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user\Desktop\Studies\Portfolio\Excel Projects\"/>
    </mc:Choice>
  </mc:AlternateContent>
  <xr:revisionPtr revIDLastSave="0" documentId="13_ncr:1_{5F39FA69-6240-4EB8-B181-4B69CE340ACC}" xr6:coauthVersionLast="47" xr6:coauthVersionMax="47" xr10:uidLastSave="{00000000-0000-0000-0000-000000000000}"/>
  <bookViews>
    <workbookView xWindow="-110" yWindow="-110" windowWidth="19420" windowHeight="11020" activeTab="1" xr2:uid="{26D4546B-D2A1-4444-8EAF-A6228F96F0C1}"/>
  </bookViews>
  <sheets>
    <sheet name="Data" sheetId="1" r:id="rId1"/>
    <sheet name="Analysis" sheetId="2" r:id="rId2"/>
    <sheet name="Visualizations" sheetId="7" r:id="rId3"/>
    <sheet name="Dashboard" sheetId="10" r:id="rId4"/>
  </sheets>
  <definedNames>
    <definedName name="_xlnm._FilterDatabase" localSheetId="0" hidden="1">Data!$C$4:$G$4</definedName>
    <definedName name="_xlchart.v1.0" hidden="1">Visualizations!$K$5:$K$304</definedName>
    <definedName name="_xlchart.v1.1" hidden="1">Visualizations!$M$5:$M$304</definedName>
    <definedName name="_xlcn.WorksheetConnection_beginnerDAcourseblank.xlsxdata1" hidden="1">data[]</definedName>
    <definedName name="Slicer_Geography">#N/A</definedName>
    <definedName name="Slicer_Geography1">#N/A</definedName>
    <definedName name="Slicer_Sales_Person">#N/A</definedName>
  </definedNames>
  <calcPr calcId="191029"/>
  <pivotCaches>
    <pivotCache cacheId="0" r:id="rId5"/>
    <pivotCache cacheId="34" r:id="rId6"/>
    <pivotCache cacheId="38" r:id="rId7"/>
    <pivotCache cacheId="105" r:id="rId8"/>
  </pivotCaches>
  <extLst>
    <ext xmlns:x14="http://schemas.microsoft.com/office/spreadsheetml/2009/9/main" uri="{876F7934-8845-4945-9796-88D515C7AA90}">
      <x14:pivotCaches>
        <pivotCache cacheId="37" r:id="rId9"/>
        <pivotCache cacheId="45" r:id="rId10"/>
      </x14:pivotCaches>
    </ex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DA-course-blank.xlsx!data"/>
        </x15:modelTable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M6" i="2" l="1"/>
  <c r="N6" i="2" s="1"/>
  <c r="O6" i="2"/>
  <c r="M7" i="2"/>
  <c r="N7" i="2" s="1"/>
  <c r="O7" i="2"/>
  <c r="M8" i="2"/>
  <c r="N8" i="2" s="1"/>
  <c r="O8" i="2"/>
  <c r="M9" i="2"/>
  <c r="N9" i="2" s="1"/>
  <c r="O9" i="2"/>
  <c r="M10" i="2"/>
  <c r="N10" i="2" s="1"/>
  <c r="O10" i="2"/>
  <c r="M11" i="2"/>
  <c r="N11" i="2" s="1"/>
  <c r="O11" i="2"/>
  <c r="J6" i="10"/>
  <c r="J7" i="10"/>
  <c r="J8" i="10"/>
  <c r="J9" i="10"/>
  <c r="J10" i="10"/>
  <c r="J11" i="10"/>
  <c r="J12" i="10"/>
  <c r="J13" i="10"/>
  <c r="J14" i="10"/>
  <c r="J5" i="10"/>
  <c r="I6" i="10"/>
  <c r="K6" i="10" s="1"/>
  <c r="I7" i="10"/>
  <c r="K7" i="10" s="1"/>
  <c r="I8" i="10"/>
  <c r="K8" i="10" s="1"/>
  <c r="I9" i="10"/>
  <c r="K9" i="10" s="1"/>
  <c r="I10" i="10"/>
  <c r="K10" i="10" s="1"/>
  <c r="I11" i="10"/>
  <c r="K11" i="10" s="1"/>
  <c r="I12" i="10"/>
  <c r="K12" i="10" s="1"/>
  <c r="I13" i="10"/>
  <c r="K13" i="10" s="1"/>
  <c r="I14" i="10"/>
  <c r="K14" i="10" s="1"/>
  <c r="I5" i="10"/>
  <c r="K5" i="10" s="1"/>
  <c r="F15" i="10"/>
  <c r="F12" i="10"/>
  <c r="E15" i="10"/>
  <c r="E12" i="10"/>
  <c r="F8" i="10"/>
  <c r="H5" i="1" l="1"/>
  <c r="I5" i="1" s="1"/>
  <c r="H6" i="1"/>
  <c r="I6" i="1" s="1"/>
  <c r="H7" i="1"/>
  <c r="I7" i="1" s="1"/>
  <c r="H8" i="1"/>
  <c r="I8" i="1" s="1"/>
  <c r="H9" i="1"/>
  <c r="I9" i="1" s="1"/>
  <c r="H10" i="1"/>
  <c r="I10" i="1" s="1"/>
  <c r="H11" i="1"/>
  <c r="I11" i="1" s="1"/>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E13" i="10" l="1"/>
  <c r="E14" i="10" s="1"/>
  <c r="F13" i="10"/>
  <c r="F14" i="10" s="1"/>
  <c r="J13" i="2"/>
  <c r="I13" i="2"/>
  <c r="J12" i="2"/>
  <c r="I12" i="2"/>
  <c r="J8" i="2"/>
  <c r="J9" i="2"/>
  <c r="I9" i="2"/>
  <c r="I8" i="2"/>
  <c r="J7" i="2"/>
  <c r="I7" i="2"/>
  <c r="J6" i="2"/>
  <c r="I6" i="2"/>
  <c r="I10" i="2" l="1"/>
  <c r="J10"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88BD28D-9970-4EDE-9010-18F0B99FDC5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D1057D7-6DF3-473D-AE43-FAB3738C0267}" name="WorksheetConnection_beginner-DA-course-blank.xlsx!data" type="102" refreshedVersion="8" minRefreshableVersion="5">
    <extLst>
      <ext xmlns:x15="http://schemas.microsoft.com/office/spreadsheetml/2010/11/main" uri="{DE250136-89BD-433C-8126-D09CA5730AF9}">
        <x15:connection id="data" autoDelete="1">
          <x15:rangePr sourceName="_xlcn.WorksheetConnection_beginnerDAcourseblank.xlsxdata1"/>
        </x15:connection>
      </ext>
    </extLst>
  </connection>
</connections>
</file>

<file path=xl/sharedStrings.xml><?xml version="1.0" encoding="utf-8"?>
<sst xmlns="http://schemas.openxmlformats.org/spreadsheetml/2006/main" count="2901" uniqueCount="85">
  <si>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</si>
  <si>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</si>
  <si>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</si>
  <si>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</si>
  <si>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</si>
  <si>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</si>
  <si>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</si>
  <si>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</si>
  <si>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</si>
  <si>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</si>
  <si>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</si>
  <si>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</si>
  <si>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</si>
  <si>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</si>
  <si>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</si>
  <si>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</si>
  <si>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</si>
  <si>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</si>
  <si>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</si>
  <si>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</si>
  <si>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</si>
  <si>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</si>
  <si>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</si>
  <si>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</si>
  <si>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</si>
  <si>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</si>
  <si>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</si>
  <si>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</si>
  <si>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</si>
  <si>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</si>
  <si>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</si>
  <si>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</si>
  <si>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</si>
  <si>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</si>
  <si>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</si>
  <si>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</si>
  <si>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</si>
  <si>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</si>
  <si>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</si>
  <si>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</si>
  <si>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</si>
  <si>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</si>
  <si>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Quick statistics</t>
  </si>
  <si>
    <t>Sales by country (with formulas)</t>
  </si>
  <si>
    <t>Sales by country (with pivots)</t>
  </si>
  <si>
    <t>Dynamic country-level Sales Report</t>
  </si>
  <si>
    <t>Best Sales person by country</t>
  </si>
  <si>
    <t>Units</t>
  </si>
  <si>
    <t>Cost per unit</t>
  </si>
  <si>
    <t>Top 5 products by $ per unit</t>
  </si>
  <si>
    <t>Are there any anomalies in the data?</t>
  </si>
  <si>
    <t>Avgerage</t>
  </si>
  <si>
    <t>Median</t>
  </si>
  <si>
    <t>Min</t>
  </si>
  <si>
    <t>Max</t>
  </si>
  <si>
    <t>Range</t>
  </si>
  <si>
    <t>First Q</t>
  </si>
  <si>
    <t>Third Q</t>
  </si>
  <si>
    <t xml:space="preserve">Country </t>
  </si>
  <si>
    <t>Row Labels</t>
  </si>
  <si>
    <t>Sum of Amount</t>
  </si>
  <si>
    <t>Sum of Units</t>
  </si>
  <si>
    <t xml:space="preserve"> </t>
  </si>
  <si>
    <t>Grand Total</t>
  </si>
  <si>
    <t>Sales per unit</t>
  </si>
  <si>
    <t>Cost</t>
  </si>
  <si>
    <t>Profit</t>
  </si>
  <si>
    <t>Pick a country</t>
  </si>
  <si>
    <t>Countries</t>
  </si>
  <si>
    <t>Quick summary</t>
  </si>
  <si>
    <t>Number of transactions</t>
  </si>
  <si>
    <t>Total</t>
  </si>
  <si>
    <t>Average</t>
  </si>
  <si>
    <t>Sales</t>
  </si>
  <si>
    <t>Quantity</t>
  </si>
  <si>
    <t>By Sales Person</t>
  </si>
  <si>
    <t>Target Sales 12K+</t>
  </si>
  <si>
    <t>Excel Data Analysis Example</t>
  </si>
  <si>
    <t>Exploratory Data Analysis (EDA)</t>
  </si>
  <si>
    <t>Basic calculate</t>
  </si>
  <si>
    <t>Lowest sales person by country</t>
  </si>
  <si>
    <t>Highest sales person by country</t>
  </si>
  <si>
    <t xml:space="preserve">Profits by product </t>
  </si>
  <si>
    <t xml:space="preserve">Which product to discontinue? </t>
  </si>
  <si>
    <t>Profit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</si>
</sst>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8" formatCode="&quot;$&quot;#,##0.00_);[Red]\(&quot;$&quot;#,##0.00\)"/>
    <numFmt numFmtId="44" formatCode="_(&quot;$&quot;* #,##0.00_);_(&quot;$&quot;* \(#,##0.00\);_(&quot;$&quot;* &quot;-&quot;??_);_(@_)"/>
    <numFmt numFmtId="43" formatCode="_(* #,##0.00_);_(* \(#,##0.00\);_(* &quot;-&quot;??_);_(@_)"/>
    <numFmt numFmtId="164" formatCode="&quot;$&quot;#,##0"/>
    <numFmt numFmtId="165" formatCode="\$#,##0.00;\(\$#,##0.00\);\$#,##0.00"/>
    <numFmt numFmtId="166" formatCode="_(&quot;$&quot;* #,##0_);_(&quot;$&quot;* \(#,##0\);_(&quot;$&quot;* &quot;-&quot;??_);_(@_)"/>
    <numFmt numFmtId="167" formatCode="\$#,##0;\(\$#,##0\);\$#,##0"/>
    <numFmt numFmtId="168" formatCode="_(* #,##0_);_(* \(#,##0\);_(* &quot;-&quot;??_);_(@_)"/>
  </numFmts>
  <fonts count="7" x14ac:knownFonts="1">
    <font>
      <sz val="11"/>
      <color theme="1"/>
      <name val="Calibri"/>
      <family val="2"/>
      <scheme val="minor"/>
    </font>
    <font>
      <sz val="28"/>
      <color theme="1"/>
      <name val="Segoe UI Light"/>
      <family val="2"/>
    </font>
    <font>
      <b/>
      <sz val="11"/>
      <color theme="1"/>
      <name val="Calibri"/>
      <family val="2"/>
      <scheme val="minor"/>
    </font>
    <font>
      <sz val="11"/>
      <color theme="0" tint="-0.499984740745262"/>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s>
  <fills count="8">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tint="0.79998168889431442"/>
        <bgColor indexed="64"/>
      </patternFill>
    </fill>
  </fills>
  <borders count="3">
    <border>
      <left/>
      <right/>
      <top/>
      <bottom/>
      <diagonal/>
    </border>
    <border>
      <left/>
      <right/>
      <top style="thin">
        <color auto="1"/>
      </top>
      <bottom style="thin">
        <color auto="1"/>
      </bottom>
      <diagonal/>
    </border>
    <border>
      <left/>
      <right/>
      <top style="thin">
        <color theme="0" tint="-0.14996795556505021"/>
      </top>
      <bottom style="thin">
        <color theme="0" tint="-0.14996795556505021"/>
      </bottom>
      <diagonal/>
    </border>
  </borders>
  <cellStyleXfs count="3">
    <xf numFmtId="0" fontId="0" fillId="0" borderId="0"/>
    <xf numFmtId="43" fontId="4" fillId="0" borderId="0" applyFont="0" applyFill="0" applyBorder="0" applyAlignment="0" applyProtection="0"/>
    <xf numFmtId="44" fontId="4" fillId="0" borderId="0" applyFont="0" applyFill="0" applyBorder="0" applyAlignment="0" applyProtection="0"/>
  </cellStyleXfs>
  <cellXfs count="45">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6" fontId="0" fillId="0" borderId="0" xfId="0" applyNumberFormat="1"/>
    <xf numFmtId="3" fontId="0" fillId="0" borderId="0" xfId="0" applyNumberFormat="1"/>
    <xf numFmtId="0" fontId="2" fillId="0" borderId="0" xfId="0" applyFont="1"/>
    <xf numFmtId="0" fontId="2" fillId="0" borderId="0" xfId="0" applyFont="1" applyAlignment="1">
      <alignment horizontal="right"/>
    </xf>
    <xf numFmtId="0" fontId="2" fillId="4" borderId="1" xfId="0" applyFont="1" applyFill="1" applyBorder="1"/>
    <xf numFmtId="0" fontId="2" fillId="4" borderId="1" xfId="0" applyFont="1" applyFill="1" applyBorder="1" applyAlignment="1">
      <alignment horizontal="right"/>
    </xf>
    <xf numFmtId="0" fontId="0" fillId="0" borderId="1" xfId="0" applyBorder="1"/>
    <xf numFmtId="6" fontId="0" fillId="0" borderId="1" xfId="0" applyNumberFormat="1" applyBorder="1"/>
    <xf numFmtId="0" fontId="0" fillId="4" borderId="1" xfId="0" applyFill="1" applyBorder="1"/>
    <xf numFmtId="3" fontId="3" fillId="0" borderId="1" xfId="0" applyNumberFormat="1" applyFont="1" applyBorder="1"/>
    <xf numFmtId="0" fontId="2" fillId="0" borderId="1" xfId="0" applyFont="1" applyBorder="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0" fillId="0" borderId="0" xfId="0" applyAlignment="1">
      <alignment horizontal="left" indent="1"/>
    </xf>
    <xf numFmtId="166" fontId="0" fillId="0" borderId="0" xfId="2" applyNumberFormat="1" applyFont="1"/>
    <xf numFmtId="167" fontId="0" fillId="0" borderId="0" xfId="0" applyNumberFormat="1"/>
    <xf numFmtId="0" fontId="0" fillId="0" borderId="0" xfId="2" applyNumberFormat="1" applyFont="1"/>
    <xf numFmtId="0" fontId="2" fillId="6" borderId="1" xfId="0" applyFont="1" applyFill="1" applyBorder="1"/>
    <xf numFmtId="0" fontId="2" fillId="6" borderId="1" xfId="0" applyFont="1" applyFill="1" applyBorder="1" applyAlignment="1">
      <alignment horizontal="right"/>
    </xf>
    <xf numFmtId="0" fontId="2" fillId="6" borderId="1" xfId="0" applyFont="1" applyFill="1" applyBorder="1" applyAlignment="1">
      <alignment horizontal="center"/>
    </xf>
    <xf numFmtId="166" fontId="0" fillId="0" borderId="1" xfId="2" applyNumberFormat="1" applyFont="1" applyBorder="1"/>
    <xf numFmtId="0" fontId="0" fillId="0" borderId="1" xfId="0" applyBorder="1" applyAlignment="1">
      <alignment horizontal="center"/>
    </xf>
    <xf numFmtId="0" fontId="2" fillId="5" borderId="1" xfId="0" applyFont="1" applyFill="1" applyBorder="1"/>
    <xf numFmtId="0" fontId="0" fillId="6" borderId="1" xfId="0" applyFill="1" applyBorder="1"/>
    <xf numFmtId="166" fontId="0" fillId="0" borderId="1" xfId="2" applyNumberFormat="1" applyFont="1" applyBorder="1" applyAlignment="1">
      <alignment horizontal="right"/>
    </xf>
    <xf numFmtId="168" fontId="0" fillId="0" borderId="1" xfId="1" applyNumberFormat="1" applyFont="1" applyBorder="1" applyAlignment="1">
      <alignment horizontal="right"/>
    </xf>
    <xf numFmtId="0" fontId="0" fillId="0" borderId="2" xfId="0" applyBorder="1"/>
    <xf numFmtId="0" fontId="2" fillId="0" borderId="2" xfId="0" applyFont="1" applyBorder="1"/>
    <xf numFmtId="0" fontId="5" fillId="7" borderId="0" xfId="0" applyFont="1" applyFill="1"/>
    <xf numFmtId="0" fontId="0" fillId="7" borderId="0" xfId="0" applyFill="1"/>
    <xf numFmtId="0" fontId="2" fillId="7" borderId="0" xfId="0" applyFont="1" applyFill="1"/>
    <xf numFmtId="0" fontId="6" fillId="7" borderId="0" xfId="0" applyFont="1" applyFill="1"/>
    <xf numFmtId="44" fontId="0" fillId="0" borderId="0" xfId="0" applyNumberFormat="1" applyAlignment="1">
      <alignment horizontal="right"/>
    </xf>
    <xf numFmtId="0" fontId="0" fillId="0" borderId="0" xfId="0" applyAlignment="1">
      <alignment horizontal="right"/>
    </xf>
    <xf numFmtId="0" fontId="2" fillId="0" borderId="2" xfId="0" applyFont="1" applyBorder="1" applyAlignment="1">
      <alignment horizontal="right"/>
    </xf>
    <xf numFmtId="8" fontId="0" fillId="0" borderId="0" xfId="0" applyNumberFormat="1"/>
    <xf numFmtId="0" fontId="0" fillId="0" borderId="0" xfId="0" applyNumberFormat="1"/>
    <xf numFmtId="2" fontId="0" fillId="0" borderId="0" xfId="0" applyNumberFormat="1"/>
    <xf numFmtId="3" fontId="0" fillId="7" borderId="0" xfId="0" applyNumberFormat="1" applyFill="1"/>
  </cellXfs>
  <cellStyles count="3">
    <cellStyle name="Comma" xfId="1" builtinId="3"/>
    <cellStyle name="Currency" xfId="2" builtinId="4"/>
    <cellStyle name="Normal" xfId="0" builtinId="0"/>
  </cellStyles>
  <dxfs count="84">
    <dxf>
      <font>
        <color rgb="FF9C0006"/>
      </font>
      <fill>
        <patternFill>
          <bgColor rgb="FFFFC7CE"/>
        </patternFill>
      </fill>
    </dxf>
    <dxf>
      <alignment horizontal="right"/>
    </dxf>
    <dxf>
      <numFmt numFmtId="34" formatCode="_(&quot;$&quot;* #,##0.00_);_(&quot;$&quot;* \(#,##0.0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alignment horizontal="right"/>
    </dxf>
    <dxf>
      <numFmt numFmtId="34" formatCode="_(&quot;$&quot;* #,##0.00_);_(&quot;$&quot;* \(#,##0.0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alignment horizontal="right"/>
    </dxf>
    <dxf>
      <font>
        <color rgb="FF9C0006"/>
      </font>
      <fill>
        <patternFill>
          <bgColor rgb="FFFFC7CE"/>
        </patternFill>
      </fill>
    </dxf>
    <dxf>
      <alignment horizontal="right"/>
    </dxf>
    <dxf>
      <alignment horizontal="right"/>
    </dxf>
    <dxf>
      <alignment horizontal="right"/>
    </dxf>
    <dxf>
      <alignment horizontal="right"/>
    </dxf>
    <dxf>
      <alignment horizontal="right"/>
    </dxf>
    <dxf>
      <alignment horizontal="right"/>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alignment horizontal="right"/>
    </dxf>
    <dxf>
      <alignment horizontal="right"/>
    </dxf>
    <dxf>
      <alignment horizontal="right"/>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alignment horizontal="right"/>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alignment horizontal="right"/>
    </dxf>
    <dxf>
      <alignment horizontal="right"/>
    </dxf>
    <dxf>
      <font>
        <b val="0"/>
        <i val="0"/>
        <strike val="0"/>
        <condense val="0"/>
        <extend val="0"/>
        <outline val="0"/>
        <shadow val="0"/>
        <u val="none"/>
        <vertAlign val="baseline"/>
        <sz val="11"/>
        <color theme="1"/>
        <name val="Calibri"/>
        <family val="2"/>
        <scheme val="minor"/>
      </font>
      <numFmt numFmtId="0" formatCode="General"/>
    </dxf>
    <dxf>
      <numFmt numFmtId="0" formatCode="General"/>
    </dxf>
    <dxf>
      <numFmt numFmtId="3" formatCode="#,##0"/>
    </dxf>
    <dxf>
      <numFmt numFmtId="166" formatCode="_(&quot;$&quot;* #,##0_);_(&quot;$&quot;* \(#,##0\);_(&quot;$&quot;* &quot;-&quot;??_);_(@_)"/>
    </dxf>
    <dxf>
      <font>
        <b/>
        <i val="0"/>
        <strike val="0"/>
        <condense val="0"/>
        <extend val="0"/>
        <outline val="0"/>
        <shadow val="0"/>
        <u val="none"/>
        <vertAlign val="baseline"/>
        <sz val="11"/>
        <color theme="1"/>
        <name val="Calibri"/>
        <family val="2"/>
        <scheme val="minor"/>
      </font>
    </dxf>
    <dxf>
      <numFmt numFmtId="12" formatCode="&quot;$&quot;#,##0.00_);[Red]\(&quot;$&quot;#,##0.00\)"/>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3.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1.xml"/><Relationship Id="rId5" Type="http://schemas.openxmlformats.org/officeDocument/2006/relationships/pivotCacheDefinition" Target="pivotCache/pivotCacheDefinition1.xml"/><Relationship Id="rId15" Type="http://schemas.openxmlformats.org/officeDocument/2006/relationships/connections" Target="connections.xml"/><Relationship Id="rId10" Type="http://schemas.openxmlformats.org/officeDocument/2006/relationships/pivotCacheDefinition" Target="pivotCache/pivotCacheDefinition6.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Visualizations!$N$4</c:f>
              <c:strCache>
                <c:ptCount val="1"/>
                <c:pt idx="0">
                  <c:v>Units</c:v>
                </c:pt>
              </c:strCache>
            </c:strRef>
          </c:tx>
          <c:spPr>
            <a:ln w="19050" cap="rnd">
              <a:noFill/>
              <a:round/>
            </a:ln>
            <a:effectLst/>
          </c:spPr>
          <c:marker>
            <c:symbol val="circle"/>
            <c:size val="5"/>
            <c:spPr>
              <a:solidFill>
                <a:schemeClr val="accent1"/>
              </a:solidFill>
              <a:ln w="9525">
                <a:solidFill>
                  <a:schemeClr val="accent1"/>
                </a:solidFill>
              </a:ln>
              <a:effectLst/>
            </c:spPr>
          </c:marker>
          <c:xVal>
            <c:numRef>
              <c:f>Visualizations!$M$5:$M$304</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Visualizations!$N$5:$N$304</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3463-43E2-894F-E42CBE1195AE}"/>
            </c:ext>
          </c:extLst>
        </c:ser>
        <c:dLbls>
          <c:showLegendKey val="0"/>
          <c:showVal val="0"/>
          <c:showCatName val="0"/>
          <c:showSerName val="0"/>
          <c:showPercent val="0"/>
          <c:showBubbleSize val="0"/>
        </c:dLbls>
        <c:axId val="1510201104"/>
        <c:axId val="2110852976"/>
      </c:scatterChart>
      <c:valAx>
        <c:axId val="151020110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852976"/>
        <c:crosses val="autoZero"/>
        <c:crossBetween val="midCat"/>
      </c:valAx>
      <c:valAx>
        <c:axId val="21108529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2011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plotArea>
      <cx:plotAreaRegion>
        <cx:series layoutId="boxWhisker" uniqueId="{57B36617-9CA5-446F-B472-C5EA84D07C96}">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15</xdr:col>
      <xdr:colOff>70556</xdr:colOff>
      <xdr:row>16</xdr:row>
      <xdr:rowOff>148950</xdr:rowOff>
    </xdr:from>
    <xdr:to>
      <xdr:col>18</xdr:col>
      <xdr:colOff>290533</xdr:colOff>
      <xdr:row>26</xdr:row>
      <xdr:rowOff>133271</xdr:rowOff>
    </xdr:to>
    <mc:AlternateContent xmlns:mc="http://schemas.openxmlformats.org/markup-compatibility/2006" xmlns:a14="http://schemas.microsoft.com/office/drawing/2010/main">
      <mc:Choice Requires="a14">
        <xdr:graphicFrame macro="">
          <xdr:nvGraphicFramePr>
            <xdr:cNvPr id="3" name="Sales Person">
              <a:extLst>
                <a:ext uri="{FF2B5EF4-FFF2-40B4-BE49-F238E27FC236}">
                  <a16:creationId xmlns:a16="http://schemas.microsoft.com/office/drawing/2014/main" id="{717ADDCB-5387-4F66-B64D-D449EBEBCF3D}"/>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14589321" y="3559135"/>
              <a:ext cx="2845741" cy="17874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78394</xdr:colOff>
      <xdr:row>3</xdr:row>
      <xdr:rowOff>133272</xdr:rowOff>
    </xdr:from>
    <xdr:to>
      <xdr:col>23</xdr:col>
      <xdr:colOff>399501</xdr:colOff>
      <xdr:row>15</xdr:row>
      <xdr:rowOff>23519</xdr:rowOff>
    </xdr:to>
    <mc:AlternateContent xmlns:mc="http://schemas.openxmlformats.org/markup-compatibility/2006">
      <mc:Choice xmlns:a14="http://schemas.microsoft.com/office/drawing/2010/main" Requires="a14">
        <xdr:graphicFrame macro="">
          <xdr:nvGraphicFramePr>
            <xdr:cNvPr id="6" name="Geography">
              <a:extLst>
                <a:ext uri="{FF2B5EF4-FFF2-40B4-BE49-F238E27FC236}">
                  <a16:creationId xmlns:a16="http://schemas.microsoft.com/office/drawing/2014/main" id="{2484871D-92E4-4A3F-A851-4EA899763E49}"/>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20096769" y="1149272"/>
              <a:ext cx="1543482" cy="20809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36</xdr:col>
      <xdr:colOff>107804</xdr:colOff>
      <xdr:row>3</xdr:row>
      <xdr:rowOff>174370</xdr:rowOff>
    </xdr:from>
    <xdr:to>
      <xdr:col>39</xdr:col>
      <xdr:colOff>99558</xdr:colOff>
      <xdr:row>14</xdr:row>
      <xdr:rowOff>153277</xdr:rowOff>
    </xdr:to>
    <mc:AlternateContent xmlns:mc="http://schemas.openxmlformats.org/markup-compatibility/2006">
      <mc:Choice xmlns:a14="http://schemas.microsoft.com/office/drawing/2010/main" Requires="a14">
        <xdr:graphicFrame macro="">
          <xdr:nvGraphicFramePr>
            <xdr:cNvPr id="2" name="Geography 1">
              <a:extLst>
                <a:ext uri="{FF2B5EF4-FFF2-40B4-BE49-F238E27FC236}">
                  <a16:creationId xmlns:a16="http://schemas.microsoft.com/office/drawing/2014/main" id="{BC49A1D0-7D69-08B0-AA7A-7FC1BB61A3BE}"/>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dr:sp macro="" textlink="">
          <xdr:nvSpPr>
            <xdr:cNvPr id="0" name=""/>
            <xdr:cNvSpPr>
              <a:spLocks noTextEdit="1"/>
            </xdr:cNvSpPr>
          </xdr:nvSpPr>
          <xdr:spPr>
            <a:xfrm>
              <a:off x="32230867" y="1190370"/>
              <a:ext cx="1825316" cy="19870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127652</xdr:colOff>
      <xdr:row>2</xdr:row>
      <xdr:rowOff>166926</xdr:rowOff>
    </xdr:from>
    <xdr:to>
      <xdr:col>8</xdr:col>
      <xdr:colOff>432452</xdr:colOff>
      <xdr:row>17</xdr:row>
      <xdr:rowOff>147876</xdr:rowOff>
    </xdr:to>
    <xdr:graphicFrame macro="">
      <xdr:nvGraphicFramePr>
        <xdr:cNvPr id="2" name="Chart 1">
          <a:extLst>
            <a:ext uri="{FF2B5EF4-FFF2-40B4-BE49-F238E27FC236}">
              <a16:creationId xmlns:a16="http://schemas.microsoft.com/office/drawing/2014/main" id="{7F7DD285-3DE7-82FE-AF4C-6E7C5B018B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78025</xdr:colOff>
      <xdr:row>18</xdr:row>
      <xdr:rowOff>136394</xdr:rowOff>
    </xdr:from>
    <xdr:to>
      <xdr:col>8</xdr:col>
      <xdr:colOff>421032</xdr:colOff>
      <xdr:row>33</xdr:row>
      <xdr:rowOff>110435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C772C16-DCE0-9D4F-7B55-4BB4E860209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8025" y="3984494"/>
              <a:ext cx="4432407" cy="273629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tir Biton" refreshedDate="44888.324536342596" createdVersion="8" refreshedVersion="8" minRefreshableVersion="3" recordCount="300" xr:uid="{9D29C34B-055B-44CC-9F21-6F70F21BA414}">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134232873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tir Biton" refreshedDate="44892.79452372685" backgroundQuery="1" createdVersion="8" refreshedVersion="8" minRefreshableVersion="3" recordCount="0" supportSubquery="1" supportAdvancedDrill="1" xr:uid="{5AC3796B-A223-4FC8-8FEC-7E3C292F9FDA}">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Profit]" caption="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tir Biton" refreshedDate="44892.794525462959" backgroundQuery="1" createdVersion="8" refreshedVersion="8" minRefreshableVersion="3" recordCount="0" supportSubquery="1" supportAdvancedDrill="1" xr:uid="{936AF24D-1976-4159-8D31-6AEB2A17F9A1}">
  <cacheSource type="external" connectionId="1"/>
  <cacheFields count="3">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Profit]" caption="Profit" numFmtId="0" hierarchy="11"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Profit]" caption="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tir Biton" refreshedDate="44892.797913310184" backgroundQuery="1" createdVersion="8" refreshedVersion="8" minRefreshableVersion="3" recordCount="0" supportSubquery="1" supportAdvancedDrill="1" xr:uid="{799AF2B4-B03D-45EA-A42C-DD01EDE0F1EB}">
  <cacheSource type="external" connectionId="1"/>
  <cacheFields count="6">
    <cacheField name="[data].[Product].[Product]" caption="Product" numFmtId="0" hierarchy="2" level="1">
      <sharedItems count="22">
        <s v="70% Dark Bites"/>
        <s v="99% Dark &amp; Pure"/>
        <s v="After Nines"/>
        <s v="Almond Choco"/>
        <s v="Baker's Choco Chips"/>
        <s v="Caramel Stuffed Bars"/>
        <s v="Choco Coated Almonds"/>
        <s v="Drinking Coco"/>
        <s v="Eclairs"/>
        <s v="Fruit &amp; Nut Bars"/>
        <s v="Manuka Honey Choco"/>
        <s v="Milk Bars"/>
        <s v="Mint Chip Choco"/>
        <s v="Organic Choco Syrup"/>
        <s v="Peanut Butter Cubes"/>
        <s v="Smooth Sliky Salty"/>
        <s v="Spicy Special Slims"/>
        <s v="White Choc"/>
        <s v="50% Dark Bites" u="1"/>
        <s v="85% Dark Bars" u="1"/>
        <s v="Orange Choco" u="1"/>
        <s v="Raspberry Choco" u="1"/>
      </sharedItems>
    </cacheField>
    <cacheField name="[Measures].[Sum of Amount]" caption="Sum of Amount" numFmtId="0" hierarchy="7" level="32767"/>
    <cacheField name="[Measures].[Sum of Units]" caption="Sum of Units" numFmtId="0" hierarchy="8" level="32767"/>
    <cacheField name="[Measures].[Profit]" caption="Profit" numFmtId="0" hierarchy="11" level="32767"/>
    <cacheField name="[Measures].[Profit %]" caption="Profit %"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Profit]" caption="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tir Biton" refreshedDate="44892.794524421297" backgroundQuery="1" createdVersion="3" refreshedVersion="8" minRefreshableVersion="3" recordCount="0" supportSubquery="1" supportAdvancedDrill="1" xr:uid="{F8F66BE7-F4D1-4D10-A1D3-F95032B56D9B}">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Profit]" caption="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55551118"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tir Biton" refreshedDate="44892.796617824075" backgroundQuery="1" createdVersion="3" refreshedVersion="8" minRefreshableVersion="3" recordCount="0" supportSubquery="1" supportAdvancedDrill="1" xr:uid="{443A466B-5753-4962-89EC-1F4269376B41}">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Profit]" caption="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45215362"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n v="1624"/>
    <n v="114"/>
  </r>
  <r>
    <x v="1"/>
    <x v="1"/>
    <s v="Choco Coated Almonds"/>
    <n v="6706"/>
    <n v="459"/>
  </r>
  <r>
    <x v="2"/>
    <x v="1"/>
    <s v="Almond Choco"/>
    <n v="959"/>
    <n v="147"/>
  </r>
  <r>
    <x v="3"/>
    <x v="2"/>
    <s v="Drinking Coco"/>
    <n v="9632"/>
    <n v="288"/>
  </r>
  <r>
    <x v="4"/>
    <x v="3"/>
    <s v="White Choc"/>
    <n v="2100"/>
    <n v="414"/>
  </r>
  <r>
    <x v="0"/>
    <x v="1"/>
    <s v="Peanut Butter Cubes"/>
    <n v="8869"/>
    <n v="432"/>
  </r>
  <r>
    <x v="4"/>
    <x v="4"/>
    <s v="Smooth Sliky Salty"/>
    <n v="2681"/>
    <n v="54"/>
  </r>
  <r>
    <x v="1"/>
    <x v="1"/>
    <s v="After Nines"/>
    <n v="5012"/>
    <n v="210"/>
  </r>
  <r>
    <x v="5"/>
    <x v="4"/>
    <s v="50% Dark Bites"/>
    <n v="1281"/>
    <n v="75"/>
  </r>
  <r>
    <x v="6"/>
    <x v="0"/>
    <s v="50% Dark Bites"/>
    <n v="4991"/>
    <n v="12"/>
  </r>
  <r>
    <x v="7"/>
    <x v="3"/>
    <s v="White Choc"/>
    <n v="1785"/>
    <n v="462"/>
  </r>
  <r>
    <x v="8"/>
    <x v="0"/>
    <s v="Eclairs"/>
    <n v="3983"/>
    <n v="144"/>
  </r>
  <r>
    <x v="2"/>
    <x v="4"/>
    <s v="Mint Chip Choco"/>
    <n v="2646"/>
    <n v="120"/>
  </r>
  <r>
    <x v="7"/>
    <x v="5"/>
    <s v="Milk Bars"/>
    <n v="252"/>
    <n v="54"/>
  </r>
  <r>
    <x v="8"/>
    <x v="1"/>
    <s v="White Choc"/>
    <n v="2464"/>
    <n v="234"/>
  </r>
  <r>
    <x v="8"/>
    <x v="1"/>
    <s v="Manuka Honey Choco"/>
    <n v="2114"/>
    <n v="66"/>
  </r>
  <r>
    <x v="4"/>
    <x v="0"/>
    <s v="Smooth Sliky Salty"/>
    <n v="7693"/>
    <n v="87"/>
  </r>
  <r>
    <x v="6"/>
    <x v="5"/>
    <s v="Orange Choco"/>
    <n v="15610"/>
    <n v="339"/>
  </r>
  <r>
    <x v="3"/>
    <x v="5"/>
    <s v="After Nines"/>
    <n v="336"/>
    <n v="144"/>
  </r>
  <r>
    <x v="7"/>
    <x v="3"/>
    <s v="Orange Choco"/>
    <n v="9443"/>
    <n v="162"/>
  </r>
  <r>
    <x v="2"/>
    <x v="5"/>
    <s v="Fruit &amp; Nut Bars"/>
    <n v="8155"/>
    <n v="90"/>
  </r>
  <r>
    <x v="1"/>
    <x v="4"/>
    <s v="Fruit &amp; Nut Bars"/>
    <n v="1701"/>
    <n v="234"/>
  </r>
  <r>
    <x v="9"/>
    <x v="4"/>
    <s v="After Nines"/>
    <n v="2205"/>
    <n v="141"/>
  </r>
  <r>
    <x v="1"/>
    <x v="0"/>
    <s v="99% Dark &amp; Pure"/>
    <n v="1771"/>
    <n v="204"/>
  </r>
  <r>
    <x v="3"/>
    <x v="1"/>
    <s v="Raspberry Choco"/>
    <n v="2114"/>
    <n v="186"/>
  </r>
  <r>
    <x v="3"/>
    <x v="2"/>
    <s v="Milk Bars"/>
    <n v="10311"/>
    <n v="231"/>
  </r>
  <r>
    <x v="8"/>
    <x v="3"/>
    <s v="Mint Chip Choco"/>
    <n v="21"/>
    <n v="168"/>
  </r>
  <r>
    <x v="9"/>
    <x v="1"/>
    <s v="Orange Choco"/>
    <n v="1974"/>
    <n v="195"/>
  </r>
  <r>
    <x v="6"/>
    <x v="2"/>
    <s v="Fruit &amp; Nut Bars"/>
    <n v="6314"/>
    <n v="15"/>
  </r>
  <r>
    <x v="9"/>
    <x v="0"/>
    <s v="Fruit &amp; Nut Bars"/>
    <n v="4683"/>
    <n v="30"/>
  </r>
  <r>
    <x v="3"/>
    <x v="0"/>
    <s v="85% Dark Bars"/>
    <n v="6398"/>
    <n v="102"/>
  </r>
  <r>
    <x v="7"/>
    <x v="1"/>
    <s v="99% Dark &amp; Pure"/>
    <n v="553"/>
    <n v="15"/>
  </r>
  <r>
    <x v="1"/>
    <x v="3"/>
    <s v="70% Dark Bites"/>
    <n v="7021"/>
    <n v="183"/>
  </r>
  <r>
    <x v="0"/>
    <x v="3"/>
    <s v="After Nines"/>
    <n v="5817"/>
    <n v="12"/>
  </r>
  <r>
    <x v="3"/>
    <x v="3"/>
    <s v="50% Dark Bites"/>
    <n v="3976"/>
    <n v="72"/>
  </r>
  <r>
    <x v="4"/>
    <x v="4"/>
    <s v="Organic Choco Syrup"/>
    <n v="1134"/>
    <n v="282"/>
  </r>
  <r>
    <x v="7"/>
    <x v="3"/>
    <s v="Caramel Stuffed Bars"/>
    <n v="6027"/>
    <n v="144"/>
  </r>
  <r>
    <x v="4"/>
    <x v="0"/>
    <s v="Mint Chip Choco"/>
    <n v="1904"/>
    <n v="405"/>
  </r>
  <r>
    <x v="5"/>
    <x v="5"/>
    <s v="Choco Coated Almonds"/>
    <n v="3262"/>
    <n v="75"/>
  </r>
  <r>
    <x v="0"/>
    <x v="5"/>
    <s v="Organic Choco Syrup"/>
    <n v="2289"/>
    <n v="135"/>
  </r>
  <r>
    <x v="6"/>
    <x v="5"/>
    <s v="Organic Choco Syrup"/>
    <n v="6986"/>
    <n v="21"/>
  </r>
  <r>
    <x v="7"/>
    <x v="4"/>
    <s v="Fruit &amp; Nut Bars"/>
    <n v="4417"/>
    <n v="153"/>
  </r>
  <r>
    <x v="4"/>
    <x v="5"/>
    <s v="Raspberry Choco"/>
    <n v="1442"/>
    <n v="15"/>
  </r>
  <r>
    <x v="8"/>
    <x v="1"/>
    <s v="50% Dark Bites"/>
    <n v="2415"/>
    <n v="255"/>
  </r>
  <r>
    <x v="7"/>
    <x v="0"/>
    <s v="99% Dark &amp; Pure"/>
    <n v="238"/>
    <n v="18"/>
  </r>
  <r>
    <x v="4"/>
    <x v="0"/>
    <s v="Fruit &amp; Nut Bars"/>
    <n v="4949"/>
    <n v="189"/>
  </r>
  <r>
    <x v="6"/>
    <x v="4"/>
    <s v="Choco Coated Almonds"/>
    <n v="5075"/>
    <n v="21"/>
  </r>
  <r>
    <x v="8"/>
    <x v="2"/>
    <s v="Mint Chip Choco"/>
    <n v="9198"/>
    <n v="36"/>
  </r>
  <r>
    <x v="4"/>
    <x v="5"/>
    <s v="Manuka Honey Choco"/>
    <n v="3339"/>
    <n v="75"/>
  </r>
  <r>
    <x v="0"/>
    <x v="5"/>
    <s v="Eclairs"/>
    <n v="5019"/>
    <n v="156"/>
  </r>
  <r>
    <x v="6"/>
    <x v="2"/>
    <s v="Mint Chip Choco"/>
    <n v="16184"/>
    <n v="39"/>
  </r>
  <r>
    <x v="4"/>
    <x v="2"/>
    <s v="Spicy Special Slims"/>
    <n v="497"/>
    <n v="63"/>
  </r>
  <r>
    <x v="7"/>
    <x v="2"/>
    <s v="Manuka Honey Choco"/>
    <n v="8211"/>
    <n v="75"/>
  </r>
  <r>
    <x v="7"/>
    <x v="4"/>
    <s v="Caramel Stuffed Bars"/>
    <n v="6580"/>
    <n v="183"/>
  </r>
  <r>
    <x v="3"/>
    <x v="1"/>
    <s v="Milk Bars"/>
    <n v="4760"/>
    <n v="69"/>
  </r>
  <r>
    <x v="0"/>
    <x v="2"/>
    <s v="White Choc"/>
    <n v="5439"/>
    <n v="30"/>
  </r>
  <r>
    <x v="3"/>
    <x v="5"/>
    <s v="Eclairs"/>
    <n v="1463"/>
    <n v="39"/>
  </r>
  <r>
    <x v="8"/>
    <x v="5"/>
    <s v="Choco Coated Almonds"/>
    <n v="7777"/>
    <n v="504"/>
  </r>
  <r>
    <x v="2"/>
    <x v="0"/>
    <s v="Manuka Honey Choco"/>
    <n v="1085"/>
    <n v="273"/>
  </r>
  <r>
    <x v="6"/>
    <x v="0"/>
    <s v="Smooth Sliky Salty"/>
    <n v="182"/>
    <n v="48"/>
  </r>
  <r>
    <x v="4"/>
    <x v="5"/>
    <s v="Organic Choco Syrup"/>
    <n v="4242"/>
    <n v="207"/>
  </r>
  <r>
    <x v="4"/>
    <x v="2"/>
    <s v="Choco Coated Almonds"/>
    <n v="6118"/>
    <n v="9"/>
  </r>
  <r>
    <x v="9"/>
    <x v="2"/>
    <s v="Fruit &amp; Nut Bars"/>
    <n v="2317"/>
    <n v="261"/>
  </r>
  <r>
    <x v="4"/>
    <x v="4"/>
    <s v="Mint Chip Choco"/>
    <n v="938"/>
    <n v="6"/>
  </r>
  <r>
    <x v="1"/>
    <x v="0"/>
    <s v="Raspberry Choco"/>
    <n v="9709"/>
    <n v="30"/>
  </r>
  <r>
    <x v="5"/>
    <x v="5"/>
    <s v="Orange Choco"/>
    <n v="2205"/>
    <n v="138"/>
  </r>
  <r>
    <x v="5"/>
    <x v="0"/>
    <s v="Eclairs"/>
    <n v="4487"/>
    <n v="111"/>
  </r>
  <r>
    <x v="6"/>
    <x v="1"/>
    <s v="Drinking Coco"/>
    <n v="2415"/>
    <n v="15"/>
  </r>
  <r>
    <x v="0"/>
    <x v="5"/>
    <s v="99% Dark &amp; Pure"/>
    <n v="4018"/>
    <n v="162"/>
  </r>
  <r>
    <x v="6"/>
    <x v="5"/>
    <s v="99% Dark &amp; Pure"/>
    <n v="861"/>
    <n v="195"/>
  </r>
  <r>
    <x v="9"/>
    <x v="4"/>
    <s v="50% Dark Bites"/>
    <n v="5586"/>
    <n v="525"/>
  </r>
  <r>
    <x v="5"/>
    <x v="5"/>
    <s v="Peanut Butter Cubes"/>
    <n v="2226"/>
    <n v="48"/>
  </r>
  <r>
    <x v="2"/>
    <x v="5"/>
    <s v="Caramel Stuffed Bars"/>
    <n v="14329"/>
    <n v="150"/>
  </r>
  <r>
    <x v="2"/>
    <x v="5"/>
    <s v="Orange Choco"/>
    <n v="8463"/>
    <n v="492"/>
  </r>
  <r>
    <x v="6"/>
    <x v="5"/>
    <s v="Manuka Honey Choco"/>
    <n v="2891"/>
    <n v="102"/>
  </r>
  <r>
    <x v="8"/>
    <x v="2"/>
    <s v="Fruit &amp; Nut Bars"/>
    <n v="3773"/>
    <n v="165"/>
  </r>
  <r>
    <x v="3"/>
    <x v="2"/>
    <s v="Caramel Stuffed Bars"/>
    <n v="854"/>
    <n v="309"/>
  </r>
  <r>
    <x v="4"/>
    <x v="2"/>
    <s v="Eclairs"/>
    <n v="4970"/>
    <n v="156"/>
  </r>
  <r>
    <x v="2"/>
    <x v="1"/>
    <s v="Baker's Choco Chips"/>
    <n v="98"/>
    <n v="159"/>
  </r>
  <r>
    <x v="6"/>
    <x v="1"/>
    <s v="Raspberry Choco"/>
    <n v="13391"/>
    <n v="201"/>
  </r>
  <r>
    <x v="1"/>
    <x v="3"/>
    <s v="Smooth Sliky Salty"/>
    <n v="8890"/>
    <n v="210"/>
  </r>
  <r>
    <x v="7"/>
    <x v="4"/>
    <s v="Milk Bars"/>
    <n v="56"/>
    <n v="51"/>
  </r>
  <r>
    <x v="8"/>
    <x v="2"/>
    <s v="White Choc"/>
    <n v="3339"/>
    <n v="39"/>
  </r>
  <r>
    <x v="9"/>
    <x v="1"/>
    <s v="Drinking Coco"/>
    <n v="3808"/>
    <n v="279"/>
  </r>
  <r>
    <x v="9"/>
    <x v="4"/>
    <s v="Milk Bars"/>
    <n v="63"/>
    <n v="123"/>
  </r>
  <r>
    <x v="7"/>
    <x v="3"/>
    <s v="Organic Choco Syrup"/>
    <n v="7812"/>
    <n v="81"/>
  </r>
  <r>
    <x v="0"/>
    <x v="0"/>
    <s v="99% Dark &amp; Pure"/>
    <n v="7693"/>
    <n v="21"/>
  </r>
  <r>
    <x v="8"/>
    <x v="2"/>
    <s v="Caramel Stuffed Bars"/>
    <n v="973"/>
    <n v="162"/>
  </r>
  <r>
    <x v="9"/>
    <x v="1"/>
    <s v="Spicy Special Slims"/>
    <n v="567"/>
    <n v="228"/>
  </r>
  <r>
    <x v="9"/>
    <x v="2"/>
    <s v="Manuka Honey Choco"/>
    <n v="2471"/>
    <n v="342"/>
  </r>
  <r>
    <x v="6"/>
    <x v="4"/>
    <s v="Milk Bars"/>
    <n v="7189"/>
    <n v="54"/>
  </r>
  <r>
    <x v="3"/>
    <x v="1"/>
    <s v="Caramel Stuffed Bars"/>
    <n v="7455"/>
    <n v="216"/>
  </r>
  <r>
    <x v="8"/>
    <x v="5"/>
    <s v="Baker's Choco Chips"/>
    <n v="3108"/>
    <n v="54"/>
  </r>
  <r>
    <x v="4"/>
    <x v="4"/>
    <s v="White Choc"/>
    <n v="469"/>
    <n v="75"/>
  </r>
  <r>
    <x v="2"/>
    <x v="0"/>
    <s v="Fruit &amp; Nut Bars"/>
    <n v="2737"/>
    <n v="93"/>
  </r>
  <r>
    <x v="2"/>
    <x v="0"/>
    <s v="White Choc"/>
    <n v="4305"/>
    <n v="156"/>
  </r>
  <r>
    <x v="2"/>
    <x v="4"/>
    <s v="Eclairs"/>
    <n v="2408"/>
    <n v="9"/>
  </r>
  <r>
    <x v="8"/>
    <x v="2"/>
    <s v="99% Dark &amp; Pure"/>
    <n v="1281"/>
    <n v="18"/>
  </r>
  <r>
    <x v="0"/>
    <x v="1"/>
    <s v="Choco Coated Almonds"/>
    <n v="12348"/>
    <n v="234"/>
  </r>
  <r>
    <x v="8"/>
    <x v="5"/>
    <s v="Caramel Stuffed Bars"/>
    <n v="3689"/>
    <n v="312"/>
  </r>
  <r>
    <x v="5"/>
    <x v="2"/>
    <s v="99% Dark &amp; Pure"/>
    <n v="2870"/>
    <n v="300"/>
  </r>
  <r>
    <x v="7"/>
    <x v="2"/>
    <s v="Organic Choco Syrup"/>
    <n v="798"/>
    <n v="519"/>
  </r>
  <r>
    <x v="3"/>
    <x v="0"/>
    <s v="Spicy Special Slims"/>
    <n v="2933"/>
    <n v="9"/>
  </r>
  <r>
    <x v="6"/>
    <x v="1"/>
    <s v="Almond Choco"/>
    <n v="2744"/>
    <n v="9"/>
  </r>
  <r>
    <x v="0"/>
    <x v="2"/>
    <s v="Peanut Butter Cubes"/>
    <n v="9772"/>
    <n v="90"/>
  </r>
  <r>
    <x v="5"/>
    <x v="5"/>
    <s v="White Choc"/>
    <n v="1568"/>
    <n v="96"/>
  </r>
  <r>
    <x v="7"/>
    <x v="2"/>
    <s v="Mint Chip Choco"/>
    <n v="11417"/>
    <n v="21"/>
  </r>
  <r>
    <x v="0"/>
    <x v="5"/>
    <s v="Baker's Choco Chips"/>
    <n v="6748"/>
    <n v="48"/>
  </r>
  <r>
    <x v="9"/>
    <x v="2"/>
    <s v="Organic Choco Syrup"/>
    <n v="1407"/>
    <n v="72"/>
  </r>
  <r>
    <x v="1"/>
    <x v="1"/>
    <s v="Manuka Honey Choco"/>
    <n v="2023"/>
    <n v="168"/>
  </r>
  <r>
    <x v="6"/>
    <x v="3"/>
    <s v="Baker's Choco Chips"/>
    <n v="5236"/>
    <n v="51"/>
  </r>
  <r>
    <x v="3"/>
    <x v="2"/>
    <s v="99% Dark &amp; Pure"/>
    <n v="1925"/>
    <n v="192"/>
  </r>
  <r>
    <x v="5"/>
    <x v="0"/>
    <s v="50% Dark Bites"/>
    <n v="6608"/>
    <n v="225"/>
  </r>
  <r>
    <x v="4"/>
    <x v="5"/>
    <s v="Baker's Choco Chips"/>
    <n v="8008"/>
    <n v="456"/>
  </r>
  <r>
    <x v="9"/>
    <x v="5"/>
    <s v="White Choc"/>
    <n v="1428"/>
    <n v="93"/>
  </r>
  <r>
    <x v="4"/>
    <x v="5"/>
    <s v="Almond Choco"/>
    <n v="525"/>
    <n v="48"/>
  </r>
  <r>
    <x v="4"/>
    <x v="0"/>
    <s v="Drinking Coco"/>
    <n v="1505"/>
    <n v="102"/>
  </r>
  <r>
    <x v="5"/>
    <x v="1"/>
    <s v="70% Dark Bites"/>
    <n v="6755"/>
    <n v="252"/>
  </r>
  <r>
    <x v="7"/>
    <x v="0"/>
    <s v="Drinking Coco"/>
    <n v="11571"/>
    <n v="138"/>
  </r>
  <r>
    <x v="0"/>
    <x v="4"/>
    <s v="White Choc"/>
    <n v="2541"/>
    <n v="90"/>
  </r>
  <r>
    <x v="3"/>
    <x v="0"/>
    <s v="70% Dark Bites"/>
    <n v="1526"/>
    <n v="240"/>
  </r>
  <r>
    <x v="0"/>
    <x v="4"/>
    <s v="Almond Choco"/>
    <n v="6125"/>
    <n v="102"/>
  </r>
  <r>
    <x v="3"/>
    <x v="1"/>
    <s v="Organic Choco Syrup"/>
    <n v="847"/>
    <n v="129"/>
  </r>
  <r>
    <x v="1"/>
    <x v="1"/>
    <s v="Organic Choco Syrup"/>
    <n v="4753"/>
    <n v="300"/>
  </r>
  <r>
    <x v="4"/>
    <x v="4"/>
    <s v="Peanut Butter Cubes"/>
    <n v="959"/>
    <n v="135"/>
  </r>
  <r>
    <x v="5"/>
    <x v="1"/>
    <s v="85% Dark Bars"/>
    <n v="2793"/>
    <n v="114"/>
  </r>
  <r>
    <x v="5"/>
    <x v="1"/>
    <s v="50% Dark Bites"/>
    <n v="4606"/>
    <n v="63"/>
  </r>
  <r>
    <x v="5"/>
    <x v="2"/>
    <s v="Manuka Honey Choco"/>
    <n v="5551"/>
    <n v="252"/>
  </r>
  <r>
    <x v="9"/>
    <x v="2"/>
    <s v="Choco Coated Almonds"/>
    <n v="6657"/>
    <n v="303"/>
  </r>
  <r>
    <x v="5"/>
    <x v="3"/>
    <s v="Eclairs"/>
    <n v="4438"/>
    <n v="246"/>
  </r>
  <r>
    <x v="1"/>
    <x v="4"/>
    <s v="After Nines"/>
    <n v="168"/>
    <n v="84"/>
  </r>
  <r>
    <x v="5"/>
    <x v="5"/>
    <s v="Eclairs"/>
    <n v="7777"/>
    <n v="39"/>
  </r>
  <r>
    <x v="6"/>
    <x v="2"/>
    <s v="Eclairs"/>
    <n v="3339"/>
    <n v="348"/>
  </r>
  <r>
    <x v="5"/>
    <x v="0"/>
    <s v="Peanut Butter Cubes"/>
    <n v="6391"/>
    <n v="48"/>
  </r>
  <r>
    <x v="6"/>
    <x v="0"/>
    <s v="After Nines"/>
    <n v="518"/>
    <n v="75"/>
  </r>
  <r>
    <x v="5"/>
    <x v="4"/>
    <s v="Caramel Stuffed Bars"/>
    <n v="5677"/>
    <n v="258"/>
  </r>
  <r>
    <x v="4"/>
    <x v="3"/>
    <s v="Eclairs"/>
    <n v="6048"/>
    <n v="27"/>
  </r>
  <r>
    <x v="1"/>
    <x v="4"/>
    <s v="Choco Coated Almonds"/>
    <n v="3752"/>
    <n v="213"/>
  </r>
  <r>
    <x v="6"/>
    <x v="1"/>
    <s v="Manuka Honey Choco"/>
    <n v="4480"/>
    <n v="357"/>
  </r>
  <r>
    <x v="2"/>
    <x v="0"/>
    <s v="Almond Choco"/>
    <n v="259"/>
    <n v="207"/>
  </r>
  <r>
    <x v="1"/>
    <x v="0"/>
    <s v="70% Dark Bites"/>
    <n v="42"/>
    <n v="150"/>
  </r>
  <r>
    <x v="3"/>
    <x v="2"/>
    <s v="Baker's Choco Chips"/>
    <n v="98"/>
    <n v="204"/>
  </r>
  <r>
    <x v="5"/>
    <x v="1"/>
    <s v="Organic Choco Syrup"/>
    <n v="2478"/>
    <n v="21"/>
  </r>
  <r>
    <x v="3"/>
    <x v="5"/>
    <s v="Peanut Butter Cubes"/>
    <n v="7847"/>
    <n v="174"/>
  </r>
  <r>
    <x v="7"/>
    <x v="0"/>
    <s v="Eclairs"/>
    <n v="9926"/>
    <n v="201"/>
  </r>
  <r>
    <x v="1"/>
    <x v="4"/>
    <s v="Milk Bars"/>
    <n v="819"/>
    <n v="510"/>
  </r>
  <r>
    <x v="4"/>
    <x v="3"/>
    <s v="Manuka Honey Choco"/>
    <n v="3052"/>
    <n v="378"/>
  </r>
  <r>
    <x v="2"/>
    <x v="5"/>
    <s v="Spicy Special Slims"/>
    <n v="6832"/>
    <n v="27"/>
  </r>
  <r>
    <x v="7"/>
    <x v="3"/>
    <s v="Mint Chip Choco"/>
    <n v="2016"/>
    <n v="117"/>
  </r>
  <r>
    <x v="4"/>
    <x v="4"/>
    <s v="Spicy Special Slims"/>
    <n v="7322"/>
    <n v="36"/>
  </r>
  <r>
    <x v="1"/>
    <x v="1"/>
    <s v="Peanut Butter Cubes"/>
    <n v="357"/>
    <n v="126"/>
  </r>
  <r>
    <x v="2"/>
    <x v="3"/>
    <s v="White Choc"/>
    <n v="3192"/>
    <n v="72"/>
  </r>
  <r>
    <x v="5"/>
    <x v="2"/>
    <s v="After Nines"/>
    <n v="8435"/>
    <n v="42"/>
  </r>
  <r>
    <x v="0"/>
    <x v="3"/>
    <s v="Manuka Honey Choco"/>
    <n v="0"/>
    <n v="135"/>
  </r>
  <r>
    <x v="5"/>
    <x v="5"/>
    <s v="85% Dark Bars"/>
    <n v="8862"/>
    <n v="189"/>
  </r>
  <r>
    <x v="4"/>
    <x v="0"/>
    <s v="Caramel Stuffed Bars"/>
    <n v="3556"/>
    <n v="459"/>
  </r>
  <r>
    <x v="6"/>
    <x v="5"/>
    <s v="Raspberry Choco"/>
    <n v="7280"/>
    <n v="201"/>
  </r>
  <r>
    <x v="4"/>
    <x v="5"/>
    <s v="70% Dark Bites"/>
    <n v="3402"/>
    <n v="366"/>
  </r>
  <r>
    <x v="8"/>
    <x v="0"/>
    <s v="Manuka Honey Choco"/>
    <n v="4592"/>
    <n v="324"/>
  </r>
  <r>
    <x v="2"/>
    <x v="1"/>
    <s v="Raspberry Choco"/>
    <n v="7833"/>
    <n v="243"/>
  </r>
  <r>
    <x v="7"/>
    <x v="3"/>
    <s v="Spicy Special Slims"/>
    <n v="7651"/>
    <n v="213"/>
  </r>
  <r>
    <x v="0"/>
    <x v="1"/>
    <s v="70% Dark Bites"/>
    <n v="2275"/>
    <n v="447"/>
  </r>
  <r>
    <x v="0"/>
    <x v="4"/>
    <s v="Milk Bars"/>
    <n v="5670"/>
    <n v="297"/>
  </r>
  <r>
    <x v="5"/>
    <x v="1"/>
    <s v="Mint Chip Choco"/>
    <n v="2135"/>
    <n v="27"/>
  </r>
  <r>
    <x v="0"/>
    <x v="5"/>
    <s v="Fruit &amp; Nut Bars"/>
    <n v="2779"/>
    <n v="75"/>
  </r>
  <r>
    <x v="9"/>
    <x v="3"/>
    <s v="Peanut Butter Cubes"/>
    <n v="12950"/>
    <n v="30"/>
  </r>
  <r>
    <x v="5"/>
    <x v="2"/>
    <s v="Drinking Coco"/>
    <n v="2646"/>
    <n v="177"/>
  </r>
  <r>
    <x v="0"/>
    <x v="5"/>
    <s v="Peanut Butter Cubes"/>
    <n v="3794"/>
    <n v="159"/>
  </r>
  <r>
    <x v="8"/>
    <x v="1"/>
    <s v="Peanut Butter Cubes"/>
    <n v="819"/>
    <n v="306"/>
  </r>
  <r>
    <x v="8"/>
    <x v="5"/>
    <s v="Orange Choco"/>
    <n v="2583"/>
    <n v="18"/>
  </r>
  <r>
    <x v="5"/>
    <x v="1"/>
    <s v="99% Dark &amp; Pure"/>
    <n v="4585"/>
    <n v="240"/>
  </r>
  <r>
    <x v="6"/>
    <x v="5"/>
    <s v="Peanut Butter Cubes"/>
    <n v="1652"/>
    <n v="93"/>
  </r>
  <r>
    <x v="9"/>
    <x v="5"/>
    <s v="Baker's Choco Chips"/>
    <n v="4991"/>
    <n v="9"/>
  </r>
  <r>
    <x v="1"/>
    <x v="5"/>
    <s v="Mint Chip Choco"/>
    <n v="2009"/>
    <n v="219"/>
  </r>
  <r>
    <x v="7"/>
    <x v="3"/>
    <s v="After Nines"/>
    <n v="1568"/>
    <n v="141"/>
  </r>
  <r>
    <x v="3"/>
    <x v="0"/>
    <s v="Orange Choco"/>
    <n v="3388"/>
    <n v="123"/>
  </r>
  <r>
    <x v="0"/>
    <x v="4"/>
    <s v="85% Dark Bars"/>
    <n v="623"/>
    <n v="51"/>
  </r>
  <r>
    <x v="4"/>
    <x v="2"/>
    <s v="Almond Choco"/>
    <n v="10073"/>
    <n v="120"/>
  </r>
  <r>
    <x v="1"/>
    <x v="3"/>
    <s v="Baker's Choco Chips"/>
    <n v="1561"/>
    <n v="27"/>
  </r>
  <r>
    <x v="2"/>
    <x v="2"/>
    <s v="Organic Choco Syrup"/>
    <n v="11522"/>
    <n v="204"/>
  </r>
  <r>
    <x v="4"/>
    <x v="4"/>
    <s v="Milk Bars"/>
    <n v="2317"/>
    <n v="123"/>
  </r>
  <r>
    <x v="9"/>
    <x v="0"/>
    <s v="Caramel Stuffed Bars"/>
    <n v="3059"/>
    <n v="27"/>
  </r>
  <r>
    <x v="3"/>
    <x v="0"/>
    <s v="Baker's Choco Chips"/>
    <n v="2324"/>
    <n v="177"/>
  </r>
  <r>
    <x v="8"/>
    <x v="3"/>
    <s v="Baker's Choco Chips"/>
    <n v="4956"/>
    <n v="171"/>
  </r>
  <r>
    <x v="9"/>
    <x v="5"/>
    <s v="99% Dark &amp; Pure"/>
    <n v="5355"/>
    <n v="204"/>
  </r>
  <r>
    <x v="8"/>
    <x v="5"/>
    <s v="50% Dark Bites"/>
    <n v="7259"/>
    <n v="276"/>
  </r>
  <r>
    <x v="1"/>
    <x v="0"/>
    <s v="Baker's Choco Chips"/>
    <n v="6279"/>
    <n v="45"/>
  </r>
  <r>
    <x v="0"/>
    <x v="4"/>
    <s v="Manuka Honey Choco"/>
    <n v="2541"/>
    <n v="45"/>
  </r>
  <r>
    <x v="4"/>
    <x v="1"/>
    <s v="Organic Choco Syrup"/>
    <n v="3864"/>
    <n v="177"/>
  </r>
  <r>
    <x v="6"/>
    <x v="2"/>
    <s v="Milk Bars"/>
    <n v="6146"/>
    <n v="63"/>
  </r>
  <r>
    <x v="2"/>
    <x v="3"/>
    <s v="Drinking Coco"/>
    <n v="2639"/>
    <n v="204"/>
  </r>
  <r>
    <x v="1"/>
    <x v="0"/>
    <s v="After Nines"/>
    <n v="1890"/>
    <n v="195"/>
  </r>
  <r>
    <x v="5"/>
    <x v="5"/>
    <s v="50% Dark Bites"/>
    <n v="1932"/>
    <n v="369"/>
  </r>
  <r>
    <x v="8"/>
    <x v="5"/>
    <s v="White Choc"/>
    <n v="6300"/>
    <n v="42"/>
  </r>
  <r>
    <x v="4"/>
    <x v="0"/>
    <s v="70% Dark Bites"/>
    <n v="560"/>
    <n v="81"/>
  </r>
  <r>
    <x v="2"/>
    <x v="0"/>
    <s v="Baker's Choco Chips"/>
    <n v="2856"/>
    <n v="246"/>
  </r>
  <r>
    <x v="2"/>
    <x v="5"/>
    <s v="Eclairs"/>
    <n v="707"/>
    <n v="174"/>
  </r>
  <r>
    <x v="1"/>
    <x v="1"/>
    <s v="70% Dark Bites"/>
    <n v="3598"/>
    <n v="81"/>
  </r>
  <r>
    <x v="0"/>
    <x v="1"/>
    <s v="After Nines"/>
    <n v="6853"/>
    <n v="372"/>
  </r>
  <r>
    <x v="0"/>
    <x v="1"/>
    <s v="Mint Chip Choco"/>
    <n v="4725"/>
    <n v="174"/>
  </r>
  <r>
    <x v="3"/>
    <x v="2"/>
    <s v="Choco Coated Almonds"/>
    <n v="10304"/>
    <n v="84"/>
  </r>
  <r>
    <x v="3"/>
    <x v="5"/>
    <s v="Mint Chip Choco"/>
    <n v="1274"/>
    <n v="225"/>
  </r>
  <r>
    <x v="6"/>
    <x v="2"/>
    <s v="70% Dark Bites"/>
    <n v="1526"/>
    <n v="105"/>
  </r>
  <r>
    <x v="0"/>
    <x v="3"/>
    <s v="Caramel Stuffed Bars"/>
    <n v="3101"/>
    <n v="225"/>
  </r>
  <r>
    <x v="7"/>
    <x v="0"/>
    <s v="50% Dark Bites"/>
    <n v="1057"/>
    <n v="54"/>
  </r>
  <r>
    <x v="5"/>
    <x v="0"/>
    <s v="Baker's Choco Chips"/>
    <n v="5306"/>
    <n v="0"/>
  </r>
  <r>
    <x v="6"/>
    <x v="3"/>
    <s v="85% Dark Bars"/>
    <n v="4018"/>
    <n v="171"/>
  </r>
  <r>
    <x v="2"/>
    <x v="5"/>
    <s v="Mint Chip Choco"/>
    <n v="938"/>
    <n v="189"/>
  </r>
  <r>
    <x v="5"/>
    <x v="4"/>
    <s v="Drinking Coco"/>
    <n v="1778"/>
    <n v="270"/>
  </r>
  <r>
    <x v="4"/>
    <x v="3"/>
    <s v="70% Dark Bites"/>
    <n v="1638"/>
    <n v="63"/>
  </r>
  <r>
    <x v="3"/>
    <x v="4"/>
    <s v="White Choc"/>
    <n v="154"/>
    <n v="21"/>
  </r>
  <r>
    <x v="5"/>
    <x v="0"/>
    <s v="After Nines"/>
    <n v="9835"/>
    <n v="207"/>
  </r>
  <r>
    <x v="2"/>
    <x v="0"/>
    <s v="Orange Choco"/>
    <n v="7273"/>
    <n v="96"/>
  </r>
  <r>
    <x v="6"/>
    <x v="3"/>
    <s v="After Nines"/>
    <n v="6909"/>
    <n v="81"/>
  </r>
  <r>
    <x v="2"/>
    <x v="3"/>
    <s v="85% Dark Bars"/>
    <n v="3920"/>
    <n v="306"/>
  </r>
  <r>
    <x v="9"/>
    <x v="3"/>
    <s v="Spicy Special Slims"/>
    <n v="4858"/>
    <n v="279"/>
  </r>
  <r>
    <x v="7"/>
    <x v="4"/>
    <s v="Almond Choco"/>
    <n v="3549"/>
    <n v="3"/>
  </r>
  <r>
    <x v="5"/>
    <x v="3"/>
    <s v="Organic Choco Syrup"/>
    <n v="966"/>
    <n v="198"/>
  </r>
  <r>
    <x v="6"/>
    <x v="3"/>
    <s v="Drinking Coco"/>
    <n v="385"/>
    <n v="249"/>
  </r>
  <r>
    <x v="4"/>
    <x v="5"/>
    <s v="Mint Chip Choco"/>
    <n v="2219"/>
    <n v="75"/>
  </r>
  <r>
    <x v="2"/>
    <x v="2"/>
    <s v="Choco Coated Almonds"/>
    <n v="2954"/>
    <n v="189"/>
  </r>
  <r>
    <x v="5"/>
    <x v="2"/>
    <s v="Choco Coated Almonds"/>
    <n v="280"/>
    <n v="87"/>
  </r>
  <r>
    <x v="3"/>
    <x v="2"/>
    <s v="70% Dark Bites"/>
    <n v="6118"/>
    <n v="174"/>
  </r>
  <r>
    <x v="7"/>
    <x v="3"/>
    <s v="Raspberry Choco"/>
    <n v="4802"/>
    <n v="36"/>
  </r>
  <r>
    <x v="2"/>
    <x v="4"/>
    <s v="85% Dark Bars"/>
    <n v="4137"/>
    <n v="60"/>
  </r>
  <r>
    <x v="8"/>
    <x v="1"/>
    <s v="Fruit &amp; Nut Bars"/>
    <n v="2023"/>
    <n v="78"/>
  </r>
  <r>
    <x v="2"/>
    <x v="2"/>
    <s v="70% Dark Bites"/>
    <n v="9051"/>
    <n v="57"/>
  </r>
  <r>
    <x v="2"/>
    <x v="0"/>
    <s v="Caramel Stuffed Bars"/>
    <n v="2919"/>
    <n v="45"/>
  </r>
  <r>
    <x v="3"/>
    <x v="4"/>
    <s v="After Nines"/>
    <n v="5915"/>
    <n v="3"/>
  </r>
  <r>
    <x v="9"/>
    <x v="1"/>
    <s v="Raspberry Choco"/>
    <n v="2562"/>
    <n v="6"/>
  </r>
  <r>
    <x v="6"/>
    <x v="0"/>
    <s v="White Choc"/>
    <n v="8813"/>
    <n v="21"/>
  </r>
  <r>
    <x v="6"/>
    <x v="2"/>
    <s v="Drinking Coco"/>
    <n v="6111"/>
    <n v="3"/>
  </r>
  <r>
    <x v="1"/>
    <x v="5"/>
    <s v="Smooth Sliky Salty"/>
    <n v="3507"/>
    <n v="288"/>
  </r>
  <r>
    <x v="4"/>
    <x v="2"/>
    <s v="Milk Bars"/>
    <n v="4319"/>
    <n v="30"/>
  </r>
  <r>
    <x v="0"/>
    <x v="4"/>
    <s v="Baker's Choco Chips"/>
    <n v="609"/>
    <n v="87"/>
  </r>
  <r>
    <x v="0"/>
    <x v="3"/>
    <s v="Organic Choco Syrup"/>
    <n v="6370"/>
    <n v="30"/>
  </r>
  <r>
    <x v="6"/>
    <x v="4"/>
    <s v="99% Dark &amp; Pure"/>
    <n v="5474"/>
    <n v="168"/>
  </r>
  <r>
    <x v="0"/>
    <x v="2"/>
    <s v="Organic Choco Syrup"/>
    <n v="3164"/>
    <n v="306"/>
  </r>
  <r>
    <x v="4"/>
    <x v="1"/>
    <s v="Almond Choco"/>
    <n v="1302"/>
    <n v="402"/>
  </r>
  <r>
    <x v="8"/>
    <x v="0"/>
    <s v="Caramel Stuffed Bars"/>
    <n v="7308"/>
    <n v="327"/>
  </r>
  <r>
    <x v="0"/>
    <x v="0"/>
    <s v="Organic Choco Syrup"/>
    <n v="6132"/>
    <n v="93"/>
  </r>
  <r>
    <x v="9"/>
    <x v="1"/>
    <s v="50% Dark Bites"/>
    <n v="3472"/>
    <n v="96"/>
  </r>
  <r>
    <x v="1"/>
    <x v="3"/>
    <s v="Drinking Coco"/>
    <n v="9660"/>
    <n v="27"/>
  </r>
  <r>
    <x v="2"/>
    <x v="4"/>
    <s v="Baker's Choco Chips"/>
    <n v="2436"/>
    <n v="99"/>
  </r>
  <r>
    <x v="2"/>
    <x v="4"/>
    <s v="Peanut Butter Cubes"/>
    <n v="9506"/>
    <n v="87"/>
  </r>
  <r>
    <x v="9"/>
    <x v="0"/>
    <s v="Spicy Special Slims"/>
    <n v="245"/>
    <n v="288"/>
  </r>
  <r>
    <x v="1"/>
    <x v="1"/>
    <s v="Orange Choco"/>
    <n v="2702"/>
    <n v="363"/>
  </r>
  <r>
    <x v="9"/>
    <x v="5"/>
    <s v="Eclairs"/>
    <n v="700"/>
    <n v="87"/>
  </r>
  <r>
    <x v="4"/>
    <x v="5"/>
    <s v="Eclairs"/>
    <n v="3759"/>
    <n v="150"/>
  </r>
  <r>
    <x v="7"/>
    <x v="1"/>
    <s v="Eclairs"/>
    <n v="1589"/>
    <n v="303"/>
  </r>
  <r>
    <x v="5"/>
    <x v="1"/>
    <s v="Caramel Stuffed Bars"/>
    <n v="5194"/>
    <n v="288"/>
  </r>
  <r>
    <x v="9"/>
    <x v="2"/>
    <s v="Milk Bars"/>
    <n v="945"/>
    <n v="75"/>
  </r>
  <r>
    <x v="0"/>
    <x v="4"/>
    <s v="Smooth Sliky Salty"/>
    <n v="1988"/>
    <n v="39"/>
  </r>
  <r>
    <x v="4"/>
    <x v="5"/>
    <s v="Choco Coated Almonds"/>
    <n v="6734"/>
    <n v="123"/>
  </r>
  <r>
    <x v="0"/>
    <x v="2"/>
    <s v="Almond Choco"/>
    <n v="217"/>
    <n v="36"/>
  </r>
  <r>
    <x v="6"/>
    <x v="5"/>
    <s v="After Nines"/>
    <n v="6279"/>
    <n v="237"/>
  </r>
  <r>
    <x v="0"/>
    <x v="2"/>
    <s v="Milk Bars"/>
    <n v="4424"/>
    <n v="201"/>
  </r>
  <r>
    <x v="7"/>
    <x v="2"/>
    <s v="Eclairs"/>
    <n v="189"/>
    <n v="48"/>
  </r>
  <r>
    <x v="6"/>
    <x v="1"/>
    <s v="After Nines"/>
    <n v="490"/>
    <n v="84"/>
  </r>
  <r>
    <x v="1"/>
    <x v="0"/>
    <s v="Spicy Special Slims"/>
    <n v="434"/>
    <n v="87"/>
  </r>
  <r>
    <x v="5"/>
    <x v="4"/>
    <s v="70% Dark Bites"/>
    <n v="10129"/>
    <n v="312"/>
  </r>
  <r>
    <x v="8"/>
    <x v="3"/>
    <s v="Caramel Stuffed Bars"/>
    <n v="1652"/>
    <n v="102"/>
  </r>
  <r>
    <x v="1"/>
    <x v="4"/>
    <s v="Spicy Special Slims"/>
    <n v="6433"/>
    <n v="78"/>
  </r>
  <r>
    <x v="8"/>
    <x v="5"/>
    <s v="Fruit &amp; Nut Bars"/>
    <n v="2212"/>
    <n v="117"/>
  </r>
  <r>
    <x v="3"/>
    <x v="1"/>
    <s v="99% Dark &amp; Pure"/>
    <n v="609"/>
    <n v="99"/>
  </r>
  <r>
    <x v="0"/>
    <x v="1"/>
    <s v="85% Dark Bars"/>
    <n v="1638"/>
    <n v="48"/>
  </r>
  <r>
    <x v="5"/>
    <x v="5"/>
    <s v="Raspberry Choco"/>
    <n v="3829"/>
    <n v="24"/>
  </r>
  <r>
    <x v="0"/>
    <x v="3"/>
    <s v="Raspberry Choco"/>
    <n v="5775"/>
    <n v="42"/>
  </r>
  <r>
    <x v="4"/>
    <x v="1"/>
    <s v="Orange Choco"/>
    <n v="1071"/>
    <n v="270"/>
  </r>
  <r>
    <x v="1"/>
    <x v="2"/>
    <s v="Fruit &amp; Nut Bars"/>
    <n v="5019"/>
    <n v="150"/>
  </r>
  <r>
    <x v="7"/>
    <x v="0"/>
    <s v="Raspberry Choco"/>
    <n v="2863"/>
    <n v="42"/>
  </r>
  <r>
    <x v="0"/>
    <x v="1"/>
    <s v="Manuka Honey Choco"/>
    <n v="1617"/>
    <n v="126"/>
  </r>
  <r>
    <x v="4"/>
    <x v="0"/>
    <s v="Baker's Choco Chips"/>
    <n v="6818"/>
    <n v="6"/>
  </r>
  <r>
    <x v="8"/>
    <x v="1"/>
    <s v="Raspberry Choco"/>
    <n v="6657"/>
    <n v="276"/>
  </r>
  <r>
    <x v="8"/>
    <x v="5"/>
    <s v="Eclairs"/>
    <n v="2919"/>
    <n v="93"/>
  </r>
  <r>
    <x v="7"/>
    <x v="2"/>
    <s v="Smooth Sliky Salty"/>
    <n v="3094"/>
    <n v="246"/>
  </r>
  <r>
    <x v="4"/>
    <x v="3"/>
    <s v="85% Dark Bars"/>
    <n v="2989"/>
    <n v="3"/>
  </r>
  <r>
    <x v="1"/>
    <x v="4"/>
    <s v="Organic Choco Syrup"/>
    <n v="2268"/>
    <n v="63"/>
  </r>
  <r>
    <x v="6"/>
    <x v="1"/>
    <s v="Smooth Sliky Salty"/>
    <n v="4753"/>
    <n v="246"/>
  </r>
  <r>
    <x v="7"/>
    <x v="5"/>
    <s v="99% Dark &amp; Pure"/>
    <n v="7511"/>
    <n v="120"/>
  </r>
  <r>
    <x v="7"/>
    <x v="4"/>
    <s v="Smooth Sliky Salty"/>
    <n v="4326"/>
    <n v="348"/>
  </r>
  <r>
    <x v="3"/>
    <x v="5"/>
    <s v="Fruit &amp; Nut Bars"/>
    <n v="4935"/>
    <n v="126"/>
  </r>
  <r>
    <x v="4"/>
    <x v="1"/>
    <s v="70% Dark Bites"/>
    <n v="4781"/>
    <n v="123"/>
  </r>
  <r>
    <x v="6"/>
    <x v="4"/>
    <s v="White Choc"/>
    <n v="7483"/>
    <n v="45"/>
  </r>
  <r>
    <x v="9"/>
    <x v="4"/>
    <s v="Almond Choco"/>
    <n v="6860"/>
    <n v="126"/>
  </r>
  <r>
    <x v="0"/>
    <x v="0"/>
    <s v="Manuka Honey Choco"/>
    <n v="9002"/>
    <n v="72"/>
  </r>
  <r>
    <x v="4"/>
    <x v="2"/>
    <s v="Manuka Honey Choco"/>
    <n v="1400"/>
    <n v="135"/>
  </r>
  <r>
    <x v="9"/>
    <x v="5"/>
    <s v="After Nines"/>
    <n v="4053"/>
    <n v="24"/>
  </r>
  <r>
    <x v="5"/>
    <x v="2"/>
    <s v="Smooth Sliky Salty"/>
    <n v="2149"/>
    <n v="117"/>
  </r>
  <r>
    <x v="8"/>
    <x v="3"/>
    <s v="Manuka Honey Choco"/>
    <n v="3640"/>
    <n v="51"/>
  </r>
  <r>
    <x v="7"/>
    <x v="3"/>
    <s v="Fruit &amp; Nut Bars"/>
    <n v="630"/>
    <n v="36"/>
  </r>
  <r>
    <x v="2"/>
    <x v="1"/>
    <s v="Organic Choco Syrup"/>
    <n v="2429"/>
    <n v="144"/>
  </r>
  <r>
    <x v="2"/>
    <x v="2"/>
    <s v="White Choc"/>
    <n v="2142"/>
    <n v="114"/>
  </r>
  <r>
    <x v="5"/>
    <x v="0"/>
    <s v="70% Dark Bites"/>
    <n v="6454"/>
    <n v="54"/>
  </r>
  <r>
    <x v="5"/>
    <x v="0"/>
    <s v="Mint Chip Choco"/>
    <n v="4487"/>
    <n v="333"/>
  </r>
  <r>
    <x v="8"/>
    <x v="0"/>
    <s v="Almond Choco"/>
    <n v="938"/>
    <n v="366"/>
  </r>
  <r>
    <x v="8"/>
    <x v="4"/>
    <s v="Baker's Choco Chips"/>
    <n v="8841"/>
    <n v="303"/>
  </r>
  <r>
    <x v="7"/>
    <x v="3"/>
    <s v="Peanut Butter Cubes"/>
    <n v="4018"/>
    <n v="126"/>
  </r>
  <r>
    <x v="3"/>
    <x v="0"/>
    <s v="Raspberry Choco"/>
    <n v="714"/>
    <n v="231"/>
  </r>
  <r>
    <x v="2"/>
    <x v="4"/>
    <s v="White Choc"/>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B528CF-1CA3-4E1A-87CC-80D106B0FD26}" name="PivotTable6" cacheId="10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F5:AJ24"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3"/>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9">
    <i>
      <x v="4"/>
    </i>
    <i>
      <x v="5"/>
    </i>
    <i>
      <x v="16"/>
    </i>
    <i>
      <x v="13"/>
    </i>
    <i>
      <x v="1"/>
    </i>
    <i>
      <x v="15"/>
    </i>
    <i>
      <x v="10"/>
    </i>
    <i>
      <x/>
    </i>
    <i>
      <x v="6"/>
    </i>
    <i>
      <x v="17"/>
    </i>
    <i>
      <x v="9"/>
    </i>
    <i>
      <x v="11"/>
    </i>
    <i>
      <x v="8"/>
    </i>
    <i>
      <x v="3"/>
    </i>
    <i>
      <x v="7"/>
    </i>
    <i>
      <x v="14"/>
    </i>
    <i>
      <x v="2"/>
    </i>
    <i>
      <x v="12"/>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5">
    <pivotHierarchy dragToData="1"/>
    <pivotHierarchy multipleItemSelectionAllowed="1" dragToData="1">
      <members count="1" level="1">
        <member name="[data].[Geography].&amp;[Canada]"/>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6CFFDD-061A-42F8-BFD6-3FADF627127C}"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L18:O24" firstHeaderRow="0" firstDataRow="1" firstDataCol="1"/>
  <pivotFields count="5">
    <pivotField showAll="0">
      <items count="11">
        <item h="1" x="7"/>
        <item h="1" x="1"/>
        <item h="1" x="3"/>
        <item h="1" x="5"/>
        <item x="4"/>
        <item h="1" x="6"/>
        <item h="1" x="8"/>
        <item h="1" x="2"/>
        <item h="1" x="9"/>
        <item h="1"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6" showAll="0"/>
    <pivotField dataField="1" numFmtId="3" showAll="0"/>
  </pivotFields>
  <rowFields count="1">
    <field x="1"/>
  </rowFields>
  <rowItems count="6">
    <i>
      <x v="2"/>
    </i>
    <i>
      <x v="1"/>
    </i>
    <i>
      <x v="3"/>
    </i>
    <i>
      <x v="4"/>
    </i>
    <i>
      <x/>
    </i>
    <i>
      <x v="5"/>
    </i>
  </rowItems>
  <colFields count="1">
    <field x="-2"/>
  </colFields>
  <colItems count="3">
    <i>
      <x/>
    </i>
    <i i="1">
      <x v="1"/>
    </i>
    <i i="2">
      <x v="2"/>
    </i>
  </colItems>
  <dataFields count="3">
    <dataField name="Sum of Amount" fld="3" baseField="0" baseItem="0" numFmtId="164"/>
    <dataField name=" " fld="3" baseField="0" baseItem="0"/>
    <dataField name="Sum of Units" fld="4" baseField="0" baseItem="0"/>
  </dataFields>
  <formats count="2">
    <format dxfId="44">
      <pivotArea dataOnly="0" labelOnly="1" outline="0" fieldPosition="0">
        <references count="1">
          <reference field="4294967294" count="1">
            <x v="2"/>
          </reference>
        </references>
      </pivotArea>
    </format>
    <format dxfId="43">
      <pivotArea dataOnly="0" labelOnly="1" outline="0" fieldPosition="0">
        <references count="1">
          <reference field="4294967294" count="1">
            <x v="0"/>
          </reference>
        </references>
      </pivotArea>
    </format>
  </formats>
  <conditionalFormats count="1">
    <conditionalFormat scope="field" priority="2">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C29174-DAF9-42DE-BAC1-147471EFF0FE}" name="PivotTable5"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Z7:AA20" firstHeaderRow="1" firstDataRow="1" firstDataCol="1"/>
  <pivotFields count="5">
    <pivotField axis="axisRow"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howAll="0" defaultSubtotal="0">
      <items count="6">
        <item x="4"/>
        <item x="2"/>
        <item x="5"/>
        <item x="0"/>
        <item x="3"/>
        <item x="1"/>
      </items>
    </pivotField>
    <pivotField showAll="0" defaultSubtotal="0"/>
    <pivotField dataField="1" numFmtId="6" showAll="0" defaultSubtotal="0"/>
    <pivotField numFmtId="3"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formats count="14">
    <format dxfId="58">
      <pivotArea dataOnly="0" labelOnly="1" outline="0" axis="axisValues" fieldPosition="0"/>
    </format>
    <format dxfId="57">
      <pivotArea collapsedLevelsAreSubtotals="1" fieldPosition="0">
        <references count="2">
          <reference field="0" count="1">
            <x v="5"/>
          </reference>
          <reference field="1" count="1" selected="0">
            <x v="0"/>
          </reference>
        </references>
      </pivotArea>
    </format>
    <format dxfId="56">
      <pivotArea collapsedLevelsAreSubtotals="1" fieldPosition="0">
        <references count="1">
          <reference field="1" count="1">
            <x v="1"/>
          </reference>
        </references>
      </pivotArea>
    </format>
    <format dxfId="55">
      <pivotArea collapsedLevelsAreSubtotals="1" fieldPosition="0">
        <references count="2">
          <reference field="0" count="1">
            <x v="5"/>
          </reference>
          <reference field="1" count="1" selected="0">
            <x v="1"/>
          </reference>
        </references>
      </pivotArea>
    </format>
    <format dxfId="54">
      <pivotArea collapsedLevelsAreSubtotals="1" fieldPosition="0">
        <references count="1">
          <reference field="1" count="1">
            <x v="2"/>
          </reference>
        </references>
      </pivotArea>
    </format>
    <format dxfId="53">
      <pivotArea collapsedLevelsAreSubtotals="1" fieldPosition="0">
        <references count="2">
          <reference field="0" count="1">
            <x v="5"/>
          </reference>
          <reference field="1" count="1" selected="0">
            <x v="2"/>
          </reference>
        </references>
      </pivotArea>
    </format>
    <format dxfId="52">
      <pivotArea collapsedLevelsAreSubtotals="1" fieldPosition="0">
        <references count="1">
          <reference field="1" count="1">
            <x v="3"/>
          </reference>
        </references>
      </pivotArea>
    </format>
    <format dxfId="51">
      <pivotArea collapsedLevelsAreSubtotals="1" fieldPosition="0">
        <references count="2">
          <reference field="0" count="1">
            <x v="3"/>
          </reference>
          <reference field="1" count="1" selected="0">
            <x v="3"/>
          </reference>
        </references>
      </pivotArea>
    </format>
    <format dxfId="50">
      <pivotArea collapsedLevelsAreSubtotals="1" fieldPosition="0">
        <references count="1">
          <reference field="1" count="1">
            <x v="4"/>
          </reference>
        </references>
      </pivotArea>
    </format>
    <format dxfId="49">
      <pivotArea collapsedLevelsAreSubtotals="1" fieldPosition="0">
        <references count="2">
          <reference field="0" count="1">
            <x v="0"/>
          </reference>
          <reference field="1" count="1" selected="0">
            <x v="4"/>
          </reference>
        </references>
      </pivotArea>
    </format>
    <format dxfId="48">
      <pivotArea collapsedLevelsAreSubtotals="1" fieldPosition="0">
        <references count="1">
          <reference field="1" count="1">
            <x v="5"/>
          </reference>
        </references>
      </pivotArea>
    </format>
    <format dxfId="47">
      <pivotArea collapsedLevelsAreSubtotals="1" fieldPosition="0">
        <references count="2">
          <reference field="0" count="1">
            <x v="9"/>
          </reference>
          <reference field="1" count="1" selected="0">
            <x v="5"/>
          </reference>
        </references>
      </pivotArea>
    </format>
    <format dxfId="46">
      <pivotArea grandRow="1" outline="0" collapsedLevelsAreSubtotals="1" fieldPosition="0"/>
    </format>
    <format dxfId="45">
      <pivotArea dataOnly="0" labelOnly="1" outline="0" axis="axisValues" fieldPosition="0"/>
    </format>
  </format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FFC9BE-E618-4428-A4FF-A563AE23FF18}" name="PivotTable4"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C7:AD20" firstHeaderRow="1" firstDataRow="1" firstDataCol="1"/>
  <pivotFields count="5">
    <pivotField axis="axisRow"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howAll="0" defaultSubtotal="0">
      <items count="6">
        <item x="4"/>
        <item x="2"/>
        <item x="5"/>
        <item x="0"/>
        <item x="3"/>
        <item x="1"/>
      </items>
    </pivotField>
    <pivotField showAll="0" defaultSubtotal="0"/>
    <pivotField dataField="1" numFmtId="6" showAll="0" defaultSubtotal="0"/>
    <pivotField numFmtId="3"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formats count="14">
    <format dxfId="72">
      <pivotArea dataOnly="0" labelOnly="1" outline="0" axis="axisValues" fieldPosition="0"/>
    </format>
    <format dxfId="71">
      <pivotArea collapsedLevelsAreSubtotals="1" fieldPosition="0">
        <references count="2">
          <reference field="0" count="1">
            <x v="2"/>
          </reference>
          <reference field="1" count="1" selected="0">
            <x v="0"/>
          </reference>
        </references>
      </pivotArea>
    </format>
    <format dxfId="70">
      <pivotArea collapsedLevelsAreSubtotals="1" fieldPosition="0">
        <references count="1">
          <reference field="1" count="1">
            <x v="1"/>
          </reference>
        </references>
      </pivotArea>
    </format>
    <format dxfId="69">
      <pivotArea collapsedLevelsAreSubtotals="1" fieldPosition="0">
        <references count="2">
          <reference field="0" count="1">
            <x v="1"/>
          </reference>
          <reference field="1" count="1" selected="0">
            <x v="1"/>
          </reference>
        </references>
      </pivotArea>
    </format>
    <format dxfId="68">
      <pivotArea collapsedLevelsAreSubtotals="1" fieldPosition="0">
        <references count="1">
          <reference field="1" count="1">
            <x v="2"/>
          </reference>
        </references>
      </pivotArea>
    </format>
    <format dxfId="67">
      <pivotArea collapsedLevelsAreSubtotals="1" fieldPosition="0">
        <references count="2">
          <reference field="0" count="1">
            <x v="1"/>
          </reference>
          <reference field="1" count="1" selected="0">
            <x v="2"/>
          </reference>
        </references>
      </pivotArea>
    </format>
    <format dxfId="66">
      <pivotArea collapsedLevelsAreSubtotals="1" fieldPosition="0">
        <references count="1">
          <reference field="1" count="1">
            <x v="3"/>
          </reference>
        </references>
      </pivotArea>
    </format>
    <format dxfId="65">
      <pivotArea collapsedLevelsAreSubtotals="1" fieldPosition="0">
        <references count="2">
          <reference field="0" count="1">
            <x v="8"/>
          </reference>
          <reference field="1" count="1" selected="0">
            <x v="3"/>
          </reference>
        </references>
      </pivotArea>
    </format>
    <format dxfId="64">
      <pivotArea collapsedLevelsAreSubtotals="1" fieldPosition="0">
        <references count="1">
          <reference field="1" count="1">
            <x v="4"/>
          </reference>
        </references>
      </pivotArea>
    </format>
    <format dxfId="63">
      <pivotArea collapsedLevelsAreSubtotals="1" fieldPosition="0">
        <references count="2">
          <reference field="0" count="1">
            <x v="2"/>
          </reference>
          <reference field="1" count="1" selected="0">
            <x v="4"/>
          </reference>
        </references>
      </pivotArea>
    </format>
    <format dxfId="62">
      <pivotArea collapsedLevelsAreSubtotals="1" fieldPosition="0">
        <references count="1">
          <reference field="1" count="1">
            <x v="5"/>
          </reference>
        </references>
      </pivotArea>
    </format>
    <format dxfId="61">
      <pivotArea collapsedLevelsAreSubtotals="1" fieldPosition="0">
        <references count="2">
          <reference field="0" count="1">
            <x v="0"/>
          </reference>
          <reference field="1" count="1" selected="0">
            <x v="5"/>
          </reference>
        </references>
      </pivotArea>
    </format>
    <format dxfId="60">
      <pivotArea grandRow="1" outline="0" collapsedLevelsAreSubtotals="1" fieldPosition="0"/>
    </format>
    <format dxfId="59">
      <pivotArea dataOnly="0" labelOnly="1" outline="0" axis="axisValues" fieldPosition="0"/>
    </format>
  </format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5C027B4-4953-4540-A334-94551A290AC5}" name="PivotTable3" cacheId="3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T5:U28" firstHeaderRow="1" firstDataRow="1" firstDataCol="1"/>
  <pivotFields count="3">
    <pivotField axis="axisRow" allDrilled="1" subtotalTop="0" showAll="0" defaultSubtotal="0" defaultAttributeDrillState="1">
      <items count="22">
        <item x="1"/>
        <item x="4"/>
        <item x="6"/>
        <item x="7"/>
        <item x="10"/>
        <item x="11"/>
        <item x="12"/>
        <item x="14"/>
        <item x="16"/>
        <item x="17"/>
        <item x="19"/>
        <item x="20"/>
        <item x="21"/>
        <item x="3"/>
        <item x="5"/>
        <item x="8"/>
        <item x="13"/>
        <item x="0"/>
        <item x="2"/>
        <item x="15"/>
        <item x="18"/>
        <item x="9"/>
      </items>
    </pivotField>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1" subtotal="count" baseField="0" baseItem="0"/>
  </dataFields>
  <formats count="1">
    <format dxfId="73">
      <pivotArea dataOnly="0" labelOnly="1" outline="0" axis="axisValues" fieldPosition="0"/>
    </format>
  </format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3C7EFFE-5836-4567-8B60-F420B100E75A}" name="PivotTable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8:I24" firstHeaderRow="1" firstDataRow="1" firstDataCol="1"/>
  <pivotFields count="2">
    <pivotField axis="axisRow" allDrilled="1" subtotalTop="0" showAll="0" measureFilter="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fld="1" subtotal="count" baseField="0" baseItem="0"/>
  </dataFields>
  <formats count="1">
    <format dxfId="74">
      <pivotArea dataOnly="0" labelOnly="1" outline="0" axis="axisValues" fieldPosition="0"/>
    </format>
  </format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B99F8AE7-E6F8-4D80-A2F1-A7CC059EFACF}" sourceName="Sales Person">
  <pivotTables>
    <pivotTable tabId="2" name="PivotTable1"/>
  </pivotTables>
  <data>
    <tabular pivotCacheId="1342328735">
      <items count="10">
        <i x="7"/>
        <i x="1"/>
        <i x="3"/>
        <i x="5"/>
        <i x="4" s="1"/>
        <i x="6"/>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7ABDB9F8-0FF7-4EFB-8430-244FE164005A}" sourceName="[data].[Geography]">
  <pivotTables>
    <pivotTable tabId="2" name="PivotTable3"/>
  </pivotTables>
  <data>
    <olap pivotCacheId="355551118">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87152FAC-6BF2-46A3-AA3A-AD878EF5D6F6}" sourceName="[data].[Geography]">
  <pivotTables>
    <pivotTable tabId="2" name="PivotTable6"/>
  </pivotTables>
  <data>
    <olap pivotCacheId="1845215362">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Canad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DF1B4BCF-61EB-4028-A456-A394F28382C2}" cache="Slicer_Sales_Person" caption="Sales Person" columnCount="2" rowHeight="245835"/>
  <slicer name="Geography" xr10:uid="{778901ED-9BEF-45BE-B178-BC26395468F6}" cache="Slicer_Geography" caption="Geography" level="1" rowHeight="241300"/>
  <slicer name="Geography 1" xr10:uid="{E2A272B5-107E-4AD3-BC3A-7FA80E33131E}"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Z4:AA26" totalsRowShown="0" headerRowDxfId="83" dataDxfId="82">
  <autoFilter ref="Z4:AA26" xr:uid="{6DAC1E92-D947-4232-891E-65555AD7A47E}"/>
  <tableColumns count="2">
    <tableColumn id="1" xr3:uid="{1B8963D1-E60F-4400-A175-651A513B826F}" name="Product" dataDxfId="81"/>
    <tableColumn id="2" xr3:uid="{1798A7DA-FB9F-46D3-AA0A-B6BCA4A81AC3}" name="Cost per unit" dataDxfId="8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992110-2800-4F17-ADBB-E8883285C47D}" name="data" displayName="data" ref="C4:I304" totalsRowShown="0" headerRowDxfId="79">
  <tableColumns count="7">
    <tableColumn id="1" xr3:uid="{7F684D08-F50A-4C31-903C-1BAE8B42381E}" name="Sales Person"/>
    <tableColumn id="2" xr3:uid="{B282C0C8-17C7-4B52-BBDD-975CA52483D6}" name="Geography"/>
    <tableColumn id="3" xr3:uid="{ABE95597-1E29-4D05-A188-DBE8209D3DBC}" name="Product"/>
    <tableColumn id="4" xr3:uid="{05CCBDB5-941D-4702-9D90-7BA414214EBE}" name="Amount" dataDxfId="78" dataCellStyle="Currency"/>
    <tableColumn id="5" xr3:uid="{55436DCD-618E-4AF6-A936-A667BBD0E2A7}" name="Units" dataDxfId="77"/>
    <tableColumn id="6" xr3:uid="{A4FE6289-93FE-488A-AE7F-33C1BCFDE5B6}" name="Cost per unit" dataDxfId="76" dataCellStyle="Currency">
      <calculatedColumnFormula>VLOOKUP(data[[#This Row],[Product]],products[#All],2,FALSE)</calculatedColumnFormula>
    </tableColumn>
    <tableColumn id="7" xr3:uid="{DBF21CDF-BA16-45BF-B970-B18975745131}" name="Cost" dataDxfId="75" dataCellStyle="Currency">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18E2E8B-FF5F-45D7-811F-A27F3ABB08B0}" name="data5" displayName="data5" ref="B5:F305" totalsRowShown="0" headerRowDxfId="42">
  <autoFilter ref="B5:F305" xr:uid="{418E2E8B-FF5F-45D7-811F-A27F3ABB08B0}"/>
  <sortState xmlns:xlrd2="http://schemas.microsoft.com/office/spreadsheetml/2017/richdata2" ref="B6:F305">
    <sortCondition descending="1" ref="F5:F305"/>
  </sortState>
  <tableColumns count="5">
    <tableColumn id="1" xr3:uid="{4642B714-A078-4E28-9F8B-5D7080CA5E10}" name="Sales Person"/>
    <tableColumn id="2" xr3:uid="{35853A3A-C809-4F24-94BA-589C029744E4}" name="Geography"/>
    <tableColumn id="3" xr3:uid="{D785273F-8028-4369-A416-8EE2B4B48653}" name="Product"/>
    <tableColumn id="4" xr3:uid="{78E6AF4E-65D6-4472-AFBA-8C5AE10A3C06}" name="Amount" dataDxfId="41"/>
    <tableColumn id="5" xr3:uid="{770EA88A-6453-423D-8BFA-6C9AFB370675}" name="Units" dataDxfId="4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4F8EAFC-4E2C-48F3-AEC6-3231DCB93D73}" name="data4" displayName="data4" ref="J4:N304" totalsRowShown="0" headerRowDxfId="39">
  <autoFilter ref="J4:N304" xr:uid="{64F8EAFC-4E2C-48F3-AEC6-3231DCB93D73}"/>
  <tableColumns count="5">
    <tableColumn id="1" xr3:uid="{FC157B3F-9ED8-4DC0-8543-F8D8CEC02B4C}" name="Sales Person"/>
    <tableColumn id="2" xr3:uid="{89721A1B-990E-497A-99EE-AC7BCE9BE67F}" name="Geography"/>
    <tableColumn id="3" xr3:uid="{01E124F3-742D-4376-9C92-7A609C476BFB}" name="Product"/>
    <tableColumn id="4" xr3:uid="{70D70979-7AB0-4ACD-9A12-8DAC9E3D8363}" name="Amount" dataDxfId="38"/>
    <tableColumn id="5" xr3:uid="{27E05BFC-CF03-45BE-AB1B-92C373D6AB54}" name="Units" dataDxfId="3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sheetPr>
    <tabColor theme="7" tint="0.79998168889431442"/>
  </sheetPr>
  <dimension ref="A1:AA651"/>
  <sheetViews>
    <sheetView showGridLines="0" zoomScale="117" zoomScaleNormal="145" workbookViewId="0">
      <selection activeCell="L13" sqref="L13"/>
    </sheetView>
  </sheetViews>
  <sheetFormatPr defaultRowHeight="14.5" x14ac:dyDescent="0.35"/>
  <cols>
    <col min="1" max="1" width="1.7265625" customWidth="1"/>
    <col min="2" max="2" width="3.7265625" customWidth="1"/>
    <col min="3" max="3" width="19.54296875" customWidth="1"/>
    <col min="4" max="4" width="14.7265625" customWidth="1"/>
    <col min="5" max="5" width="21.81640625" bestFit="1" customWidth="1"/>
    <col min="6" max="6" width="13.54296875" customWidth="1"/>
    <col min="7" max="7" width="12.7265625" customWidth="1"/>
    <col min="8" max="8" width="13.26953125" customWidth="1"/>
    <col min="9" max="9" width="12.54296875" customWidth="1"/>
    <col min="11" max="11" width="3.81640625" customWidth="1"/>
    <col min="12" max="12" width="53.81640625" customWidth="1"/>
    <col min="26" max="26" width="21.81640625" bestFit="1" customWidth="1"/>
    <col min="27" max="27" width="14.36328125" customWidth="1"/>
    <col min="32" max="32" width="21.81640625" customWidth="1"/>
  </cols>
  <sheetData>
    <row r="1" spans="1:27" ht="52.5" customHeight="1" x14ac:dyDescent="0.35">
      <c r="A1" s="1"/>
      <c r="B1" s="2"/>
      <c r="C1" s="3" t="s">
        <v>77</v>
      </c>
      <c r="D1" s="2"/>
      <c r="E1" s="2"/>
      <c r="F1" s="2"/>
      <c r="G1" s="2"/>
      <c r="H1" s="2"/>
      <c r="I1" s="2"/>
    </row>
    <row r="4" spans="1:27" x14ac:dyDescent="0.35">
      <c r="C4" s="6" t="s">
        <v>11</v>
      </c>
      <c r="D4" s="6" t="s">
        <v>12</v>
      </c>
      <c r="E4" s="6" t="s">
        <v>0</v>
      </c>
      <c r="F4" s="7" t="s">
        <v>1</v>
      </c>
      <c r="G4" s="7" t="s">
        <v>47</v>
      </c>
      <c r="H4" s="6" t="s">
        <v>48</v>
      </c>
      <c r="I4" s="6" t="s">
        <v>65</v>
      </c>
      <c r="K4" s="6"/>
      <c r="Z4" t="s">
        <v>0</v>
      </c>
      <c r="AA4" t="s">
        <v>48</v>
      </c>
    </row>
    <row r="5" spans="1:27" x14ac:dyDescent="0.35">
      <c r="C5" t="s">
        <v>40</v>
      </c>
      <c r="D5" t="s">
        <v>37</v>
      </c>
      <c r="E5" t="s">
        <v>30</v>
      </c>
      <c r="F5" s="20">
        <v>1624</v>
      </c>
      <c r="G5" s="5">
        <v>114</v>
      </c>
      <c r="H5" s="22">
        <f>VLOOKUP(data[[#This Row],[Product]],products[#All],2,FALSE)</f>
        <v>14.49</v>
      </c>
      <c r="I5" s="22">
        <f>data[[#This Row],[Cost per unit]]*data[[#This Row],[Units]]</f>
        <v>1651.8600000000001</v>
      </c>
      <c r="K5" s="6"/>
      <c r="Z5" t="s">
        <v>13</v>
      </c>
      <c r="AA5" s="41">
        <v>9.33</v>
      </c>
    </row>
    <row r="6" spans="1:27" x14ac:dyDescent="0.35">
      <c r="C6" t="s">
        <v>8</v>
      </c>
      <c r="D6" t="s">
        <v>35</v>
      </c>
      <c r="E6" t="s">
        <v>32</v>
      </c>
      <c r="F6" s="20">
        <v>6706</v>
      </c>
      <c r="G6" s="5">
        <v>459</v>
      </c>
      <c r="H6" s="22">
        <f>VLOOKUP(data[[#This Row],[Product]],products[#All],2,FALSE)</f>
        <v>8.65</v>
      </c>
      <c r="I6" s="22">
        <f>data[[#This Row],[Cost per unit]]*data[[#This Row],[Units]]</f>
        <v>3970.3500000000004</v>
      </c>
      <c r="K6" s="6"/>
      <c r="Z6" t="s">
        <v>14</v>
      </c>
      <c r="AA6" s="41">
        <v>11.7</v>
      </c>
    </row>
    <row r="7" spans="1:27" x14ac:dyDescent="0.35">
      <c r="C7" t="s">
        <v>9</v>
      </c>
      <c r="D7" t="s">
        <v>35</v>
      </c>
      <c r="E7" t="s">
        <v>4</v>
      </c>
      <c r="F7" s="20">
        <v>959</v>
      </c>
      <c r="G7" s="5">
        <v>147</v>
      </c>
      <c r="H7" s="22">
        <f>VLOOKUP(data[[#This Row],[Product]],products[#All],2,FALSE)</f>
        <v>11.88</v>
      </c>
      <c r="I7" s="22">
        <f>data[[#This Row],[Cost per unit]]*data[[#This Row],[Units]]</f>
        <v>1746.3600000000001</v>
      </c>
      <c r="K7" s="6"/>
      <c r="Z7" t="s">
        <v>4</v>
      </c>
      <c r="AA7" s="41">
        <v>11.88</v>
      </c>
    </row>
    <row r="8" spans="1:27" x14ac:dyDescent="0.35">
      <c r="C8" t="s">
        <v>41</v>
      </c>
      <c r="D8" t="s">
        <v>36</v>
      </c>
      <c r="E8" t="s">
        <v>18</v>
      </c>
      <c r="F8" s="20">
        <v>9632</v>
      </c>
      <c r="G8" s="5">
        <v>288</v>
      </c>
      <c r="H8" s="22">
        <f>VLOOKUP(data[[#This Row],[Product]],products[#All],2,FALSE)</f>
        <v>6.47</v>
      </c>
      <c r="I8" s="22">
        <f>data[[#This Row],[Cost per unit]]*data[[#This Row],[Units]]</f>
        <v>1863.36</v>
      </c>
      <c r="K8" s="6"/>
      <c r="Z8" t="s">
        <v>15</v>
      </c>
      <c r="AA8" s="41">
        <v>11.73</v>
      </c>
    </row>
    <row r="9" spans="1:27" x14ac:dyDescent="0.35">
      <c r="C9" t="s">
        <v>6</v>
      </c>
      <c r="D9" t="s">
        <v>39</v>
      </c>
      <c r="E9" t="s">
        <v>25</v>
      </c>
      <c r="F9" s="20">
        <v>2100</v>
      </c>
      <c r="G9" s="5">
        <v>414</v>
      </c>
      <c r="H9" s="22">
        <f>VLOOKUP(data[[#This Row],[Product]],products[#All],2,FALSE)</f>
        <v>13.15</v>
      </c>
      <c r="I9" s="22">
        <f>data[[#This Row],[Cost per unit]]*data[[#This Row],[Units]]</f>
        <v>5444.1</v>
      </c>
      <c r="K9" s="6"/>
      <c r="Z9" t="s">
        <v>16</v>
      </c>
      <c r="AA9" s="41">
        <v>8.7899999999999991</v>
      </c>
    </row>
    <row r="10" spans="1:27" x14ac:dyDescent="0.35">
      <c r="C10" t="s">
        <v>40</v>
      </c>
      <c r="D10" t="s">
        <v>35</v>
      </c>
      <c r="E10" t="s">
        <v>33</v>
      </c>
      <c r="F10" s="20">
        <v>8869</v>
      </c>
      <c r="G10" s="5">
        <v>432</v>
      </c>
      <c r="H10" s="22">
        <f>VLOOKUP(data[[#This Row],[Product]],products[#All],2,FALSE)</f>
        <v>12.37</v>
      </c>
      <c r="I10" s="22">
        <f>data[[#This Row],[Cost per unit]]*data[[#This Row],[Units]]</f>
        <v>5343.8399999999992</v>
      </c>
      <c r="K10" s="6"/>
      <c r="Z10" t="s">
        <v>17</v>
      </c>
      <c r="AA10" s="41">
        <v>3.11</v>
      </c>
    </row>
    <row r="11" spans="1:27" x14ac:dyDescent="0.35">
      <c r="C11" t="s">
        <v>6</v>
      </c>
      <c r="D11" t="s">
        <v>38</v>
      </c>
      <c r="E11" t="s">
        <v>31</v>
      </c>
      <c r="F11" s="20">
        <v>2681</v>
      </c>
      <c r="G11" s="5">
        <v>54</v>
      </c>
      <c r="H11" s="22">
        <f>VLOOKUP(data[[#This Row],[Product]],products[#All],2,FALSE)</f>
        <v>5.79</v>
      </c>
      <c r="I11" s="22">
        <f>data[[#This Row],[Cost per unit]]*data[[#This Row],[Units]]</f>
        <v>312.66000000000003</v>
      </c>
      <c r="K11" s="6"/>
      <c r="Z11" t="s">
        <v>18</v>
      </c>
      <c r="AA11" s="41">
        <v>6.47</v>
      </c>
    </row>
    <row r="12" spans="1:27" x14ac:dyDescent="0.35">
      <c r="C12" t="s">
        <v>8</v>
      </c>
      <c r="D12" t="s">
        <v>35</v>
      </c>
      <c r="E12" t="s">
        <v>22</v>
      </c>
      <c r="F12" s="20">
        <v>5012</v>
      </c>
      <c r="G12" s="5">
        <v>210</v>
      </c>
      <c r="H12" s="22">
        <f>VLOOKUP(data[[#This Row],[Product]],products[#All],2,FALSE)</f>
        <v>9.77</v>
      </c>
      <c r="I12" s="22">
        <f>data[[#This Row],[Cost per unit]]*data[[#This Row],[Units]]</f>
        <v>2051.6999999999998</v>
      </c>
      <c r="K12" s="6"/>
      <c r="Z12" t="s">
        <v>19</v>
      </c>
      <c r="AA12" s="41">
        <v>7.64</v>
      </c>
    </row>
    <row r="13" spans="1:27" x14ac:dyDescent="0.35">
      <c r="C13" t="s">
        <v>7</v>
      </c>
      <c r="D13" t="s">
        <v>38</v>
      </c>
      <c r="E13" t="s">
        <v>14</v>
      </c>
      <c r="F13" s="20">
        <v>1281</v>
      </c>
      <c r="G13" s="5">
        <v>75</v>
      </c>
      <c r="H13" s="22">
        <f>VLOOKUP(data[[#This Row],[Product]],products[#All],2,FALSE)</f>
        <v>11.7</v>
      </c>
      <c r="I13" s="22">
        <f>data[[#This Row],[Cost per unit]]*data[[#This Row],[Units]]</f>
        <v>877.5</v>
      </c>
      <c r="K13" s="6"/>
      <c r="Z13" t="s">
        <v>20</v>
      </c>
      <c r="AA13" s="41">
        <v>10.62</v>
      </c>
    </row>
    <row r="14" spans="1:27" x14ac:dyDescent="0.35">
      <c r="C14" t="s">
        <v>5</v>
      </c>
      <c r="D14" t="s">
        <v>37</v>
      </c>
      <c r="E14" t="s">
        <v>14</v>
      </c>
      <c r="F14" s="20">
        <v>4991</v>
      </c>
      <c r="G14" s="5">
        <v>12</v>
      </c>
      <c r="H14" s="22">
        <f>VLOOKUP(data[[#This Row],[Product]],products[#All],2,FALSE)</f>
        <v>11.7</v>
      </c>
      <c r="I14" s="22">
        <f>data[[#This Row],[Cost per unit]]*data[[#This Row],[Units]]</f>
        <v>140.39999999999998</v>
      </c>
      <c r="K14" s="6"/>
      <c r="Z14" t="s">
        <v>21</v>
      </c>
      <c r="AA14" s="41">
        <v>9</v>
      </c>
    </row>
    <row r="15" spans="1:27" x14ac:dyDescent="0.35">
      <c r="C15" t="s">
        <v>2</v>
      </c>
      <c r="D15" t="s">
        <v>39</v>
      </c>
      <c r="E15" t="s">
        <v>25</v>
      </c>
      <c r="F15" s="20">
        <v>1785</v>
      </c>
      <c r="G15" s="5">
        <v>462</v>
      </c>
      <c r="H15" s="22">
        <f>VLOOKUP(data[[#This Row],[Product]],products[#All],2,FALSE)</f>
        <v>13.15</v>
      </c>
      <c r="I15" s="22">
        <f>data[[#This Row],[Cost per unit]]*data[[#This Row],[Units]]</f>
        <v>6075.3</v>
      </c>
      <c r="Z15" t="s">
        <v>22</v>
      </c>
      <c r="AA15" s="41">
        <v>9.77</v>
      </c>
    </row>
    <row r="16" spans="1:27" x14ac:dyDescent="0.35">
      <c r="C16" t="s">
        <v>3</v>
      </c>
      <c r="D16" t="s">
        <v>37</v>
      </c>
      <c r="E16" t="s">
        <v>17</v>
      </c>
      <c r="F16" s="20">
        <v>3983</v>
      </c>
      <c r="G16" s="5">
        <v>144</v>
      </c>
      <c r="H16" s="22">
        <f>VLOOKUP(data[[#This Row],[Product]],products[#All],2,FALSE)</f>
        <v>3.11</v>
      </c>
      <c r="I16" s="22">
        <f>data[[#This Row],[Cost per unit]]*data[[#This Row],[Units]]</f>
        <v>447.84</v>
      </c>
      <c r="Z16" t="s">
        <v>23</v>
      </c>
      <c r="AA16" s="41">
        <v>6.49</v>
      </c>
    </row>
    <row r="17" spans="3:27" x14ac:dyDescent="0.35">
      <c r="C17" t="s">
        <v>9</v>
      </c>
      <c r="D17" t="s">
        <v>38</v>
      </c>
      <c r="E17" t="s">
        <v>16</v>
      </c>
      <c r="F17" s="20">
        <v>2646</v>
      </c>
      <c r="G17" s="5">
        <v>120</v>
      </c>
      <c r="H17" s="22">
        <f>VLOOKUP(data[[#This Row],[Product]],products[#All],2,FALSE)</f>
        <v>8.7899999999999991</v>
      </c>
      <c r="I17" s="22">
        <f>data[[#This Row],[Cost per unit]]*data[[#This Row],[Units]]</f>
        <v>1054.8</v>
      </c>
      <c r="Z17" t="s">
        <v>24</v>
      </c>
      <c r="AA17" s="41">
        <v>4.97</v>
      </c>
    </row>
    <row r="18" spans="3:27" x14ac:dyDescent="0.35">
      <c r="C18" t="s">
        <v>2</v>
      </c>
      <c r="D18" t="s">
        <v>34</v>
      </c>
      <c r="E18" t="s">
        <v>13</v>
      </c>
      <c r="F18" s="20">
        <v>252</v>
      </c>
      <c r="G18" s="5">
        <v>54</v>
      </c>
      <c r="H18" s="22">
        <f>VLOOKUP(data[[#This Row],[Product]],products[#All],2,FALSE)</f>
        <v>9.33</v>
      </c>
      <c r="I18" s="22">
        <f>data[[#This Row],[Cost per unit]]*data[[#This Row],[Units]]</f>
        <v>503.82</v>
      </c>
      <c r="Z18" t="s">
        <v>25</v>
      </c>
      <c r="AA18" s="41">
        <v>13.15</v>
      </c>
    </row>
    <row r="19" spans="3:27" x14ac:dyDescent="0.35">
      <c r="C19" t="s">
        <v>3</v>
      </c>
      <c r="D19" t="s">
        <v>35</v>
      </c>
      <c r="E19" t="s">
        <v>25</v>
      </c>
      <c r="F19" s="20">
        <v>2464</v>
      </c>
      <c r="G19" s="5">
        <v>234</v>
      </c>
      <c r="H19" s="22">
        <f>VLOOKUP(data[[#This Row],[Product]],products[#All],2,FALSE)</f>
        <v>13.15</v>
      </c>
      <c r="I19" s="22">
        <f>data[[#This Row],[Cost per unit]]*data[[#This Row],[Units]]</f>
        <v>3077.1</v>
      </c>
      <c r="Z19" t="s">
        <v>26</v>
      </c>
      <c r="AA19" s="41">
        <v>5.6</v>
      </c>
    </row>
    <row r="20" spans="3:27" x14ac:dyDescent="0.35">
      <c r="C20" t="s">
        <v>3</v>
      </c>
      <c r="D20" t="s">
        <v>35</v>
      </c>
      <c r="E20" t="s">
        <v>29</v>
      </c>
      <c r="F20" s="20">
        <v>2114</v>
      </c>
      <c r="G20" s="5">
        <v>66</v>
      </c>
      <c r="H20" s="22">
        <f>VLOOKUP(data[[#This Row],[Product]],products[#All],2,FALSE)</f>
        <v>7.16</v>
      </c>
      <c r="I20" s="22">
        <f>data[[#This Row],[Cost per unit]]*data[[#This Row],[Units]]</f>
        <v>472.56</v>
      </c>
      <c r="Z20" t="s">
        <v>27</v>
      </c>
      <c r="AA20" s="41">
        <v>16.73</v>
      </c>
    </row>
    <row r="21" spans="3:27" x14ac:dyDescent="0.35">
      <c r="C21" t="s">
        <v>6</v>
      </c>
      <c r="D21" t="s">
        <v>37</v>
      </c>
      <c r="E21" t="s">
        <v>31</v>
      </c>
      <c r="F21" s="20">
        <v>7693</v>
      </c>
      <c r="G21" s="5">
        <v>87</v>
      </c>
      <c r="H21" s="22">
        <f>VLOOKUP(data[[#This Row],[Product]],products[#All],2,FALSE)</f>
        <v>5.79</v>
      </c>
      <c r="I21" s="22">
        <f>data[[#This Row],[Cost per unit]]*data[[#This Row],[Units]]</f>
        <v>503.73</v>
      </c>
      <c r="Z21" t="s">
        <v>28</v>
      </c>
      <c r="AA21" s="41">
        <v>10.38</v>
      </c>
    </row>
    <row r="22" spans="3:27" x14ac:dyDescent="0.35">
      <c r="C22" t="s">
        <v>5</v>
      </c>
      <c r="D22" t="s">
        <v>34</v>
      </c>
      <c r="E22" t="s">
        <v>20</v>
      </c>
      <c r="F22" s="20">
        <v>15610</v>
      </c>
      <c r="G22" s="5">
        <v>339</v>
      </c>
      <c r="H22" s="22">
        <f>VLOOKUP(data[[#This Row],[Product]],products[#All],2,FALSE)</f>
        <v>10.62</v>
      </c>
      <c r="I22" s="22">
        <f>data[[#This Row],[Cost per unit]]*data[[#This Row],[Units]]</f>
        <v>3600.18</v>
      </c>
      <c r="Z22" t="s">
        <v>29</v>
      </c>
      <c r="AA22" s="41">
        <v>7.16</v>
      </c>
    </row>
    <row r="23" spans="3:27" x14ac:dyDescent="0.35">
      <c r="C23" t="s">
        <v>41</v>
      </c>
      <c r="D23" t="s">
        <v>34</v>
      </c>
      <c r="E23" t="s">
        <v>22</v>
      </c>
      <c r="F23" s="20">
        <v>336</v>
      </c>
      <c r="G23" s="5">
        <v>144</v>
      </c>
      <c r="H23" s="22">
        <f>VLOOKUP(data[[#This Row],[Product]],products[#All],2,FALSE)</f>
        <v>9.77</v>
      </c>
      <c r="I23" s="22">
        <f>data[[#This Row],[Cost per unit]]*data[[#This Row],[Units]]</f>
        <v>1406.8799999999999</v>
      </c>
      <c r="Z23" t="s">
        <v>30</v>
      </c>
      <c r="AA23" s="41">
        <v>14.49</v>
      </c>
    </row>
    <row r="24" spans="3:27" x14ac:dyDescent="0.35">
      <c r="C24" t="s">
        <v>2</v>
      </c>
      <c r="D24" t="s">
        <v>39</v>
      </c>
      <c r="E24" t="s">
        <v>20</v>
      </c>
      <c r="F24" s="20">
        <v>9443</v>
      </c>
      <c r="G24" s="5">
        <v>162</v>
      </c>
      <c r="H24" s="22">
        <f>VLOOKUP(data[[#This Row],[Product]],products[#All],2,FALSE)</f>
        <v>10.62</v>
      </c>
      <c r="I24" s="22">
        <f>data[[#This Row],[Cost per unit]]*data[[#This Row],[Units]]</f>
        <v>1720.4399999999998</v>
      </c>
      <c r="Z24" t="s">
        <v>31</v>
      </c>
      <c r="AA24" s="41">
        <v>5.79</v>
      </c>
    </row>
    <row r="25" spans="3:27" x14ac:dyDescent="0.35">
      <c r="C25" t="s">
        <v>9</v>
      </c>
      <c r="D25" t="s">
        <v>34</v>
      </c>
      <c r="E25" t="s">
        <v>23</v>
      </c>
      <c r="F25" s="20">
        <v>8155</v>
      </c>
      <c r="G25" s="5">
        <v>90</v>
      </c>
      <c r="H25" s="22">
        <f>VLOOKUP(data[[#This Row],[Product]],products[#All],2,FALSE)</f>
        <v>6.49</v>
      </c>
      <c r="I25" s="22">
        <f>data[[#This Row],[Cost per unit]]*data[[#This Row],[Units]]</f>
        <v>584.1</v>
      </c>
      <c r="Z25" t="s">
        <v>32</v>
      </c>
      <c r="AA25" s="41">
        <v>8.65</v>
      </c>
    </row>
    <row r="26" spans="3:27" x14ac:dyDescent="0.35">
      <c r="C26" t="s">
        <v>8</v>
      </c>
      <c r="D26" t="s">
        <v>38</v>
      </c>
      <c r="E26" t="s">
        <v>23</v>
      </c>
      <c r="F26" s="20">
        <v>1701</v>
      </c>
      <c r="G26" s="5">
        <v>234</v>
      </c>
      <c r="H26" s="22">
        <f>VLOOKUP(data[[#This Row],[Product]],products[#All],2,FALSE)</f>
        <v>6.49</v>
      </c>
      <c r="I26" s="22">
        <f>data[[#This Row],[Cost per unit]]*data[[#This Row],[Units]]</f>
        <v>1518.66</v>
      </c>
      <c r="Z26" t="s">
        <v>33</v>
      </c>
      <c r="AA26" s="41">
        <v>12.37</v>
      </c>
    </row>
    <row r="27" spans="3:27" x14ac:dyDescent="0.35">
      <c r="C27" t="s">
        <v>10</v>
      </c>
      <c r="D27" t="s">
        <v>38</v>
      </c>
      <c r="E27" t="s">
        <v>22</v>
      </c>
      <c r="F27" s="20">
        <v>2205</v>
      </c>
      <c r="G27" s="5">
        <v>141</v>
      </c>
      <c r="H27" s="22">
        <f>VLOOKUP(data[[#This Row],[Product]],products[#All],2,FALSE)</f>
        <v>9.77</v>
      </c>
      <c r="I27" s="22">
        <f>data[[#This Row],[Cost per unit]]*data[[#This Row],[Units]]</f>
        <v>1377.57</v>
      </c>
    </row>
    <row r="28" spans="3:27" x14ac:dyDescent="0.35">
      <c r="C28" t="s">
        <v>8</v>
      </c>
      <c r="D28" t="s">
        <v>37</v>
      </c>
      <c r="E28" t="s">
        <v>19</v>
      </c>
      <c r="F28" s="20">
        <v>1771</v>
      </c>
      <c r="G28" s="5">
        <v>204</v>
      </c>
      <c r="H28" s="22">
        <f>VLOOKUP(data[[#This Row],[Product]],products[#All],2,FALSE)</f>
        <v>7.64</v>
      </c>
      <c r="I28" s="22">
        <f>data[[#This Row],[Cost per unit]]*data[[#This Row],[Units]]</f>
        <v>1558.56</v>
      </c>
    </row>
    <row r="29" spans="3:27" x14ac:dyDescent="0.35">
      <c r="C29" t="s">
        <v>41</v>
      </c>
      <c r="D29" t="s">
        <v>35</v>
      </c>
      <c r="E29" t="s">
        <v>15</v>
      </c>
      <c r="F29" s="20">
        <v>2114</v>
      </c>
      <c r="G29" s="5">
        <v>186</v>
      </c>
      <c r="H29" s="22">
        <f>VLOOKUP(data[[#This Row],[Product]],products[#All],2,FALSE)</f>
        <v>11.73</v>
      </c>
      <c r="I29" s="22">
        <f>data[[#This Row],[Cost per unit]]*data[[#This Row],[Units]]</f>
        <v>2181.7800000000002</v>
      </c>
    </row>
    <row r="30" spans="3:27" x14ac:dyDescent="0.35">
      <c r="C30" t="s">
        <v>41</v>
      </c>
      <c r="D30" t="s">
        <v>36</v>
      </c>
      <c r="E30" t="s">
        <v>13</v>
      </c>
      <c r="F30" s="20">
        <v>10311</v>
      </c>
      <c r="G30" s="5">
        <v>231</v>
      </c>
      <c r="H30" s="22">
        <f>VLOOKUP(data[[#This Row],[Product]],products[#All],2,FALSE)</f>
        <v>9.33</v>
      </c>
      <c r="I30" s="22">
        <f>data[[#This Row],[Cost per unit]]*data[[#This Row],[Units]]</f>
        <v>2155.23</v>
      </c>
    </row>
    <row r="31" spans="3:27" x14ac:dyDescent="0.35">
      <c r="C31" t="s">
        <v>3</v>
      </c>
      <c r="D31" t="s">
        <v>39</v>
      </c>
      <c r="E31" t="s">
        <v>16</v>
      </c>
      <c r="F31" s="20">
        <v>21</v>
      </c>
      <c r="G31" s="5">
        <v>168</v>
      </c>
      <c r="H31" s="22">
        <f>VLOOKUP(data[[#This Row],[Product]],products[#All],2,FALSE)</f>
        <v>8.7899999999999991</v>
      </c>
      <c r="I31" s="22">
        <f>data[[#This Row],[Cost per unit]]*data[[#This Row],[Units]]</f>
        <v>1476.7199999999998</v>
      </c>
    </row>
    <row r="32" spans="3:27" x14ac:dyDescent="0.35">
      <c r="C32" t="s">
        <v>10</v>
      </c>
      <c r="D32" t="s">
        <v>35</v>
      </c>
      <c r="E32" t="s">
        <v>20</v>
      </c>
      <c r="F32" s="20">
        <v>1974</v>
      </c>
      <c r="G32" s="5">
        <v>195</v>
      </c>
      <c r="H32" s="22">
        <f>VLOOKUP(data[[#This Row],[Product]],products[#All],2,FALSE)</f>
        <v>10.62</v>
      </c>
      <c r="I32" s="22">
        <f>data[[#This Row],[Cost per unit]]*data[[#This Row],[Units]]</f>
        <v>2070.8999999999996</v>
      </c>
    </row>
    <row r="33" spans="3:9" x14ac:dyDescent="0.35">
      <c r="C33" t="s">
        <v>5</v>
      </c>
      <c r="D33" t="s">
        <v>36</v>
      </c>
      <c r="E33" t="s">
        <v>23</v>
      </c>
      <c r="F33" s="20">
        <v>6314</v>
      </c>
      <c r="G33" s="5">
        <v>15</v>
      </c>
      <c r="H33" s="22">
        <f>VLOOKUP(data[[#This Row],[Product]],products[#All],2,FALSE)</f>
        <v>6.49</v>
      </c>
      <c r="I33" s="22">
        <f>data[[#This Row],[Cost per unit]]*data[[#This Row],[Units]]</f>
        <v>97.350000000000009</v>
      </c>
    </row>
    <row r="34" spans="3:9" x14ac:dyDescent="0.35">
      <c r="C34" t="s">
        <v>10</v>
      </c>
      <c r="D34" t="s">
        <v>37</v>
      </c>
      <c r="E34" t="s">
        <v>23</v>
      </c>
      <c r="F34" s="20">
        <v>4683</v>
      </c>
      <c r="G34" s="5">
        <v>30</v>
      </c>
      <c r="H34" s="22">
        <f>VLOOKUP(data[[#This Row],[Product]],products[#All],2,FALSE)</f>
        <v>6.49</v>
      </c>
      <c r="I34" s="22">
        <f>data[[#This Row],[Cost per unit]]*data[[#This Row],[Units]]</f>
        <v>194.70000000000002</v>
      </c>
    </row>
    <row r="35" spans="3:9" x14ac:dyDescent="0.35">
      <c r="C35" t="s">
        <v>41</v>
      </c>
      <c r="D35" t="s">
        <v>37</v>
      </c>
      <c r="E35" t="s">
        <v>24</v>
      </c>
      <c r="F35" s="20">
        <v>6398</v>
      </c>
      <c r="G35" s="5">
        <v>102</v>
      </c>
      <c r="H35" s="22">
        <f>VLOOKUP(data[[#This Row],[Product]],products[#All],2,FALSE)</f>
        <v>4.97</v>
      </c>
      <c r="I35" s="22">
        <f>data[[#This Row],[Cost per unit]]*data[[#This Row],[Units]]</f>
        <v>506.94</v>
      </c>
    </row>
    <row r="36" spans="3:9" x14ac:dyDescent="0.35">
      <c r="C36" t="s">
        <v>2</v>
      </c>
      <c r="D36" t="s">
        <v>35</v>
      </c>
      <c r="E36" t="s">
        <v>19</v>
      </c>
      <c r="F36" s="20">
        <v>553</v>
      </c>
      <c r="G36" s="5">
        <v>15</v>
      </c>
      <c r="H36" s="22">
        <f>VLOOKUP(data[[#This Row],[Product]],products[#All],2,FALSE)</f>
        <v>7.64</v>
      </c>
      <c r="I36" s="22">
        <f>data[[#This Row],[Cost per unit]]*data[[#This Row],[Units]]</f>
        <v>114.6</v>
      </c>
    </row>
    <row r="37" spans="3:9" x14ac:dyDescent="0.35">
      <c r="C37" t="s">
        <v>8</v>
      </c>
      <c r="D37" t="s">
        <v>39</v>
      </c>
      <c r="E37" t="s">
        <v>30</v>
      </c>
      <c r="F37" s="20">
        <v>7021</v>
      </c>
      <c r="G37" s="5">
        <v>183</v>
      </c>
      <c r="H37" s="22">
        <f>VLOOKUP(data[[#This Row],[Product]],products[#All],2,FALSE)</f>
        <v>14.49</v>
      </c>
      <c r="I37" s="22">
        <f>data[[#This Row],[Cost per unit]]*data[[#This Row],[Units]]</f>
        <v>2651.67</v>
      </c>
    </row>
    <row r="38" spans="3:9" x14ac:dyDescent="0.35">
      <c r="C38" t="s">
        <v>40</v>
      </c>
      <c r="D38" t="s">
        <v>39</v>
      </c>
      <c r="E38" t="s">
        <v>22</v>
      </c>
      <c r="F38" s="20">
        <v>5817</v>
      </c>
      <c r="G38" s="5">
        <v>12</v>
      </c>
      <c r="H38" s="22">
        <f>VLOOKUP(data[[#This Row],[Product]],products[#All],2,FALSE)</f>
        <v>9.77</v>
      </c>
      <c r="I38" s="22">
        <f>data[[#This Row],[Cost per unit]]*data[[#This Row],[Units]]</f>
        <v>117.24</v>
      </c>
    </row>
    <row r="39" spans="3:9" x14ac:dyDescent="0.35">
      <c r="C39" t="s">
        <v>41</v>
      </c>
      <c r="D39" t="s">
        <v>39</v>
      </c>
      <c r="E39" t="s">
        <v>14</v>
      </c>
      <c r="F39" s="20">
        <v>3976</v>
      </c>
      <c r="G39" s="5">
        <v>72</v>
      </c>
      <c r="H39" s="22">
        <f>VLOOKUP(data[[#This Row],[Product]],products[#All],2,FALSE)</f>
        <v>11.7</v>
      </c>
      <c r="I39" s="22">
        <f>data[[#This Row],[Cost per unit]]*data[[#This Row],[Units]]</f>
        <v>842.4</v>
      </c>
    </row>
    <row r="40" spans="3:9" x14ac:dyDescent="0.35">
      <c r="C40" t="s">
        <v>6</v>
      </c>
      <c r="D40" t="s">
        <v>38</v>
      </c>
      <c r="E40" t="s">
        <v>27</v>
      </c>
      <c r="F40" s="20">
        <v>1134</v>
      </c>
      <c r="G40" s="5">
        <v>282</v>
      </c>
      <c r="H40" s="22">
        <f>VLOOKUP(data[[#This Row],[Product]],products[#All],2,FALSE)</f>
        <v>16.73</v>
      </c>
      <c r="I40" s="22">
        <f>data[[#This Row],[Cost per unit]]*data[[#This Row],[Units]]</f>
        <v>4717.8599999999997</v>
      </c>
    </row>
    <row r="41" spans="3:9" x14ac:dyDescent="0.35">
      <c r="C41" t="s">
        <v>2</v>
      </c>
      <c r="D41" t="s">
        <v>39</v>
      </c>
      <c r="E41" t="s">
        <v>28</v>
      </c>
      <c r="F41" s="20">
        <v>6027</v>
      </c>
      <c r="G41" s="5">
        <v>144</v>
      </c>
      <c r="H41" s="22">
        <f>VLOOKUP(data[[#This Row],[Product]],products[#All],2,FALSE)</f>
        <v>10.38</v>
      </c>
      <c r="I41" s="22">
        <f>data[[#This Row],[Cost per unit]]*data[[#This Row],[Units]]</f>
        <v>1494.72</v>
      </c>
    </row>
    <row r="42" spans="3:9" x14ac:dyDescent="0.35">
      <c r="C42" t="s">
        <v>6</v>
      </c>
      <c r="D42" t="s">
        <v>37</v>
      </c>
      <c r="E42" t="s">
        <v>16</v>
      </c>
      <c r="F42" s="20">
        <v>1904</v>
      </c>
      <c r="G42" s="5">
        <v>405</v>
      </c>
      <c r="H42" s="22">
        <f>VLOOKUP(data[[#This Row],[Product]],products[#All],2,FALSE)</f>
        <v>8.7899999999999991</v>
      </c>
      <c r="I42" s="22">
        <f>data[[#This Row],[Cost per unit]]*data[[#This Row],[Units]]</f>
        <v>3559.95</v>
      </c>
    </row>
    <row r="43" spans="3:9" x14ac:dyDescent="0.35">
      <c r="C43" t="s">
        <v>7</v>
      </c>
      <c r="D43" t="s">
        <v>34</v>
      </c>
      <c r="E43" t="s">
        <v>32</v>
      </c>
      <c r="F43" s="20">
        <v>3262</v>
      </c>
      <c r="G43" s="5">
        <v>75</v>
      </c>
      <c r="H43" s="22">
        <f>VLOOKUP(data[[#This Row],[Product]],products[#All],2,FALSE)</f>
        <v>8.65</v>
      </c>
      <c r="I43" s="22">
        <f>data[[#This Row],[Cost per unit]]*data[[#This Row],[Units]]</f>
        <v>648.75</v>
      </c>
    </row>
    <row r="44" spans="3:9" x14ac:dyDescent="0.35">
      <c r="C44" t="s">
        <v>40</v>
      </c>
      <c r="D44" t="s">
        <v>34</v>
      </c>
      <c r="E44" t="s">
        <v>27</v>
      </c>
      <c r="F44" s="20">
        <v>2289</v>
      </c>
      <c r="G44" s="5">
        <v>135</v>
      </c>
      <c r="H44" s="22">
        <f>VLOOKUP(data[[#This Row],[Product]],products[#All],2,FALSE)</f>
        <v>16.73</v>
      </c>
      <c r="I44" s="22">
        <f>data[[#This Row],[Cost per unit]]*data[[#This Row],[Units]]</f>
        <v>2258.5500000000002</v>
      </c>
    </row>
    <row r="45" spans="3:9" x14ac:dyDescent="0.35">
      <c r="C45" t="s">
        <v>5</v>
      </c>
      <c r="D45" t="s">
        <v>34</v>
      </c>
      <c r="E45" t="s">
        <v>27</v>
      </c>
      <c r="F45" s="20">
        <v>6986</v>
      </c>
      <c r="G45" s="5">
        <v>21</v>
      </c>
      <c r="H45" s="22">
        <f>VLOOKUP(data[[#This Row],[Product]],products[#All],2,FALSE)</f>
        <v>16.73</v>
      </c>
      <c r="I45" s="22">
        <f>data[[#This Row],[Cost per unit]]*data[[#This Row],[Units]]</f>
        <v>351.33</v>
      </c>
    </row>
    <row r="46" spans="3:9" x14ac:dyDescent="0.35">
      <c r="C46" t="s">
        <v>2</v>
      </c>
      <c r="D46" t="s">
        <v>38</v>
      </c>
      <c r="E46" t="s">
        <v>23</v>
      </c>
      <c r="F46" s="20">
        <v>4417</v>
      </c>
      <c r="G46" s="5">
        <v>153</v>
      </c>
      <c r="H46" s="22">
        <f>VLOOKUP(data[[#This Row],[Product]],products[#All],2,FALSE)</f>
        <v>6.49</v>
      </c>
      <c r="I46" s="22">
        <f>data[[#This Row],[Cost per unit]]*data[[#This Row],[Units]]</f>
        <v>992.97</v>
      </c>
    </row>
    <row r="47" spans="3:9" x14ac:dyDescent="0.35">
      <c r="C47" t="s">
        <v>6</v>
      </c>
      <c r="D47" t="s">
        <v>34</v>
      </c>
      <c r="E47" t="s">
        <v>15</v>
      </c>
      <c r="F47" s="20">
        <v>1442</v>
      </c>
      <c r="G47" s="5">
        <v>15</v>
      </c>
      <c r="H47" s="22">
        <f>VLOOKUP(data[[#This Row],[Product]],products[#All],2,FALSE)</f>
        <v>11.73</v>
      </c>
      <c r="I47" s="22">
        <f>data[[#This Row],[Cost per unit]]*data[[#This Row],[Units]]</f>
        <v>175.95000000000002</v>
      </c>
    </row>
    <row r="48" spans="3:9" x14ac:dyDescent="0.35">
      <c r="C48" t="s">
        <v>3</v>
      </c>
      <c r="D48" t="s">
        <v>35</v>
      </c>
      <c r="E48" t="s">
        <v>14</v>
      </c>
      <c r="F48" s="20">
        <v>2415</v>
      </c>
      <c r="G48" s="5">
        <v>255</v>
      </c>
      <c r="H48" s="22">
        <f>VLOOKUP(data[[#This Row],[Product]],products[#All],2,FALSE)</f>
        <v>11.7</v>
      </c>
      <c r="I48" s="22">
        <f>data[[#This Row],[Cost per unit]]*data[[#This Row],[Units]]</f>
        <v>2983.5</v>
      </c>
    </row>
    <row r="49" spans="3:9" x14ac:dyDescent="0.35">
      <c r="C49" t="s">
        <v>2</v>
      </c>
      <c r="D49" t="s">
        <v>37</v>
      </c>
      <c r="E49" t="s">
        <v>19</v>
      </c>
      <c r="F49" s="20">
        <v>238</v>
      </c>
      <c r="G49" s="5">
        <v>18</v>
      </c>
      <c r="H49" s="22">
        <f>VLOOKUP(data[[#This Row],[Product]],products[#All],2,FALSE)</f>
        <v>7.64</v>
      </c>
      <c r="I49" s="22">
        <f>data[[#This Row],[Cost per unit]]*data[[#This Row],[Units]]</f>
        <v>137.51999999999998</v>
      </c>
    </row>
    <row r="50" spans="3:9" x14ac:dyDescent="0.35">
      <c r="C50" t="s">
        <v>6</v>
      </c>
      <c r="D50" t="s">
        <v>37</v>
      </c>
      <c r="E50" t="s">
        <v>23</v>
      </c>
      <c r="F50" s="20">
        <v>4949</v>
      </c>
      <c r="G50" s="5">
        <v>189</v>
      </c>
      <c r="H50" s="22">
        <f>VLOOKUP(data[[#This Row],[Product]],products[#All],2,FALSE)</f>
        <v>6.49</v>
      </c>
      <c r="I50" s="22">
        <f>data[[#This Row],[Cost per unit]]*data[[#This Row],[Units]]</f>
        <v>1226.6100000000001</v>
      </c>
    </row>
    <row r="51" spans="3:9" x14ac:dyDescent="0.35">
      <c r="C51" t="s">
        <v>5</v>
      </c>
      <c r="D51" t="s">
        <v>38</v>
      </c>
      <c r="E51" t="s">
        <v>32</v>
      </c>
      <c r="F51" s="20">
        <v>5075</v>
      </c>
      <c r="G51" s="5">
        <v>21</v>
      </c>
      <c r="H51" s="22">
        <f>VLOOKUP(data[[#This Row],[Product]],products[#All],2,FALSE)</f>
        <v>8.65</v>
      </c>
      <c r="I51" s="22">
        <f>data[[#This Row],[Cost per unit]]*data[[#This Row],[Units]]</f>
        <v>181.65</v>
      </c>
    </row>
    <row r="52" spans="3:9" x14ac:dyDescent="0.35">
      <c r="C52" t="s">
        <v>3</v>
      </c>
      <c r="D52" t="s">
        <v>36</v>
      </c>
      <c r="E52" t="s">
        <v>16</v>
      </c>
      <c r="F52" s="20">
        <v>9198</v>
      </c>
      <c r="G52" s="5">
        <v>36</v>
      </c>
      <c r="H52" s="22">
        <f>VLOOKUP(data[[#This Row],[Product]],products[#All],2,FALSE)</f>
        <v>8.7899999999999991</v>
      </c>
      <c r="I52" s="22">
        <f>data[[#This Row],[Cost per unit]]*data[[#This Row],[Units]]</f>
        <v>316.43999999999994</v>
      </c>
    </row>
    <row r="53" spans="3:9" x14ac:dyDescent="0.35">
      <c r="C53" t="s">
        <v>6</v>
      </c>
      <c r="D53" t="s">
        <v>34</v>
      </c>
      <c r="E53" t="s">
        <v>29</v>
      </c>
      <c r="F53" s="20">
        <v>3339</v>
      </c>
      <c r="G53" s="5">
        <v>75</v>
      </c>
      <c r="H53" s="22">
        <f>VLOOKUP(data[[#This Row],[Product]],products[#All],2,FALSE)</f>
        <v>7.16</v>
      </c>
      <c r="I53" s="22">
        <f>data[[#This Row],[Cost per unit]]*data[[#This Row],[Units]]</f>
        <v>537</v>
      </c>
    </row>
    <row r="54" spans="3:9" x14ac:dyDescent="0.35">
      <c r="C54" t="s">
        <v>40</v>
      </c>
      <c r="D54" t="s">
        <v>34</v>
      </c>
      <c r="E54" t="s">
        <v>17</v>
      </c>
      <c r="F54" s="20">
        <v>5019</v>
      </c>
      <c r="G54" s="5">
        <v>156</v>
      </c>
      <c r="H54" s="22">
        <f>VLOOKUP(data[[#This Row],[Product]],products[#All],2,FALSE)</f>
        <v>3.11</v>
      </c>
      <c r="I54" s="22">
        <f>data[[#This Row],[Cost per unit]]*data[[#This Row],[Units]]</f>
        <v>485.15999999999997</v>
      </c>
    </row>
    <row r="55" spans="3:9" x14ac:dyDescent="0.35">
      <c r="C55" t="s">
        <v>5</v>
      </c>
      <c r="D55" t="s">
        <v>36</v>
      </c>
      <c r="E55" t="s">
        <v>16</v>
      </c>
      <c r="F55" s="20">
        <v>16184</v>
      </c>
      <c r="G55" s="5">
        <v>39</v>
      </c>
      <c r="H55" s="22">
        <f>VLOOKUP(data[[#This Row],[Product]],products[#All],2,FALSE)</f>
        <v>8.7899999999999991</v>
      </c>
      <c r="I55" s="22">
        <f>data[[#This Row],[Cost per unit]]*data[[#This Row],[Units]]</f>
        <v>342.80999999999995</v>
      </c>
    </row>
    <row r="56" spans="3:9" x14ac:dyDescent="0.35">
      <c r="C56" t="s">
        <v>6</v>
      </c>
      <c r="D56" t="s">
        <v>36</v>
      </c>
      <c r="E56" t="s">
        <v>21</v>
      </c>
      <c r="F56" s="20">
        <v>497</v>
      </c>
      <c r="G56" s="5">
        <v>63</v>
      </c>
      <c r="H56" s="22">
        <f>VLOOKUP(data[[#This Row],[Product]],products[#All],2,FALSE)</f>
        <v>9</v>
      </c>
      <c r="I56" s="22">
        <f>data[[#This Row],[Cost per unit]]*data[[#This Row],[Units]]</f>
        <v>567</v>
      </c>
    </row>
    <row r="57" spans="3:9" x14ac:dyDescent="0.35">
      <c r="C57" t="s">
        <v>2</v>
      </c>
      <c r="D57" t="s">
        <v>36</v>
      </c>
      <c r="E57" t="s">
        <v>29</v>
      </c>
      <c r="F57" s="20">
        <v>8211</v>
      </c>
      <c r="G57" s="5">
        <v>75</v>
      </c>
      <c r="H57" s="22">
        <f>VLOOKUP(data[[#This Row],[Product]],products[#All],2,FALSE)</f>
        <v>7.16</v>
      </c>
      <c r="I57" s="22">
        <f>data[[#This Row],[Cost per unit]]*data[[#This Row],[Units]]</f>
        <v>537</v>
      </c>
    </row>
    <row r="58" spans="3:9" x14ac:dyDescent="0.35">
      <c r="C58" t="s">
        <v>2</v>
      </c>
      <c r="D58" t="s">
        <v>38</v>
      </c>
      <c r="E58" t="s">
        <v>28</v>
      </c>
      <c r="F58" s="20">
        <v>6580</v>
      </c>
      <c r="G58" s="5">
        <v>183</v>
      </c>
      <c r="H58" s="22">
        <f>VLOOKUP(data[[#This Row],[Product]],products[#All],2,FALSE)</f>
        <v>10.38</v>
      </c>
      <c r="I58" s="22">
        <f>data[[#This Row],[Cost per unit]]*data[[#This Row],[Units]]</f>
        <v>1899.5400000000002</v>
      </c>
    </row>
    <row r="59" spans="3:9" x14ac:dyDescent="0.35">
      <c r="C59" t="s">
        <v>41</v>
      </c>
      <c r="D59" t="s">
        <v>35</v>
      </c>
      <c r="E59" t="s">
        <v>13</v>
      </c>
      <c r="F59" s="20">
        <v>4760</v>
      </c>
      <c r="G59" s="5">
        <v>69</v>
      </c>
      <c r="H59" s="22">
        <f>VLOOKUP(data[[#This Row],[Product]],products[#All],2,FALSE)</f>
        <v>9.33</v>
      </c>
      <c r="I59" s="22">
        <f>data[[#This Row],[Cost per unit]]*data[[#This Row],[Units]]</f>
        <v>643.77</v>
      </c>
    </row>
    <row r="60" spans="3:9" x14ac:dyDescent="0.35">
      <c r="C60" t="s">
        <v>40</v>
      </c>
      <c r="D60" t="s">
        <v>36</v>
      </c>
      <c r="E60" t="s">
        <v>25</v>
      </c>
      <c r="F60" s="20">
        <v>5439</v>
      </c>
      <c r="G60" s="5">
        <v>30</v>
      </c>
      <c r="H60" s="22">
        <f>VLOOKUP(data[[#This Row],[Product]],products[#All],2,FALSE)</f>
        <v>13.15</v>
      </c>
      <c r="I60" s="22">
        <f>data[[#This Row],[Cost per unit]]*data[[#This Row],[Units]]</f>
        <v>394.5</v>
      </c>
    </row>
    <row r="61" spans="3:9" x14ac:dyDescent="0.35">
      <c r="C61" t="s">
        <v>41</v>
      </c>
      <c r="D61" t="s">
        <v>34</v>
      </c>
      <c r="E61" t="s">
        <v>17</v>
      </c>
      <c r="F61" s="20">
        <v>1463</v>
      </c>
      <c r="G61" s="5">
        <v>39</v>
      </c>
      <c r="H61" s="22">
        <f>VLOOKUP(data[[#This Row],[Product]],products[#All],2,FALSE)</f>
        <v>3.11</v>
      </c>
      <c r="I61" s="22">
        <f>data[[#This Row],[Cost per unit]]*data[[#This Row],[Units]]</f>
        <v>121.28999999999999</v>
      </c>
    </row>
    <row r="62" spans="3:9" x14ac:dyDescent="0.35">
      <c r="C62" t="s">
        <v>3</v>
      </c>
      <c r="D62" t="s">
        <v>34</v>
      </c>
      <c r="E62" t="s">
        <v>32</v>
      </c>
      <c r="F62" s="20">
        <v>7777</v>
      </c>
      <c r="G62" s="5">
        <v>504</v>
      </c>
      <c r="H62" s="22">
        <f>VLOOKUP(data[[#This Row],[Product]],products[#All],2,FALSE)</f>
        <v>8.65</v>
      </c>
      <c r="I62" s="22">
        <f>data[[#This Row],[Cost per unit]]*data[[#This Row],[Units]]</f>
        <v>4359.6000000000004</v>
      </c>
    </row>
    <row r="63" spans="3:9" x14ac:dyDescent="0.35">
      <c r="C63" t="s">
        <v>9</v>
      </c>
      <c r="D63" t="s">
        <v>37</v>
      </c>
      <c r="E63" t="s">
        <v>29</v>
      </c>
      <c r="F63" s="20">
        <v>1085</v>
      </c>
      <c r="G63" s="5">
        <v>273</v>
      </c>
      <c r="H63" s="22">
        <f>VLOOKUP(data[[#This Row],[Product]],products[#All],2,FALSE)</f>
        <v>7.16</v>
      </c>
      <c r="I63" s="22">
        <f>data[[#This Row],[Cost per unit]]*data[[#This Row],[Units]]</f>
        <v>1954.68</v>
      </c>
    </row>
    <row r="64" spans="3:9" x14ac:dyDescent="0.35">
      <c r="C64" t="s">
        <v>5</v>
      </c>
      <c r="D64" t="s">
        <v>37</v>
      </c>
      <c r="E64" t="s">
        <v>31</v>
      </c>
      <c r="F64" s="20">
        <v>182</v>
      </c>
      <c r="G64" s="5">
        <v>48</v>
      </c>
      <c r="H64" s="22">
        <f>VLOOKUP(data[[#This Row],[Product]],products[#All],2,FALSE)</f>
        <v>5.79</v>
      </c>
      <c r="I64" s="22">
        <f>data[[#This Row],[Cost per unit]]*data[[#This Row],[Units]]</f>
        <v>277.92</v>
      </c>
    </row>
    <row r="65" spans="3:9" x14ac:dyDescent="0.35">
      <c r="C65" t="s">
        <v>6</v>
      </c>
      <c r="D65" t="s">
        <v>34</v>
      </c>
      <c r="E65" t="s">
        <v>27</v>
      </c>
      <c r="F65" s="20">
        <v>4242</v>
      </c>
      <c r="G65" s="5">
        <v>207</v>
      </c>
      <c r="H65" s="22">
        <f>VLOOKUP(data[[#This Row],[Product]],products[#All],2,FALSE)</f>
        <v>16.73</v>
      </c>
      <c r="I65" s="22">
        <f>data[[#This Row],[Cost per unit]]*data[[#This Row],[Units]]</f>
        <v>3463.11</v>
      </c>
    </row>
    <row r="66" spans="3:9" x14ac:dyDescent="0.35">
      <c r="C66" t="s">
        <v>6</v>
      </c>
      <c r="D66" t="s">
        <v>36</v>
      </c>
      <c r="E66" t="s">
        <v>32</v>
      </c>
      <c r="F66" s="20">
        <v>6118</v>
      </c>
      <c r="G66" s="5">
        <v>9</v>
      </c>
      <c r="H66" s="22">
        <f>VLOOKUP(data[[#This Row],[Product]],products[#All],2,FALSE)</f>
        <v>8.65</v>
      </c>
      <c r="I66" s="22">
        <f>data[[#This Row],[Cost per unit]]*data[[#This Row],[Units]]</f>
        <v>77.850000000000009</v>
      </c>
    </row>
    <row r="67" spans="3:9" x14ac:dyDescent="0.35">
      <c r="C67" t="s">
        <v>10</v>
      </c>
      <c r="D67" t="s">
        <v>36</v>
      </c>
      <c r="E67" t="s">
        <v>23</v>
      </c>
      <c r="F67" s="20">
        <v>2317</v>
      </c>
      <c r="G67" s="5">
        <v>261</v>
      </c>
      <c r="H67" s="22">
        <f>VLOOKUP(data[[#This Row],[Product]],products[#All],2,FALSE)</f>
        <v>6.49</v>
      </c>
      <c r="I67" s="22">
        <f>data[[#This Row],[Cost per unit]]*data[[#This Row],[Units]]</f>
        <v>1693.89</v>
      </c>
    </row>
    <row r="68" spans="3:9" x14ac:dyDescent="0.35">
      <c r="C68" t="s">
        <v>6</v>
      </c>
      <c r="D68" t="s">
        <v>38</v>
      </c>
      <c r="E68" t="s">
        <v>16</v>
      </c>
      <c r="F68" s="20">
        <v>938</v>
      </c>
      <c r="G68" s="5">
        <v>6</v>
      </c>
      <c r="H68" s="22">
        <f>VLOOKUP(data[[#This Row],[Product]],products[#All],2,FALSE)</f>
        <v>8.7899999999999991</v>
      </c>
      <c r="I68" s="22">
        <f>data[[#This Row],[Cost per unit]]*data[[#This Row],[Units]]</f>
        <v>52.739999999999995</v>
      </c>
    </row>
    <row r="69" spans="3:9" x14ac:dyDescent="0.35">
      <c r="C69" t="s">
        <v>8</v>
      </c>
      <c r="D69" t="s">
        <v>37</v>
      </c>
      <c r="E69" t="s">
        <v>15</v>
      </c>
      <c r="F69" s="20">
        <v>9709</v>
      </c>
      <c r="G69" s="5">
        <v>30</v>
      </c>
      <c r="H69" s="22">
        <f>VLOOKUP(data[[#This Row],[Product]],products[#All],2,FALSE)</f>
        <v>11.73</v>
      </c>
      <c r="I69" s="22">
        <f>data[[#This Row],[Cost per unit]]*data[[#This Row],[Units]]</f>
        <v>351.90000000000003</v>
      </c>
    </row>
    <row r="70" spans="3:9" x14ac:dyDescent="0.35">
      <c r="C70" t="s">
        <v>7</v>
      </c>
      <c r="D70" t="s">
        <v>34</v>
      </c>
      <c r="E70" t="s">
        <v>20</v>
      </c>
      <c r="F70" s="20">
        <v>2205</v>
      </c>
      <c r="G70" s="5">
        <v>138</v>
      </c>
      <c r="H70" s="22">
        <f>VLOOKUP(data[[#This Row],[Product]],products[#All],2,FALSE)</f>
        <v>10.62</v>
      </c>
      <c r="I70" s="22">
        <f>data[[#This Row],[Cost per unit]]*data[[#This Row],[Units]]</f>
        <v>1465.56</v>
      </c>
    </row>
    <row r="71" spans="3:9" x14ac:dyDescent="0.35">
      <c r="C71" t="s">
        <v>7</v>
      </c>
      <c r="D71" t="s">
        <v>37</v>
      </c>
      <c r="E71" t="s">
        <v>17</v>
      </c>
      <c r="F71" s="20">
        <v>4487</v>
      </c>
      <c r="G71" s="5">
        <v>111</v>
      </c>
      <c r="H71" s="22">
        <f>VLOOKUP(data[[#This Row],[Product]],products[#All],2,FALSE)</f>
        <v>3.11</v>
      </c>
      <c r="I71" s="22">
        <f>data[[#This Row],[Cost per unit]]*data[[#This Row],[Units]]</f>
        <v>345.21</v>
      </c>
    </row>
    <row r="72" spans="3:9" x14ac:dyDescent="0.35">
      <c r="C72" t="s">
        <v>5</v>
      </c>
      <c r="D72" t="s">
        <v>35</v>
      </c>
      <c r="E72" t="s">
        <v>18</v>
      </c>
      <c r="F72" s="20">
        <v>2415</v>
      </c>
      <c r="G72" s="5">
        <v>15</v>
      </c>
      <c r="H72" s="22">
        <f>VLOOKUP(data[[#This Row],[Product]],products[#All],2,FALSE)</f>
        <v>6.47</v>
      </c>
      <c r="I72" s="22">
        <f>data[[#This Row],[Cost per unit]]*data[[#This Row],[Units]]</f>
        <v>97.05</v>
      </c>
    </row>
    <row r="73" spans="3:9" x14ac:dyDescent="0.35">
      <c r="C73" t="s">
        <v>40</v>
      </c>
      <c r="D73" t="s">
        <v>34</v>
      </c>
      <c r="E73" t="s">
        <v>19</v>
      </c>
      <c r="F73" s="20">
        <v>4018</v>
      </c>
      <c r="G73" s="5">
        <v>162</v>
      </c>
      <c r="H73" s="22">
        <f>VLOOKUP(data[[#This Row],[Product]],products[#All],2,FALSE)</f>
        <v>7.64</v>
      </c>
      <c r="I73" s="22">
        <f>data[[#This Row],[Cost per unit]]*data[[#This Row],[Units]]</f>
        <v>1237.6799999999998</v>
      </c>
    </row>
    <row r="74" spans="3:9" x14ac:dyDescent="0.35">
      <c r="C74" t="s">
        <v>5</v>
      </c>
      <c r="D74" t="s">
        <v>34</v>
      </c>
      <c r="E74" t="s">
        <v>19</v>
      </c>
      <c r="F74" s="20">
        <v>861</v>
      </c>
      <c r="G74" s="5">
        <v>195</v>
      </c>
      <c r="H74" s="22">
        <f>VLOOKUP(data[[#This Row],[Product]],products[#All],2,FALSE)</f>
        <v>7.64</v>
      </c>
      <c r="I74" s="22">
        <f>data[[#This Row],[Cost per unit]]*data[[#This Row],[Units]]</f>
        <v>1489.8</v>
      </c>
    </row>
    <row r="75" spans="3:9" x14ac:dyDescent="0.35">
      <c r="C75" t="s">
        <v>10</v>
      </c>
      <c r="D75" t="s">
        <v>38</v>
      </c>
      <c r="E75" t="s">
        <v>14</v>
      </c>
      <c r="F75" s="20">
        <v>5586</v>
      </c>
      <c r="G75" s="5">
        <v>525</v>
      </c>
      <c r="H75" s="22">
        <f>VLOOKUP(data[[#This Row],[Product]],products[#All],2,FALSE)</f>
        <v>11.7</v>
      </c>
      <c r="I75" s="22">
        <f>data[[#This Row],[Cost per unit]]*data[[#This Row],[Units]]</f>
        <v>6142.5</v>
      </c>
    </row>
    <row r="76" spans="3:9" x14ac:dyDescent="0.35">
      <c r="C76" t="s">
        <v>7</v>
      </c>
      <c r="D76" t="s">
        <v>34</v>
      </c>
      <c r="E76" t="s">
        <v>33</v>
      </c>
      <c r="F76" s="20">
        <v>2226</v>
      </c>
      <c r="G76" s="5">
        <v>48</v>
      </c>
      <c r="H76" s="22">
        <f>VLOOKUP(data[[#This Row],[Product]],products[#All],2,FALSE)</f>
        <v>12.37</v>
      </c>
      <c r="I76" s="22">
        <f>data[[#This Row],[Cost per unit]]*data[[#This Row],[Units]]</f>
        <v>593.76</v>
      </c>
    </row>
    <row r="77" spans="3:9" x14ac:dyDescent="0.35">
      <c r="C77" t="s">
        <v>9</v>
      </c>
      <c r="D77" t="s">
        <v>34</v>
      </c>
      <c r="E77" t="s">
        <v>28</v>
      </c>
      <c r="F77" s="20">
        <v>14329</v>
      </c>
      <c r="G77" s="5">
        <v>150</v>
      </c>
      <c r="H77" s="22">
        <f>VLOOKUP(data[[#This Row],[Product]],products[#All],2,FALSE)</f>
        <v>10.38</v>
      </c>
      <c r="I77" s="22">
        <f>data[[#This Row],[Cost per unit]]*data[[#This Row],[Units]]</f>
        <v>1557.0000000000002</v>
      </c>
    </row>
    <row r="78" spans="3:9" x14ac:dyDescent="0.35">
      <c r="C78" t="s">
        <v>9</v>
      </c>
      <c r="D78" t="s">
        <v>34</v>
      </c>
      <c r="E78" t="s">
        <v>20</v>
      </c>
      <c r="F78" s="20">
        <v>8463</v>
      </c>
      <c r="G78" s="5">
        <v>492</v>
      </c>
      <c r="H78" s="22">
        <f>VLOOKUP(data[[#This Row],[Product]],products[#All],2,FALSE)</f>
        <v>10.62</v>
      </c>
      <c r="I78" s="22">
        <f>data[[#This Row],[Cost per unit]]*data[[#This Row],[Units]]</f>
        <v>5225.04</v>
      </c>
    </row>
    <row r="79" spans="3:9" x14ac:dyDescent="0.35">
      <c r="C79" t="s">
        <v>5</v>
      </c>
      <c r="D79" t="s">
        <v>34</v>
      </c>
      <c r="E79" t="s">
        <v>29</v>
      </c>
      <c r="F79" s="20">
        <v>2891</v>
      </c>
      <c r="G79" s="5">
        <v>102</v>
      </c>
      <c r="H79" s="22">
        <f>VLOOKUP(data[[#This Row],[Product]],products[#All],2,FALSE)</f>
        <v>7.16</v>
      </c>
      <c r="I79" s="22">
        <f>data[[#This Row],[Cost per unit]]*data[[#This Row],[Units]]</f>
        <v>730.32</v>
      </c>
    </row>
    <row r="80" spans="3:9" x14ac:dyDescent="0.35">
      <c r="C80" t="s">
        <v>3</v>
      </c>
      <c r="D80" t="s">
        <v>36</v>
      </c>
      <c r="E80" t="s">
        <v>23</v>
      </c>
      <c r="F80" s="20">
        <v>3773</v>
      </c>
      <c r="G80" s="5">
        <v>165</v>
      </c>
      <c r="H80" s="22">
        <f>VLOOKUP(data[[#This Row],[Product]],products[#All],2,FALSE)</f>
        <v>6.49</v>
      </c>
      <c r="I80" s="22">
        <f>data[[#This Row],[Cost per unit]]*data[[#This Row],[Units]]</f>
        <v>1070.8500000000001</v>
      </c>
    </row>
    <row r="81" spans="3:9" x14ac:dyDescent="0.35">
      <c r="C81" t="s">
        <v>41</v>
      </c>
      <c r="D81" t="s">
        <v>36</v>
      </c>
      <c r="E81" t="s">
        <v>28</v>
      </c>
      <c r="F81" s="20">
        <v>854</v>
      </c>
      <c r="G81" s="5">
        <v>309</v>
      </c>
      <c r="H81" s="22">
        <f>VLOOKUP(data[[#This Row],[Product]],products[#All],2,FALSE)</f>
        <v>10.38</v>
      </c>
      <c r="I81" s="22">
        <f>data[[#This Row],[Cost per unit]]*data[[#This Row],[Units]]</f>
        <v>3207.42</v>
      </c>
    </row>
    <row r="82" spans="3:9" x14ac:dyDescent="0.35">
      <c r="C82" t="s">
        <v>6</v>
      </c>
      <c r="D82" t="s">
        <v>36</v>
      </c>
      <c r="E82" t="s">
        <v>17</v>
      </c>
      <c r="F82" s="20">
        <v>4970</v>
      </c>
      <c r="G82" s="5">
        <v>156</v>
      </c>
      <c r="H82" s="22">
        <f>VLOOKUP(data[[#This Row],[Product]],products[#All],2,FALSE)</f>
        <v>3.11</v>
      </c>
      <c r="I82" s="22">
        <f>data[[#This Row],[Cost per unit]]*data[[#This Row],[Units]]</f>
        <v>485.15999999999997</v>
      </c>
    </row>
    <row r="83" spans="3:9" x14ac:dyDescent="0.35">
      <c r="C83" t="s">
        <v>9</v>
      </c>
      <c r="D83" t="s">
        <v>35</v>
      </c>
      <c r="E83" t="s">
        <v>26</v>
      </c>
      <c r="F83" s="20">
        <v>98</v>
      </c>
      <c r="G83" s="5">
        <v>159</v>
      </c>
      <c r="H83" s="22">
        <f>VLOOKUP(data[[#This Row],[Product]],products[#All],2,FALSE)</f>
        <v>5.6</v>
      </c>
      <c r="I83" s="22">
        <f>data[[#This Row],[Cost per unit]]*data[[#This Row],[Units]]</f>
        <v>890.4</v>
      </c>
    </row>
    <row r="84" spans="3:9" x14ac:dyDescent="0.35">
      <c r="C84" t="s">
        <v>5</v>
      </c>
      <c r="D84" t="s">
        <v>35</v>
      </c>
      <c r="E84" t="s">
        <v>15</v>
      </c>
      <c r="F84" s="20">
        <v>13391</v>
      </c>
      <c r="G84" s="5">
        <v>201</v>
      </c>
      <c r="H84" s="22">
        <f>VLOOKUP(data[[#This Row],[Product]],products[#All],2,FALSE)</f>
        <v>11.73</v>
      </c>
      <c r="I84" s="22">
        <f>data[[#This Row],[Cost per unit]]*data[[#This Row],[Units]]</f>
        <v>2357.73</v>
      </c>
    </row>
    <row r="85" spans="3:9" x14ac:dyDescent="0.35">
      <c r="C85" t="s">
        <v>8</v>
      </c>
      <c r="D85" t="s">
        <v>39</v>
      </c>
      <c r="E85" t="s">
        <v>31</v>
      </c>
      <c r="F85" s="20">
        <v>8890</v>
      </c>
      <c r="G85" s="5">
        <v>210</v>
      </c>
      <c r="H85" s="22">
        <f>VLOOKUP(data[[#This Row],[Product]],products[#All],2,FALSE)</f>
        <v>5.79</v>
      </c>
      <c r="I85" s="22">
        <f>data[[#This Row],[Cost per unit]]*data[[#This Row],[Units]]</f>
        <v>1215.9000000000001</v>
      </c>
    </row>
    <row r="86" spans="3:9" x14ac:dyDescent="0.35">
      <c r="C86" t="s">
        <v>2</v>
      </c>
      <c r="D86" t="s">
        <v>38</v>
      </c>
      <c r="E86" t="s">
        <v>13</v>
      </c>
      <c r="F86" s="20">
        <v>56</v>
      </c>
      <c r="G86" s="5">
        <v>51</v>
      </c>
      <c r="H86" s="22">
        <f>VLOOKUP(data[[#This Row],[Product]],products[#All],2,FALSE)</f>
        <v>9.33</v>
      </c>
      <c r="I86" s="22">
        <f>data[[#This Row],[Cost per unit]]*data[[#This Row],[Units]]</f>
        <v>475.83</v>
      </c>
    </row>
    <row r="87" spans="3:9" x14ac:dyDescent="0.35">
      <c r="C87" t="s">
        <v>3</v>
      </c>
      <c r="D87" t="s">
        <v>36</v>
      </c>
      <c r="E87" t="s">
        <v>25</v>
      </c>
      <c r="F87" s="20">
        <v>3339</v>
      </c>
      <c r="G87" s="5">
        <v>39</v>
      </c>
      <c r="H87" s="22">
        <f>VLOOKUP(data[[#This Row],[Product]],products[#All],2,FALSE)</f>
        <v>13.15</v>
      </c>
      <c r="I87" s="22">
        <f>data[[#This Row],[Cost per unit]]*data[[#This Row],[Units]]</f>
        <v>512.85</v>
      </c>
    </row>
    <row r="88" spans="3:9" x14ac:dyDescent="0.35">
      <c r="C88" t="s">
        <v>10</v>
      </c>
      <c r="D88" t="s">
        <v>35</v>
      </c>
      <c r="E88" t="s">
        <v>18</v>
      </c>
      <c r="F88" s="20">
        <v>3808</v>
      </c>
      <c r="G88" s="5">
        <v>279</v>
      </c>
      <c r="H88" s="22">
        <f>VLOOKUP(data[[#This Row],[Product]],products[#All],2,FALSE)</f>
        <v>6.47</v>
      </c>
      <c r="I88" s="22">
        <f>data[[#This Row],[Cost per unit]]*data[[#This Row],[Units]]</f>
        <v>1805.1299999999999</v>
      </c>
    </row>
    <row r="89" spans="3:9" x14ac:dyDescent="0.35">
      <c r="C89" t="s">
        <v>10</v>
      </c>
      <c r="D89" t="s">
        <v>38</v>
      </c>
      <c r="E89" t="s">
        <v>13</v>
      </c>
      <c r="F89" s="20">
        <v>63</v>
      </c>
      <c r="G89" s="5">
        <v>123</v>
      </c>
      <c r="H89" s="22">
        <f>VLOOKUP(data[[#This Row],[Product]],products[#All],2,FALSE)</f>
        <v>9.33</v>
      </c>
      <c r="I89" s="22">
        <f>data[[#This Row],[Cost per unit]]*data[[#This Row],[Units]]</f>
        <v>1147.5899999999999</v>
      </c>
    </row>
    <row r="90" spans="3:9" x14ac:dyDescent="0.35">
      <c r="C90" t="s">
        <v>2</v>
      </c>
      <c r="D90" t="s">
        <v>39</v>
      </c>
      <c r="E90" t="s">
        <v>27</v>
      </c>
      <c r="F90" s="20">
        <v>7812</v>
      </c>
      <c r="G90" s="5">
        <v>81</v>
      </c>
      <c r="H90" s="22">
        <f>VLOOKUP(data[[#This Row],[Product]],products[#All],2,FALSE)</f>
        <v>16.73</v>
      </c>
      <c r="I90" s="22">
        <f>data[[#This Row],[Cost per unit]]*data[[#This Row],[Units]]</f>
        <v>1355.13</v>
      </c>
    </row>
    <row r="91" spans="3:9" x14ac:dyDescent="0.35">
      <c r="C91" t="s">
        <v>40</v>
      </c>
      <c r="D91" t="s">
        <v>37</v>
      </c>
      <c r="E91" t="s">
        <v>19</v>
      </c>
      <c r="F91" s="20">
        <v>7693</v>
      </c>
      <c r="G91" s="5">
        <v>21</v>
      </c>
      <c r="H91" s="22">
        <f>VLOOKUP(data[[#This Row],[Product]],products[#All],2,FALSE)</f>
        <v>7.64</v>
      </c>
      <c r="I91" s="22">
        <f>data[[#This Row],[Cost per unit]]*data[[#This Row],[Units]]</f>
        <v>160.44</v>
      </c>
    </row>
    <row r="92" spans="3:9" x14ac:dyDescent="0.35">
      <c r="C92" t="s">
        <v>3</v>
      </c>
      <c r="D92" t="s">
        <v>36</v>
      </c>
      <c r="E92" t="s">
        <v>28</v>
      </c>
      <c r="F92" s="20">
        <v>973</v>
      </c>
      <c r="G92" s="5">
        <v>162</v>
      </c>
      <c r="H92" s="22">
        <f>VLOOKUP(data[[#This Row],[Product]],products[#All],2,FALSE)</f>
        <v>10.38</v>
      </c>
      <c r="I92" s="22">
        <f>data[[#This Row],[Cost per unit]]*data[[#This Row],[Units]]</f>
        <v>1681.5600000000002</v>
      </c>
    </row>
    <row r="93" spans="3:9" x14ac:dyDescent="0.35">
      <c r="C93" t="s">
        <v>10</v>
      </c>
      <c r="D93" t="s">
        <v>35</v>
      </c>
      <c r="E93" t="s">
        <v>21</v>
      </c>
      <c r="F93" s="20">
        <v>567</v>
      </c>
      <c r="G93" s="5">
        <v>228</v>
      </c>
      <c r="H93" s="22">
        <f>VLOOKUP(data[[#This Row],[Product]],products[#All],2,FALSE)</f>
        <v>9</v>
      </c>
      <c r="I93" s="22">
        <f>data[[#This Row],[Cost per unit]]*data[[#This Row],[Units]]</f>
        <v>2052</v>
      </c>
    </row>
    <row r="94" spans="3:9" x14ac:dyDescent="0.35">
      <c r="C94" t="s">
        <v>10</v>
      </c>
      <c r="D94" t="s">
        <v>36</v>
      </c>
      <c r="E94" t="s">
        <v>29</v>
      </c>
      <c r="F94" s="20">
        <v>2471</v>
      </c>
      <c r="G94" s="5">
        <v>342</v>
      </c>
      <c r="H94" s="22">
        <f>VLOOKUP(data[[#This Row],[Product]],products[#All],2,FALSE)</f>
        <v>7.16</v>
      </c>
      <c r="I94" s="22">
        <f>data[[#This Row],[Cost per unit]]*data[[#This Row],[Units]]</f>
        <v>2448.7200000000003</v>
      </c>
    </row>
    <row r="95" spans="3:9" x14ac:dyDescent="0.35">
      <c r="C95" t="s">
        <v>5</v>
      </c>
      <c r="D95" t="s">
        <v>38</v>
      </c>
      <c r="E95" t="s">
        <v>13</v>
      </c>
      <c r="F95" s="20">
        <v>7189</v>
      </c>
      <c r="G95" s="5">
        <v>54</v>
      </c>
      <c r="H95" s="22">
        <f>VLOOKUP(data[[#This Row],[Product]],products[#All],2,FALSE)</f>
        <v>9.33</v>
      </c>
      <c r="I95" s="22">
        <f>data[[#This Row],[Cost per unit]]*data[[#This Row],[Units]]</f>
        <v>503.82</v>
      </c>
    </row>
    <row r="96" spans="3:9" x14ac:dyDescent="0.35">
      <c r="C96" t="s">
        <v>41</v>
      </c>
      <c r="D96" t="s">
        <v>35</v>
      </c>
      <c r="E96" t="s">
        <v>28</v>
      </c>
      <c r="F96" s="20">
        <v>7455</v>
      </c>
      <c r="G96" s="5">
        <v>216</v>
      </c>
      <c r="H96" s="22">
        <f>VLOOKUP(data[[#This Row],[Product]],products[#All],2,FALSE)</f>
        <v>10.38</v>
      </c>
      <c r="I96" s="22">
        <f>data[[#This Row],[Cost per unit]]*data[[#This Row],[Units]]</f>
        <v>2242.0800000000004</v>
      </c>
    </row>
    <row r="97" spans="3:9" x14ac:dyDescent="0.35">
      <c r="C97" t="s">
        <v>3</v>
      </c>
      <c r="D97" t="s">
        <v>34</v>
      </c>
      <c r="E97" t="s">
        <v>26</v>
      </c>
      <c r="F97" s="20">
        <v>3108</v>
      </c>
      <c r="G97" s="5">
        <v>54</v>
      </c>
      <c r="H97" s="22">
        <f>VLOOKUP(data[[#This Row],[Product]],products[#All],2,FALSE)</f>
        <v>5.6</v>
      </c>
      <c r="I97" s="22">
        <f>data[[#This Row],[Cost per unit]]*data[[#This Row],[Units]]</f>
        <v>302.39999999999998</v>
      </c>
    </row>
    <row r="98" spans="3:9" x14ac:dyDescent="0.35">
      <c r="C98" t="s">
        <v>6</v>
      </c>
      <c r="D98" t="s">
        <v>38</v>
      </c>
      <c r="E98" t="s">
        <v>25</v>
      </c>
      <c r="F98" s="20">
        <v>469</v>
      </c>
      <c r="G98" s="5">
        <v>75</v>
      </c>
      <c r="H98" s="22">
        <f>VLOOKUP(data[[#This Row],[Product]],products[#All],2,FALSE)</f>
        <v>13.15</v>
      </c>
      <c r="I98" s="22">
        <f>data[[#This Row],[Cost per unit]]*data[[#This Row],[Units]]</f>
        <v>986.25</v>
      </c>
    </row>
    <row r="99" spans="3:9" x14ac:dyDescent="0.35">
      <c r="C99" t="s">
        <v>9</v>
      </c>
      <c r="D99" t="s">
        <v>37</v>
      </c>
      <c r="E99" t="s">
        <v>23</v>
      </c>
      <c r="F99" s="20">
        <v>2737</v>
      </c>
      <c r="G99" s="5">
        <v>93</v>
      </c>
      <c r="H99" s="22">
        <f>VLOOKUP(data[[#This Row],[Product]],products[#All],2,FALSE)</f>
        <v>6.49</v>
      </c>
      <c r="I99" s="22">
        <f>data[[#This Row],[Cost per unit]]*data[[#This Row],[Units]]</f>
        <v>603.57000000000005</v>
      </c>
    </row>
    <row r="100" spans="3:9" x14ac:dyDescent="0.35">
      <c r="C100" t="s">
        <v>9</v>
      </c>
      <c r="D100" t="s">
        <v>37</v>
      </c>
      <c r="E100" t="s">
        <v>25</v>
      </c>
      <c r="F100" s="20">
        <v>4305</v>
      </c>
      <c r="G100" s="5">
        <v>156</v>
      </c>
      <c r="H100" s="22">
        <f>VLOOKUP(data[[#This Row],[Product]],products[#All],2,FALSE)</f>
        <v>13.15</v>
      </c>
      <c r="I100" s="22">
        <f>data[[#This Row],[Cost per unit]]*data[[#This Row],[Units]]</f>
        <v>2051.4</v>
      </c>
    </row>
    <row r="101" spans="3:9" x14ac:dyDescent="0.35">
      <c r="C101" t="s">
        <v>9</v>
      </c>
      <c r="D101" t="s">
        <v>38</v>
      </c>
      <c r="E101" t="s">
        <v>17</v>
      </c>
      <c r="F101" s="20">
        <v>2408</v>
      </c>
      <c r="G101" s="5">
        <v>9</v>
      </c>
      <c r="H101" s="22">
        <f>VLOOKUP(data[[#This Row],[Product]],products[#All],2,FALSE)</f>
        <v>3.11</v>
      </c>
      <c r="I101" s="22">
        <f>data[[#This Row],[Cost per unit]]*data[[#This Row],[Units]]</f>
        <v>27.99</v>
      </c>
    </row>
    <row r="102" spans="3:9" x14ac:dyDescent="0.35">
      <c r="C102" t="s">
        <v>3</v>
      </c>
      <c r="D102" t="s">
        <v>36</v>
      </c>
      <c r="E102" t="s">
        <v>19</v>
      </c>
      <c r="F102" s="20">
        <v>1281</v>
      </c>
      <c r="G102" s="5">
        <v>18</v>
      </c>
      <c r="H102" s="22">
        <f>VLOOKUP(data[[#This Row],[Product]],products[#All],2,FALSE)</f>
        <v>7.64</v>
      </c>
      <c r="I102" s="22">
        <f>data[[#This Row],[Cost per unit]]*data[[#This Row],[Units]]</f>
        <v>137.51999999999998</v>
      </c>
    </row>
    <row r="103" spans="3:9" x14ac:dyDescent="0.35">
      <c r="C103" t="s">
        <v>40</v>
      </c>
      <c r="D103" t="s">
        <v>35</v>
      </c>
      <c r="E103" t="s">
        <v>32</v>
      </c>
      <c r="F103" s="20">
        <v>12348</v>
      </c>
      <c r="G103" s="5">
        <v>234</v>
      </c>
      <c r="H103" s="22">
        <f>VLOOKUP(data[[#This Row],[Product]],products[#All],2,FALSE)</f>
        <v>8.65</v>
      </c>
      <c r="I103" s="22">
        <f>data[[#This Row],[Cost per unit]]*data[[#This Row],[Units]]</f>
        <v>2024.1000000000001</v>
      </c>
    </row>
    <row r="104" spans="3:9" x14ac:dyDescent="0.35">
      <c r="C104" t="s">
        <v>3</v>
      </c>
      <c r="D104" t="s">
        <v>34</v>
      </c>
      <c r="E104" t="s">
        <v>28</v>
      </c>
      <c r="F104" s="20">
        <v>3689</v>
      </c>
      <c r="G104" s="5">
        <v>312</v>
      </c>
      <c r="H104" s="22">
        <f>VLOOKUP(data[[#This Row],[Product]],products[#All],2,FALSE)</f>
        <v>10.38</v>
      </c>
      <c r="I104" s="22">
        <f>data[[#This Row],[Cost per unit]]*data[[#This Row],[Units]]</f>
        <v>3238.5600000000004</v>
      </c>
    </row>
    <row r="105" spans="3:9" x14ac:dyDescent="0.35">
      <c r="C105" t="s">
        <v>7</v>
      </c>
      <c r="D105" t="s">
        <v>36</v>
      </c>
      <c r="E105" t="s">
        <v>19</v>
      </c>
      <c r="F105" s="20">
        <v>2870</v>
      </c>
      <c r="G105" s="5">
        <v>300</v>
      </c>
      <c r="H105" s="22">
        <f>VLOOKUP(data[[#This Row],[Product]],products[#All],2,FALSE)</f>
        <v>7.64</v>
      </c>
      <c r="I105" s="22">
        <f>data[[#This Row],[Cost per unit]]*data[[#This Row],[Units]]</f>
        <v>2292</v>
      </c>
    </row>
    <row r="106" spans="3:9" x14ac:dyDescent="0.35">
      <c r="C106" t="s">
        <v>2</v>
      </c>
      <c r="D106" t="s">
        <v>36</v>
      </c>
      <c r="E106" t="s">
        <v>27</v>
      </c>
      <c r="F106" s="20">
        <v>798</v>
      </c>
      <c r="G106" s="5">
        <v>519</v>
      </c>
      <c r="H106" s="22">
        <f>VLOOKUP(data[[#This Row],[Product]],products[#All],2,FALSE)</f>
        <v>16.73</v>
      </c>
      <c r="I106" s="22">
        <f>data[[#This Row],[Cost per unit]]*data[[#This Row],[Units]]</f>
        <v>8682.8700000000008</v>
      </c>
    </row>
    <row r="107" spans="3:9" x14ac:dyDescent="0.35">
      <c r="C107" t="s">
        <v>41</v>
      </c>
      <c r="D107" t="s">
        <v>37</v>
      </c>
      <c r="E107" t="s">
        <v>21</v>
      </c>
      <c r="F107" s="20">
        <v>2933</v>
      </c>
      <c r="G107" s="5">
        <v>9</v>
      </c>
      <c r="H107" s="22">
        <f>VLOOKUP(data[[#This Row],[Product]],products[#All],2,FALSE)</f>
        <v>9</v>
      </c>
      <c r="I107" s="22">
        <f>data[[#This Row],[Cost per unit]]*data[[#This Row],[Units]]</f>
        <v>81</v>
      </c>
    </row>
    <row r="108" spans="3:9" x14ac:dyDescent="0.35">
      <c r="C108" t="s">
        <v>5</v>
      </c>
      <c r="D108" t="s">
        <v>35</v>
      </c>
      <c r="E108" t="s">
        <v>4</v>
      </c>
      <c r="F108" s="20">
        <v>2744</v>
      </c>
      <c r="G108" s="5">
        <v>9</v>
      </c>
      <c r="H108" s="22">
        <f>VLOOKUP(data[[#This Row],[Product]],products[#All],2,FALSE)</f>
        <v>11.88</v>
      </c>
      <c r="I108" s="22">
        <f>data[[#This Row],[Cost per unit]]*data[[#This Row],[Units]]</f>
        <v>106.92</v>
      </c>
    </row>
    <row r="109" spans="3:9" x14ac:dyDescent="0.35">
      <c r="C109" t="s">
        <v>40</v>
      </c>
      <c r="D109" t="s">
        <v>36</v>
      </c>
      <c r="E109" t="s">
        <v>33</v>
      </c>
      <c r="F109" s="20">
        <v>9772</v>
      </c>
      <c r="G109" s="5">
        <v>90</v>
      </c>
      <c r="H109" s="22">
        <f>VLOOKUP(data[[#This Row],[Product]],products[#All],2,FALSE)</f>
        <v>12.37</v>
      </c>
      <c r="I109" s="22">
        <f>data[[#This Row],[Cost per unit]]*data[[#This Row],[Units]]</f>
        <v>1113.3</v>
      </c>
    </row>
    <row r="110" spans="3:9" x14ac:dyDescent="0.35">
      <c r="C110" t="s">
        <v>7</v>
      </c>
      <c r="D110" t="s">
        <v>34</v>
      </c>
      <c r="E110" t="s">
        <v>25</v>
      </c>
      <c r="F110" s="20">
        <v>1568</v>
      </c>
      <c r="G110" s="5">
        <v>96</v>
      </c>
      <c r="H110" s="22">
        <f>VLOOKUP(data[[#This Row],[Product]],products[#All],2,FALSE)</f>
        <v>13.15</v>
      </c>
      <c r="I110" s="22">
        <f>data[[#This Row],[Cost per unit]]*data[[#This Row],[Units]]</f>
        <v>1262.4000000000001</v>
      </c>
    </row>
    <row r="111" spans="3:9" x14ac:dyDescent="0.35">
      <c r="C111" t="s">
        <v>2</v>
      </c>
      <c r="D111" t="s">
        <v>36</v>
      </c>
      <c r="E111" t="s">
        <v>16</v>
      </c>
      <c r="F111" s="20">
        <v>11417</v>
      </c>
      <c r="G111" s="5">
        <v>21</v>
      </c>
      <c r="H111" s="22">
        <f>VLOOKUP(data[[#This Row],[Product]],products[#All],2,FALSE)</f>
        <v>8.7899999999999991</v>
      </c>
      <c r="I111" s="22">
        <f>data[[#This Row],[Cost per unit]]*data[[#This Row],[Units]]</f>
        <v>184.58999999999997</v>
      </c>
    </row>
    <row r="112" spans="3:9" x14ac:dyDescent="0.35">
      <c r="C112" t="s">
        <v>40</v>
      </c>
      <c r="D112" t="s">
        <v>34</v>
      </c>
      <c r="E112" t="s">
        <v>26</v>
      </c>
      <c r="F112" s="20">
        <v>6748</v>
      </c>
      <c r="G112" s="5">
        <v>48</v>
      </c>
      <c r="H112" s="22">
        <f>VLOOKUP(data[[#This Row],[Product]],products[#All],2,FALSE)</f>
        <v>5.6</v>
      </c>
      <c r="I112" s="22">
        <f>data[[#This Row],[Cost per unit]]*data[[#This Row],[Units]]</f>
        <v>268.79999999999995</v>
      </c>
    </row>
    <row r="113" spans="3:9" x14ac:dyDescent="0.35">
      <c r="C113" t="s">
        <v>10</v>
      </c>
      <c r="D113" t="s">
        <v>36</v>
      </c>
      <c r="E113" t="s">
        <v>27</v>
      </c>
      <c r="F113" s="20">
        <v>1407</v>
      </c>
      <c r="G113" s="5">
        <v>72</v>
      </c>
      <c r="H113" s="22">
        <f>VLOOKUP(data[[#This Row],[Product]],products[#All],2,FALSE)</f>
        <v>16.73</v>
      </c>
      <c r="I113" s="22">
        <f>data[[#This Row],[Cost per unit]]*data[[#This Row],[Units]]</f>
        <v>1204.56</v>
      </c>
    </row>
    <row r="114" spans="3:9" x14ac:dyDescent="0.35">
      <c r="C114" t="s">
        <v>8</v>
      </c>
      <c r="D114" t="s">
        <v>35</v>
      </c>
      <c r="E114" t="s">
        <v>29</v>
      </c>
      <c r="F114" s="20">
        <v>2023</v>
      </c>
      <c r="G114" s="5">
        <v>168</v>
      </c>
      <c r="H114" s="22">
        <f>VLOOKUP(data[[#This Row],[Product]],products[#All],2,FALSE)</f>
        <v>7.16</v>
      </c>
      <c r="I114" s="22">
        <f>data[[#This Row],[Cost per unit]]*data[[#This Row],[Units]]</f>
        <v>1202.8800000000001</v>
      </c>
    </row>
    <row r="115" spans="3:9" x14ac:dyDescent="0.35">
      <c r="C115" t="s">
        <v>5</v>
      </c>
      <c r="D115" t="s">
        <v>39</v>
      </c>
      <c r="E115" t="s">
        <v>26</v>
      </c>
      <c r="F115" s="20">
        <v>5236</v>
      </c>
      <c r="G115" s="5">
        <v>51</v>
      </c>
      <c r="H115" s="22">
        <f>VLOOKUP(data[[#This Row],[Product]],products[#All],2,FALSE)</f>
        <v>5.6</v>
      </c>
      <c r="I115" s="22">
        <f>data[[#This Row],[Cost per unit]]*data[[#This Row],[Units]]</f>
        <v>285.59999999999997</v>
      </c>
    </row>
    <row r="116" spans="3:9" x14ac:dyDescent="0.35">
      <c r="C116" t="s">
        <v>41</v>
      </c>
      <c r="D116" t="s">
        <v>36</v>
      </c>
      <c r="E116" t="s">
        <v>19</v>
      </c>
      <c r="F116" s="20">
        <v>1925</v>
      </c>
      <c r="G116" s="5">
        <v>192</v>
      </c>
      <c r="H116" s="22">
        <f>VLOOKUP(data[[#This Row],[Product]],products[#All],2,FALSE)</f>
        <v>7.64</v>
      </c>
      <c r="I116" s="22">
        <f>data[[#This Row],[Cost per unit]]*data[[#This Row],[Units]]</f>
        <v>1466.8799999999999</v>
      </c>
    </row>
    <row r="117" spans="3:9" x14ac:dyDescent="0.35">
      <c r="C117" t="s">
        <v>7</v>
      </c>
      <c r="D117" t="s">
        <v>37</v>
      </c>
      <c r="E117" t="s">
        <v>14</v>
      </c>
      <c r="F117" s="20">
        <v>6608</v>
      </c>
      <c r="G117" s="5">
        <v>225</v>
      </c>
      <c r="H117" s="22">
        <f>VLOOKUP(data[[#This Row],[Product]],products[#All],2,FALSE)</f>
        <v>11.7</v>
      </c>
      <c r="I117" s="22">
        <f>data[[#This Row],[Cost per unit]]*data[[#This Row],[Units]]</f>
        <v>2632.5</v>
      </c>
    </row>
    <row r="118" spans="3:9" x14ac:dyDescent="0.35">
      <c r="C118" t="s">
        <v>6</v>
      </c>
      <c r="D118" t="s">
        <v>34</v>
      </c>
      <c r="E118" t="s">
        <v>26</v>
      </c>
      <c r="F118" s="20">
        <v>8008</v>
      </c>
      <c r="G118" s="5">
        <v>456</v>
      </c>
      <c r="H118" s="22">
        <f>VLOOKUP(data[[#This Row],[Product]],products[#All],2,FALSE)</f>
        <v>5.6</v>
      </c>
      <c r="I118" s="22">
        <f>data[[#This Row],[Cost per unit]]*data[[#This Row],[Units]]</f>
        <v>2553.6</v>
      </c>
    </row>
    <row r="119" spans="3:9" x14ac:dyDescent="0.35">
      <c r="C119" t="s">
        <v>10</v>
      </c>
      <c r="D119" t="s">
        <v>34</v>
      </c>
      <c r="E119" t="s">
        <v>25</v>
      </c>
      <c r="F119" s="20">
        <v>1428</v>
      </c>
      <c r="G119" s="5">
        <v>93</v>
      </c>
      <c r="H119" s="22">
        <f>VLOOKUP(data[[#This Row],[Product]],products[#All],2,FALSE)</f>
        <v>13.15</v>
      </c>
      <c r="I119" s="22">
        <f>data[[#This Row],[Cost per unit]]*data[[#This Row],[Units]]</f>
        <v>1222.95</v>
      </c>
    </row>
    <row r="120" spans="3:9" x14ac:dyDescent="0.35">
      <c r="C120" t="s">
        <v>6</v>
      </c>
      <c r="D120" t="s">
        <v>34</v>
      </c>
      <c r="E120" t="s">
        <v>4</v>
      </c>
      <c r="F120" s="20">
        <v>525</v>
      </c>
      <c r="G120" s="5">
        <v>48</v>
      </c>
      <c r="H120" s="22">
        <f>VLOOKUP(data[[#This Row],[Product]],products[#All],2,FALSE)</f>
        <v>11.88</v>
      </c>
      <c r="I120" s="22">
        <f>data[[#This Row],[Cost per unit]]*data[[#This Row],[Units]]</f>
        <v>570.24</v>
      </c>
    </row>
    <row r="121" spans="3:9" x14ac:dyDescent="0.35">
      <c r="C121" t="s">
        <v>6</v>
      </c>
      <c r="D121" t="s">
        <v>37</v>
      </c>
      <c r="E121" t="s">
        <v>18</v>
      </c>
      <c r="F121" s="20">
        <v>1505</v>
      </c>
      <c r="G121" s="5">
        <v>102</v>
      </c>
      <c r="H121" s="22">
        <f>VLOOKUP(data[[#This Row],[Product]],products[#All],2,FALSE)</f>
        <v>6.47</v>
      </c>
      <c r="I121" s="22">
        <f>data[[#This Row],[Cost per unit]]*data[[#This Row],[Units]]</f>
        <v>659.93999999999994</v>
      </c>
    </row>
    <row r="122" spans="3:9" x14ac:dyDescent="0.35">
      <c r="C122" t="s">
        <v>7</v>
      </c>
      <c r="D122" t="s">
        <v>35</v>
      </c>
      <c r="E122" t="s">
        <v>30</v>
      </c>
      <c r="F122" s="20">
        <v>6755</v>
      </c>
      <c r="G122" s="5">
        <v>252</v>
      </c>
      <c r="H122" s="22">
        <f>VLOOKUP(data[[#This Row],[Product]],products[#All],2,FALSE)</f>
        <v>14.49</v>
      </c>
      <c r="I122" s="22">
        <f>data[[#This Row],[Cost per unit]]*data[[#This Row],[Units]]</f>
        <v>3651.48</v>
      </c>
    </row>
    <row r="123" spans="3:9" x14ac:dyDescent="0.35">
      <c r="C123" t="s">
        <v>2</v>
      </c>
      <c r="D123" t="s">
        <v>37</v>
      </c>
      <c r="E123" t="s">
        <v>18</v>
      </c>
      <c r="F123" s="20">
        <v>11571</v>
      </c>
      <c r="G123" s="5">
        <v>138</v>
      </c>
      <c r="H123" s="22">
        <f>VLOOKUP(data[[#This Row],[Product]],products[#All],2,FALSE)</f>
        <v>6.47</v>
      </c>
      <c r="I123" s="22">
        <f>data[[#This Row],[Cost per unit]]*data[[#This Row],[Units]]</f>
        <v>892.86</v>
      </c>
    </row>
    <row r="124" spans="3:9" x14ac:dyDescent="0.35">
      <c r="C124" t="s">
        <v>40</v>
      </c>
      <c r="D124" t="s">
        <v>38</v>
      </c>
      <c r="E124" t="s">
        <v>25</v>
      </c>
      <c r="F124" s="20">
        <v>2541</v>
      </c>
      <c r="G124" s="5">
        <v>90</v>
      </c>
      <c r="H124" s="22">
        <f>VLOOKUP(data[[#This Row],[Product]],products[#All],2,FALSE)</f>
        <v>13.15</v>
      </c>
      <c r="I124" s="22">
        <f>data[[#This Row],[Cost per unit]]*data[[#This Row],[Units]]</f>
        <v>1183.5</v>
      </c>
    </row>
    <row r="125" spans="3:9" x14ac:dyDescent="0.35">
      <c r="C125" t="s">
        <v>41</v>
      </c>
      <c r="D125" t="s">
        <v>37</v>
      </c>
      <c r="E125" t="s">
        <v>30</v>
      </c>
      <c r="F125" s="20">
        <v>1526</v>
      </c>
      <c r="G125" s="5">
        <v>240</v>
      </c>
      <c r="H125" s="22">
        <f>VLOOKUP(data[[#This Row],[Product]],products[#All],2,FALSE)</f>
        <v>14.49</v>
      </c>
      <c r="I125" s="22">
        <f>data[[#This Row],[Cost per unit]]*data[[#This Row],[Units]]</f>
        <v>3477.6</v>
      </c>
    </row>
    <row r="126" spans="3:9" x14ac:dyDescent="0.35">
      <c r="C126" t="s">
        <v>40</v>
      </c>
      <c r="D126" t="s">
        <v>38</v>
      </c>
      <c r="E126" t="s">
        <v>4</v>
      </c>
      <c r="F126" s="20">
        <v>6125</v>
      </c>
      <c r="G126" s="5">
        <v>102</v>
      </c>
      <c r="H126" s="22">
        <f>VLOOKUP(data[[#This Row],[Product]],products[#All],2,FALSE)</f>
        <v>11.88</v>
      </c>
      <c r="I126" s="22">
        <f>data[[#This Row],[Cost per unit]]*data[[#This Row],[Units]]</f>
        <v>1211.76</v>
      </c>
    </row>
    <row r="127" spans="3:9" x14ac:dyDescent="0.35">
      <c r="C127" t="s">
        <v>41</v>
      </c>
      <c r="D127" t="s">
        <v>35</v>
      </c>
      <c r="E127" t="s">
        <v>27</v>
      </c>
      <c r="F127" s="20">
        <v>847</v>
      </c>
      <c r="G127" s="5">
        <v>129</v>
      </c>
      <c r="H127" s="22">
        <f>VLOOKUP(data[[#This Row],[Product]],products[#All],2,FALSE)</f>
        <v>16.73</v>
      </c>
      <c r="I127" s="22">
        <f>data[[#This Row],[Cost per unit]]*data[[#This Row],[Units]]</f>
        <v>2158.17</v>
      </c>
    </row>
    <row r="128" spans="3:9" x14ac:dyDescent="0.35">
      <c r="C128" t="s">
        <v>8</v>
      </c>
      <c r="D128" t="s">
        <v>35</v>
      </c>
      <c r="E128" t="s">
        <v>27</v>
      </c>
      <c r="F128" s="20">
        <v>4753</v>
      </c>
      <c r="G128" s="5">
        <v>300</v>
      </c>
      <c r="H128" s="22">
        <f>VLOOKUP(data[[#This Row],[Product]],products[#All],2,FALSE)</f>
        <v>16.73</v>
      </c>
      <c r="I128" s="22">
        <f>data[[#This Row],[Cost per unit]]*data[[#This Row],[Units]]</f>
        <v>5019</v>
      </c>
    </row>
    <row r="129" spans="3:9" x14ac:dyDescent="0.35">
      <c r="C129" t="s">
        <v>6</v>
      </c>
      <c r="D129" t="s">
        <v>38</v>
      </c>
      <c r="E129" t="s">
        <v>33</v>
      </c>
      <c r="F129" s="20">
        <v>959</v>
      </c>
      <c r="G129" s="5">
        <v>135</v>
      </c>
      <c r="H129" s="22">
        <f>VLOOKUP(data[[#This Row],[Product]],products[#All],2,FALSE)</f>
        <v>12.37</v>
      </c>
      <c r="I129" s="22">
        <f>data[[#This Row],[Cost per unit]]*data[[#This Row],[Units]]</f>
        <v>1669.9499999999998</v>
      </c>
    </row>
    <row r="130" spans="3:9" x14ac:dyDescent="0.35">
      <c r="C130" t="s">
        <v>7</v>
      </c>
      <c r="D130" t="s">
        <v>35</v>
      </c>
      <c r="E130" t="s">
        <v>24</v>
      </c>
      <c r="F130" s="20">
        <v>2793</v>
      </c>
      <c r="G130" s="5">
        <v>114</v>
      </c>
      <c r="H130" s="22">
        <f>VLOOKUP(data[[#This Row],[Product]],products[#All],2,FALSE)</f>
        <v>4.97</v>
      </c>
      <c r="I130" s="22">
        <f>data[[#This Row],[Cost per unit]]*data[[#This Row],[Units]]</f>
        <v>566.57999999999993</v>
      </c>
    </row>
    <row r="131" spans="3:9" x14ac:dyDescent="0.35">
      <c r="C131" t="s">
        <v>7</v>
      </c>
      <c r="D131" t="s">
        <v>35</v>
      </c>
      <c r="E131" t="s">
        <v>14</v>
      </c>
      <c r="F131" s="20">
        <v>4606</v>
      </c>
      <c r="G131" s="5">
        <v>63</v>
      </c>
      <c r="H131" s="22">
        <f>VLOOKUP(data[[#This Row],[Product]],products[#All],2,FALSE)</f>
        <v>11.7</v>
      </c>
      <c r="I131" s="22">
        <f>data[[#This Row],[Cost per unit]]*data[[#This Row],[Units]]</f>
        <v>737.09999999999991</v>
      </c>
    </row>
    <row r="132" spans="3:9" x14ac:dyDescent="0.35">
      <c r="C132" t="s">
        <v>7</v>
      </c>
      <c r="D132" t="s">
        <v>36</v>
      </c>
      <c r="E132" t="s">
        <v>29</v>
      </c>
      <c r="F132" s="20">
        <v>5551</v>
      </c>
      <c r="G132" s="5">
        <v>252</v>
      </c>
      <c r="H132" s="22">
        <f>VLOOKUP(data[[#This Row],[Product]],products[#All],2,FALSE)</f>
        <v>7.16</v>
      </c>
      <c r="I132" s="22">
        <f>data[[#This Row],[Cost per unit]]*data[[#This Row],[Units]]</f>
        <v>1804.32</v>
      </c>
    </row>
    <row r="133" spans="3:9" x14ac:dyDescent="0.35">
      <c r="C133" t="s">
        <v>10</v>
      </c>
      <c r="D133" t="s">
        <v>36</v>
      </c>
      <c r="E133" t="s">
        <v>32</v>
      </c>
      <c r="F133" s="20">
        <v>6657</v>
      </c>
      <c r="G133" s="5">
        <v>303</v>
      </c>
      <c r="H133" s="22">
        <f>VLOOKUP(data[[#This Row],[Product]],products[#All],2,FALSE)</f>
        <v>8.65</v>
      </c>
      <c r="I133" s="22">
        <f>data[[#This Row],[Cost per unit]]*data[[#This Row],[Units]]</f>
        <v>2620.9500000000003</v>
      </c>
    </row>
    <row r="134" spans="3:9" x14ac:dyDescent="0.35">
      <c r="C134" t="s">
        <v>7</v>
      </c>
      <c r="D134" t="s">
        <v>39</v>
      </c>
      <c r="E134" t="s">
        <v>17</v>
      </c>
      <c r="F134" s="20">
        <v>4438</v>
      </c>
      <c r="G134" s="5">
        <v>246</v>
      </c>
      <c r="H134" s="22">
        <f>VLOOKUP(data[[#This Row],[Product]],products[#All],2,FALSE)</f>
        <v>3.11</v>
      </c>
      <c r="I134" s="22">
        <f>data[[#This Row],[Cost per unit]]*data[[#This Row],[Units]]</f>
        <v>765.06</v>
      </c>
    </row>
    <row r="135" spans="3:9" x14ac:dyDescent="0.35">
      <c r="C135" t="s">
        <v>8</v>
      </c>
      <c r="D135" t="s">
        <v>38</v>
      </c>
      <c r="E135" t="s">
        <v>22</v>
      </c>
      <c r="F135" s="20">
        <v>168</v>
      </c>
      <c r="G135" s="5">
        <v>84</v>
      </c>
      <c r="H135" s="22">
        <f>VLOOKUP(data[[#This Row],[Product]],products[#All],2,FALSE)</f>
        <v>9.77</v>
      </c>
      <c r="I135" s="22">
        <f>data[[#This Row],[Cost per unit]]*data[[#This Row],[Units]]</f>
        <v>820.68</v>
      </c>
    </row>
    <row r="136" spans="3:9" x14ac:dyDescent="0.35">
      <c r="C136" t="s">
        <v>7</v>
      </c>
      <c r="D136" t="s">
        <v>34</v>
      </c>
      <c r="E136" t="s">
        <v>17</v>
      </c>
      <c r="F136" s="20">
        <v>7777</v>
      </c>
      <c r="G136" s="5">
        <v>39</v>
      </c>
      <c r="H136" s="22">
        <f>VLOOKUP(data[[#This Row],[Product]],products[#All],2,FALSE)</f>
        <v>3.11</v>
      </c>
      <c r="I136" s="22">
        <f>data[[#This Row],[Cost per unit]]*data[[#This Row],[Units]]</f>
        <v>121.28999999999999</v>
      </c>
    </row>
    <row r="137" spans="3:9" x14ac:dyDescent="0.35">
      <c r="C137" t="s">
        <v>5</v>
      </c>
      <c r="D137" t="s">
        <v>36</v>
      </c>
      <c r="E137" t="s">
        <v>17</v>
      </c>
      <c r="F137" s="20">
        <v>3339</v>
      </c>
      <c r="G137" s="5">
        <v>348</v>
      </c>
      <c r="H137" s="22">
        <f>VLOOKUP(data[[#This Row],[Product]],products[#All],2,FALSE)</f>
        <v>3.11</v>
      </c>
      <c r="I137" s="22">
        <f>data[[#This Row],[Cost per unit]]*data[[#This Row],[Units]]</f>
        <v>1082.28</v>
      </c>
    </row>
    <row r="138" spans="3:9" x14ac:dyDescent="0.35">
      <c r="C138" t="s">
        <v>7</v>
      </c>
      <c r="D138" t="s">
        <v>37</v>
      </c>
      <c r="E138" t="s">
        <v>33</v>
      </c>
      <c r="F138" s="20">
        <v>6391</v>
      </c>
      <c r="G138" s="5">
        <v>48</v>
      </c>
      <c r="H138" s="22">
        <f>VLOOKUP(data[[#This Row],[Product]],products[#All],2,FALSE)</f>
        <v>12.37</v>
      </c>
      <c r="I138" s="22">
        <f>data[[#This Row],[Cost per unit]]*data[[#This Row],[Units]]</f>
        <v>593.76</v>
      </c>
    </row>
    <row r="139" spans="3:9" x14ac:dyDescent="0.35">
      <c r="C139" t="s">
        <v>5</v>
      </c>
      <c r="D139" t="s">
        <v>37</v>
      </c>
      <c r="E139" t="s">
        <v>22</v>
      </c>
      <c r="F139" s="20">
        <v>518</v>
      </c>
      <c r="G139" s="5">
        <v>75</v>
      </c>
      <c r="H139" s="22">
        <f>VLOOKUP(data[[#This Row],[Product]],products[#All],2,FALSE)</f>
        <v>9.77</v>
      </c>
      <c r="I139" s="22">
        <f>data[[#This Row],[Cost per unit]]*data[[#This Row],[Units]]</f>
        <v>732.75</v>
      </c>
    </row>
    <row r="140" spans="3:9" x14ac:dyDescent="0.35">
      <c r="C140" t="s">
        <v>7</v>
      </c>
      <c r="D140" t="s">
        <v>38</v>
      </c>
      <c r="E140" t="s">
        <v>28</v>
      </c>
      <c r="F140" s="20">
        <v>5677</v>
      </c>
      <c r="G140" s="5">
        <v>258</v>
      </c>
      <c r="H140" s="22">
        <f>VLOOKUP(data[[#This Row],[Product]],products[#All],2,FALSE)</f>
        <v>10.38</v>
      </c>
      <c r="I140" s="22">
        <f>data[[#This Row],[Cost per unit]]*data[[#This Row],[Units]]</f>
        <v>2678.0400000000004</v>
      </c>
    </row>
    <row r="141" spans="3:9" x14ac:dyDescent="0.35">
      <c r="C141" t="s">
        <v>6</v>
      </c>
      <c r="D141" t="s">
        <v>39</v>
      </c>
      <c r="E141" t="s">
        <v>17</v>
      </c>
      <c r="F141" s="20">
        <v>6048</v>
      </c>
      <c r="G141" s="5">
        <v>27</v>
      </c>
      <c r="H141" s="22">
        <f>VLOOKUP(data[[#This Row],[Product]],products[#All],2,FALSE)</f>
        <v>3.11</v>
      </c>
      <c r="I141" s="22">
        <f>data[[#This Row],[Cost per unit]]*data[[#This Row],[Units]]</f>
        <v>83.97</v>
      </c>
    </row>
    <row r="142" spans="3:9" x14ac:dyDescent="0.35">
      <c r="C142" t="s">
        <v>8</v>
      </c>
      <c r="D142" t="s">
        <v>38</v>
      </c>
      <c r="E142" t="s">
        <v>32</v>
      </c>
      <c r="F142" s="20">
        <v>3752</v>
      </c>
      <c r="G142" s="5">
        <v>213</v>
      </c>
      <c r="H142" s="22">
        <f>VLOOKUP(data[[#This Row],[Product]],products[#All],2,FALSE)</f>
        <v>8.65</v>
      </c>
      <c r="I142" s="22">
        <f>data[[#This Row],[Cost per unit]]*data[[#This Row],[Units]]</f>
        <v>1842.45</v>
      </c>
    </row>
    <row r="143" spans="3:9" x14ac:dyDescent="0.35">
      <c r="C143" t="s">
        <v>5</v>
      </c>
      <c r="D143" t="s">
        <v>35</v>
      </c>
      <c r="E143" t="s">
        <v>29</v>
      </c>
      <c r="F143" s="20">
        <v>4480</v>
      </c>
      <c r="G143" s="5">
        <v>357</v>
      </c>
      <c r="H143" s="22">
        <f>VLOOKUP(data[[#This Row],[Product]],products[#All],2,FALSE)</f>
        <v>7.16</v>
      </c>
      <c r="I143" s="22">
        <f>data[[#This Row],[Cost per unit]]*data[[#This Row],[Units]]</f>
        <v>2556.12</v>
      </c>
    </row>
    <row r="144" spans="3:9" x14ac:dyDescent="0.35">
      <c r="C144" t="s">
        <v>9</v>
      </c>
      <c r="D144" t="s">
        <v>37</v>
      </c>
      <c r="E144" t="s">
        <v>4</v>
      </c>
      <c r="F144" s="20">
        <v>259</v>
      </c>
      <c r="G144" s="5">
        <v>207</v>
      </c>
      <c r="H144" s="22">
        <f>VLOOKUP(data[[#This Row],[Product]],products[#All],2,FALSE)</f>
        <v>11.88</v>
      </c>
      <c r="I144" s="22">
        <f>data[[#This Row],[Cost per unit]]*data[[#This Row],[Units]]</f>
        <v>2459.1600000000003</v>
      </c>
    </row>
    <row r="145" spans="3:9" x14ac:dyDescent="0.35">
      <c r="C145" t="s">
        <v>8</v>
      </c>
      <c r="D145" t="s">
        <v>37</v>
      </c>
      <c r="E145" t="s">
        <v>30</v>
      </c>
      <c r="F145" s="20">
        <v>42</v>
      </c>
      <c r="G145" s="5">
        <v>150</v>
      </c>
      <c r="H145" s="22">
        <f>VLOOKUP(data[[#This Row],[Product]],products[#All],2,FALSE)</f>
        <v>14.49</v>
      </c>
      <c r="I145" s="22">
        <f>data[[#This Row],[Cost per unit]]*data[[#This Row],[Units]]</f>
        <v>2173.5</v>
      </c>
    </row>
    <row r="146" spans="3:9" x14ac:dyDescent="0.35">
      <c r="C146" t="s">
        <v>41</v>
      </c>
      <c r="D146" t="s">
        <v>36</v>
      </c>
      <c r="E146" t="s">
        <v>26</v>
      </c>
      <c r="F146" s="20">
        <v>98</v>
      </c>
      <c r="G146" s="5">
        <v>204</v>
      </c>
      <c r="H146" s="22">
        <f>VLOOKUP(data[[#This Row],[Product]],products[#All],2,FALSE)</f>
        <v>5.6</v>
      </c>
      <c r="I146" s="22">
        <f>data[[#This Row],[Cost per unit]]*data[[#This Row],[Units]]</f>
        <v>1142.3999999999999</v>
      </c>
    </row>
    <row r="147" spans="3:9" x14ac:dyDescent="0.35">
      <c r="C147" t="s">
        <v>7</v>
      </c>
      <c r="D147" t="s">
        <v>35</v>
      </c>
      <c r="E147" t="s">
        <v>27</v>
      </c>
      <c r="F147" s="20">
        <v>2478</v>
      </c>
      <c r="G147" s="5">
        <v>21</v>
      </c>
      <c r="H147" s="22">
        <f>VLOOKUP(data[[#This Row],[Product]],products[#All],2,FALSE)</f>
        <v>16.73</v>
      </c>
      <c r="I147" s="22">
        <f>data[[#This Row],[Cost per unit]]*data[[#This Row],[Units]]</f>
        <v>351.33</v>
      </c>
    </row>
    <row r="148" spans="3:9" x14ac:dyDescent="0.35">
      <c r="C148" t="s">
        <v>41</v>
      </c>
      <c r="D148" t="s">
        <v>34</v>
      </c>
      <c r="E148" t="s">
        <v>33</v>
      </c>
      <c r="F148" s="20">
        <v>7847</v>
      </c>
      <c r="G148" s="5">
        <v>174</v>
      </c>
      <c r="H148" s="22">
        <f>VLOOKUP(data[[#This Row],[Product]],products[#All],2,FALSE)</f>
        <v>12.37</v>
      </c>
      <c r="I148" s="22">
        <f>data[[#This Row],[Cost per unit]]*data[[#This Row],[Units]]</f>
        <v>2152.3799999999997</v>
      </c>
    </row>
    <row r="149" spans="3:9" x14ac:dyDescent="0.35">
      <c r="C149" t="s">
        <v>2</v>
      </c>
      <c r="D149" t="s">
        <v>37</v>
      </c>
      <c r="E149" t="s">
        <v>17</v>
      </c>
      <c r="F149" s="20">
        <v>9926</v>
      </c>
      <c r="G149" s="5">
        <v>201</v>
      </c>
      <c r="H149" s="22">
        <f>VLOOKUP(data[[#This Row],[Product]],products[#All],2,FALSE)</f>
        <v>3.11</v>
      </c>
      <c r="I149" s="22">
        <f>data[[#This Row],[Cost per unit]]*data[[#This Row],[Units]]</f>
        <v>625.11</v>
      </c>
    </row>
    <row r="150" spans="3:9" x14ac:dyDescent="0.35">
      <c r="C150" t="s">
        <v>8</v>
      </c>
      <c r="D150" t="s">
        <v>38</v>
      </c>
      <c r="E150" t="s">
        <v>13</v>
      </c>
      <c r="F150" s="20">
        <v>819</v>
      </c>
      <c r="G150" s="5">
        <v>510</v>
      </c>
      <c r="H150" s="22">
        <f>VLOOKUP(data[[#This Row],[Product]],products[#All],2,FALSE)</f>
        <v>9.33</v>
      </c>
      <c r="I150" s="22">
        <f>data[[#This Row],[Cost per unit]]*data[[#This Row],[Units]]</f>
        <v>4758.3</v>
      </c>
    </row>
    <row r="151" spans="3:9" x14ac:dyDescent="0.35">
      <c r="C151" t="s">
        <v>6</v>
      </c>
      <c r="D151" t="s">
        <v>39</v>
      </c>
      <c r="E151" t="s">
        <v>29</v>
      </c>
      <c r="F151" s="20">
        <v>3052</v>
      </c>
      <c r="G151" s="5">
        <v>378</v>
      </c>
      <c r="H151" s="22">
        <f>VLOOKUP(data[[#This Row],[Product]],products[#All],2,FALSE)</f>
        <v>7.16</v>
      </c>
      <c r="I151" s="22">
        <f>data[[#This Row],[Cost per unit]]*data[[#This Row],[Units]]</f>
        <v>2706.48</v>
      </c>
    </row>
    <row r="152" spans="3:9" x14ac:dyDescent="0.35">
      <c r="C152" t="s">
        <v>9</v>
      </c>
      <c r="D152" t="s">
        <v>34</v>
      </c>
      <c r="E152" t="s">
        <v>21</v>
      </c>
      <c r="F152" s="20">
        <v>6832</v>
      </c>
      <c r="G152" s="5">
        <v>27</v>
      </c>
      <c r="H152" s="22">
        <f>VLOOKUP(data[[#This Row],[Product]],products[#All],2,FALSE)</f>
        <v>9</v>
      </c>
      <c r="I152" s="22">
        <f>data[[#This Row],[Cost per unit]]*data[[#This Row],[Units]]</f>
        <v>243</v>
      </c>
    </row>
    <row r="153" spans="3:9" x14ac:dyDescent="0.35">
      <c r="C153" t="s">
        <v>2</v>
      </c>
      <c r="D153" t="s">
        <v>39</v>
      </c>
      <c r="E153" t="s">
        <v>16</v>
      </c>
      <c r="F153" s="20">
        <v>2016</v>
      </c>
      <c r="G153" s="5">
        <v>117</v>
      </c>
      <c r="H153" s="22">
        <f>VLOOKUP(data[[#This Row],[Product]],products[#All],2,FALSE)</f>
        <v>8.7899999999999991</v>
      </c>
      <c r="I153" s="22">
        <f>data[[#This Row],[Cost per unit]]*data[[#This Row],[Units]]</f>
        <v>1028.4299999999998</v>
      </c>
    </row>
    <row r="154" spans="3:9" x14ac:dyDescent="0.35">
      <c r="C154" t="s">
        <v>6</v>
      </c>
      <c r="D154" t="s">
        <v>38</v>
      </c>
      <c r="E154" t="s">
        <v>21</v>
      </c>
      <c r="F154" s="20">
        <v>7322</v>
      </c>
      <c r="G154" s="5">
        <v>36</v>
      </c>
      <c r="H154" s="22">
        <f>VLOOKUP(data[[#This Row],[Product]],products[#All],2,FALSE)</f>
        <v>9</v>
      </c>
      <c r="I154" s="22">
        <f>data[[#This Row],[Cost per unit]]*data[[#This Row],[Units]]</f>
        <v>324</v>
      </c>
    </row>
    <row r="155" spans="3:9" x14ac:dyDescent="0.35">
      <c r="C155" t="s">
        <v>8</v>
      </c>
      <c r="D155" t="s">
        <v>35</v>
      </c>
      <c r="E155" t="s">
        <v>33</v>
      </c>
      <c r="F155" s="20">
        <v>357</v>
      </c>
      <c r="G155" s="5">
        <v>126</v>
      </c>
      <c r="H155" s="22">
        <f>VLOOKUP(data[[#This Row],[Product]],products[#All],2,FALSE)</f>
        <v>12.37</v>
      </c>
      <c r="I155" s="22">
        <f>data[[#This Row],[Cost per unit]]*data[[#This Row],[Units]]</f>
        <v>1558.62</v>
      </c>
    </row>
    <row r="156" spans="3:9" x14ac:dyDescent="0.35">
      <c r="C156" t="s">
        <v>9</v>
      </c>
      <c r="D156" t="s">
        <v>39</v>
      </c>
      <c r="E156" t="s">
        <v>25</v>
      </c>
      <c r="F156" s="20">
        <v>3192</v>
      </c>
      <c r="G156" s="5">
        <v>72</v>
      </c>
      <c r="H156" s="22">
        <f>VLOOKUP(data[[#This Row],[Product]],products[#All],2,FALSE)</f>
        <v>13.15</v>
      </c>
      <c r="I156" s="22">
        <f>data[[#This Row],[Cost per unit]]*data[[#This Row],[Units]]</f>
        <v>946.80000000000007</v>
      </c>
    </row>
    <row r="157" spans="3:9" x14ac:dyDescent="0.35">
      <c r="C157" t="s">
        <v>7</v>
      </c>
      <c r="D157" t="s">
        <v>36</v>
      </c>
      <c r="E157" t="s">
        <v>22</v>
      </c>
      <c r="F157" s="20">
        <v>8435</v>
      </c>
      <c r="G157" s="5">
        <v>42</v>
      </c>
      <c r="H157" s="22">
        <f>VLOOKUP(data[[#This Row],[Product]],products[#All],2,FALSE)</f>
        <v>9.77</v>
      </c>
      <c r="I157" s="22">
        <f>data[[#This Row],[Cost per unit]]*data[[#This Row],[Units]]</f>
        <v>410.34</v>
      </c>
    </row>
    <row r="158" spans="3:9" x14ac:dyDescent="0.35">
      <c r="C158" t="s">
        <v>40</v>
      </c>
      <c r="D158" t="s">
        <v>39</v>
      </c>
      <c r="E158" t="s">
        <v>29</v>
      </c>
      <c r="F158" s="20">
        <v>0</v>
      </c>
      <c r="G158" s="5">
        <v>135</v>
      </c>
      <c r="H158" s="22">
        <f>VLOOKUP(data[[#This Row],[Product]],products[#All],2,FALSE)</f>
        <v>7.16</v>
      </c>
      <c r="I158" s="22">
        <f>data[[#This Row],[Cost per unit]]*data[[#This Row],[Units]]</f>
        <v>966.6</v>
      </c>
    </row>
    <row r="159" spans="3:9" x14ac:dyDescent="0.35">
      <c r="C159" t="s">
        <v>7</v>
      </c>
      <c r="D159" t="s">
        <v>34</v>
      </c>
      <c r="E159" t="s">
        <v>24</v>
      </c>
      <c r="F159" s="20">
        <v>8862</v>
      </c>
      <c r="G159" s="5">
        <v>189</v>
      </c>
      <c r="H159" s="22">
        <f>VLOOKUP(data[[#This Row],[Product]],products[#All],2,FALSE)</f>
        <v>4.97</v>
      </c>
      <c r="I159" s="22">
        <f>data[[#This Row],[Cost per unit]]*data[[#This Row],[Units]]</f>
        <v>939.32999999999993</v>
      </c>
    </row>
    <row r="160" spans="3:9" x14ac:dyDescent="0.35">
      <c r="C160" t="s">
        <v>6</v>
      </c>
      <c r="D160" t="s">
        <v>37</v>
      </c>
      <c r="E160" t="s">
        <v>28</v>
      </c>
      <c r="F160" s="20">
        <v>3556</v>
      </c>
      <c r="G160" s="5">
        <v>459</v>
      </c>
      <c r="H160" s="22">
        <f>VLOOKUP(data[[#This Row],[Product]],products[#All],2,FALSE)</f>
        <v>10.38</v>
      </c>
      <c r="I160" s="22">
        <f>data[[#This Row],[Cost per unit]]*data[[#This Row],[Units]]</f>
        <v>4764.42</v>
      </c>
    </row>
    <row r="161" spans="3:9" x14ac:dyDescent="0.35">
      <c r="C161" t="s">
        <v>5</v>
      </c>
      <c r="D161" t="s">
        <v>34</v>
      </c>
      <c r="E161" t="s">
        <v>15</v>
      </c>
      <c r="F161" s="20">
        <v>7280</v>
      </c>
      <c r="G161" s="5">
        <v>201</v>
      </c>
      <c r="H161" s="22">
        <f>VLOOKUP(data[[#This Row],[Product]],products[#All],2,FALSE)</f>
        <v>11.73</v>
      </c>
      <c r="I161" s="22">
        <f>data[[#This Row],[Cost per unit]]*data[[#This Row],[Units]]</f>
        <v>2357.73</v>
      </c>
    </row>
    <row r="162" spans="3:9" x14ac:dyDescent="0.35">
      <c r="C162" t="s">
        <v>6</v>
      </c>
      <c r="D162" t="s">
        <v>34</v>
      </c>
      <c r="E162" t="s">
        <v>30</v>
      </c>
      <c r="F162" s="20">
        <v>3402</v>
      </c>
      <c r="G162" s="5">
        <v>366</v>
      </c>
      <c r="H162" s="22">
        <f>VLOOKUP(data[[#This Row],[Product]],products[#All],2,FALSE)</f>
        <v>14.49</v>
      </c>
      <c r="I162" s="22">
        <f>data[[#This Row],[Cost per unit]]*data[[#This Row],[Units]]</f>
        <v>5303.34</v>
      </c>
    </row>
    <row r="163" spans="3:9" x14ac:dyDescent="0.35">
      <c r="C163" t="s">
        <v>3</v>
      </c>
      <c r="D163" t="s">
        <v>37</v>
      </c>
      <c r="E163" t="s">
        <v>29</v>
      </c>
      <c r="F163" s="20">
        <v>4592</v>
      </c>
      <c r="G163" s="5">
        <v>324</v>
      </c>
      <c r="H163" s="22">
        <f>VLOOKUP(data[[#This Row],[Product]],products[#All],2,FALSE)</f>
        <v>7.16</v>
      </c>
      <c r="I163" s="22">
        <f>data[[#This Row],[Cost per unit]]*data[[#This Row],[Units]]</f>
        <v>2319.84</v>
      </c>
    </row>
    <row r="164" spans="3:9" x14ac:dyDescent="0.35">
      <c r="C164" t="s">
        <v>9</v>
      </c>
      <c r="D164" t="s">
        <v>35</v>
      </c>
      <c r="E164" t="s">
        <v>15</v>
      </c>
      <c r="F164" s="20">
        <v>7833</v>
      </c>
      <c r="G164" s="5">
        <v>243</v>
      </c>
      <c r="H164" s="22">
        <f>VLOOKUP(data[[#This Row],[Product]],products[#All],2,FALSE)</f>
        <v>11.73</v>
      </c>
      <c r="I164" s="22">
        <f>data[[#This Row],[Cost per unit]]*data[[#This Row],[Units]]</f>
        <v>2850.3900000000003</v>
      </c>
    </row>
    <row r="165" spans="3:9" x14ac:dyDescent="0.35">
      <c r="C165" t="s">
        <v>2</v>
      </c>
      <c r="D165" t="s">
        <v>39</v>
      </c>
      <c r="E165" t="s">
        <v>21</v>
      </c>
      <c r="F165" s="20">
        <v>7651</v>
      </c>
      <c r="G165" s="5">
        <v>213</v>
      </c>
      <c r="H165" s="22">
        <f>VLOOKUP(data[[#This Row],[Product]],products[#All],2,FALSE)</f>
        <v>9</v>
      </c>
      <c r="I165" s="22">
        <f>data[[#This Row],[Cost per unit]]*data[[#This Row],[Units]]</f>
        <v>1917</v>
      </c>
    </row>
    <row r="166" spans="3:9" x14ac:dyDescent="0.35">
      <c r="C166" t="s">
        <v>40</v>
      </c>
      <c r="D166" t="s">
        <v>35</v>
      </c>
      <c r="E166" t="s">
        <v>30</v>
      </c>
      <c r="F166" s="20">
        <v>2275</v>
      </c>
      <c r="G166" s="5">
        <v>447</v>
      </c>
      <c r="H166" s="22">
        <f>VLOOKUP(data[[#This Row],[Product]],products[#All],2,FALSE)</f>
        <v>14.49</v>
      </c>
      <c r="I166" s="22">
        <f>data[[#This Row],[Cost per unit]]*data[[#This Row],[Units]]</f>
        <v>6477.03</v>
      </c>
    </row>
    <row r="167" spans="3:9" x14ac:dyDescent="0.35">
      <c r="C167" t="s">
        <v>40</v>
      </c>
      <c r="D167" t="s">
        <v>38</v>
      </c>
      <c r="E167" t="s">
        <v>13</v>
      </c>
      <c r="F167" s="20">
        <v>5670</v>
      </c>
      <c r="G167" s="5">
        <v>297</v>
      </c>
      <c r="H167" s="22">
        <f>VLOOKUP(data[[#This Row],[Product]],products[#All],2,FALSE)</f>
        <v>9.33</v>
      </c>
      <c r="I167" s="22">
        <f>data[[#This Row],[Cost per unit]]*data[[#This Row],[Units]]</f>
        <v>2771.01</v>
      </c>
    </row>
    <row r="168" spans="3:9" x14ac:dyDescent="0.35">
      <c r="C168" t="s">
        <v>7</v>
      </c>
      <c r="D168" t="s">
        <v>35</v>
      </c>
      <c r="E168" t="s">
        <v>16</v>
      </c>
      <c r="F168" s="20">
        <v>2135</v>
      </c>
      <c r="G168" s="5">
        <v>27</v>
      </c>
      <c r="H168" s="22">
        <f>VLOOKUP(data[[#This Row],[Product]],products[#All],2,FALSE)</f>
        <v>8.7899999999999991</v>
      </c>
      <c r="I168" s="22">
        <f>data[[#This Row],[Cost per unit]]*data[[#This Row],[Units]]</f>
        <v>237.32999999999998</v>
      </c>
    </row>
    <row r="169" spans="3:9" x14ac:dyDescent="0.35">
      <c r="C169" t="s">
        <v>40</v>
      </c>
      <c r="D169" t="s">
        <v>34</v>
      </c>
      <c r="E169" t="s">
        <v>23</v>
      </c>
      <c r="F169" s="20">
        <v>2779</v>
      </c>
      <c r="G169" s="5">
        <v>75</v>
      </c>
      <c r="H169" s="22">
        <f>VLOOKUP(data[[#This Row],[Product]],products[#All],2,FALSE)</f>
        <v>6.49</v>
      </c>
      <c r="I169" s="22">
        <f>data[[#This Row],[Cost per unit]]*data[[#This Row],[Units]]</f>
        <v>486.75</v>
      </c>
    </row>
    <row r="170" spans="3:9" x14ac:dyDescent="0.35">
      <c r="C170" t="s">
        <v>10</v>
      </c>
      <c r="D170" t="s">
        <v>39</v>
      </c>
      <c r="E170" t="s">
        <v>33</v>
      </c>
      <c r="F170" s="20">
        <v>12950</v>
      </c>
      <c r="G170" s="5">
        <v>30</v>
      </c>
      <c r="H170" s="22">
        <f>VLOOKUP(data[[#This Row],[Product]],products[#All],2,FALSE)</f>
        <v>12.37</v>
      </c>
      <c r="I170" s="22">
        <f>data[[#This Row],[Cost per unit]]*data[[#This Row],[Units]]</f>
        <v>371.09999999999997</v>
      </c>
    </row>
    <row r="171" spans="3:9" x14ac:dyDescent="0.35">
      <c r="C171" t="s">
        <v>7</v>
      </c>
      <c r="D171" t="s">
        <v>36</v>
      </c>
      <c r="E171" t="s">
        <v>18</v>
      </c>
      <c r="F171" s="20">
        <v>2646</v>
      </c>
      <c r="G171" s="5">
        <v>177</v>
      </c>
      <c r="H171" s="22">
        <f>VLOOKUP(data[[#This Row],[Product]],products[#All],2,FALSE)</f>
        <v>6.47</v>
      </c>
      <c r="I171" s="22">
        <f>data[[#This Row],[Cost per unit]]*data[[#This Row],[Units]]</f>
        <v>1145.19</v>
      </c>
    </row>
    <row r="172" spans="3:9" x14ac:dyDescent="0.35">
      <c r="C172" t="s">
        <v>40</v>
      </c>
      <c r="D172" t="s">
        <v>34</v>
      </c>
      <c r="E172" t="s">
        <v>33</v>
      </c>
      <c r="F172" s="20">
        <v>3794</v>
      </c>
      <c r="G172" s="5">
        <v>159</v>
      </c>
      <c r="H172" s="22">
        <f>VLOOKUP(data[[#This Row],[Product]],products[#All],2,FALSE)</f>
        <v>12.37</v>
      </c>
      <c r="I172" s="22">
        <f>data[[#This Row],[Cost per unit]]*data[[#This Row],[Units]]</f>
        <v>1966.83</v>
      </c>
    </row>
    <row r="173" spans="3:9" x14ac:dyDescent="0.35">
      <c r="C173" t="s">
        <v>3</v>
      </c>
      <c r="D173" t="s">
        <v>35</v>
      </c>
      <c r="E173" t="s">
        <v>33</v>
      </c>
      <c r="F173" s="20">
        <v>819</v>
      </c>
      <c r="G173" s="5">
        <v>306</v>
      </c>
      <c r="H173" s="22">
        <f>VLOOKUP(data[[#This Row],[Product]],products[#All],2,FALSE)</f>
        <v>12.37</v>
      </c>
      <c r="I173" s="22">
        <f>data[[#This Row],[Cost per unit]]*data[[#This Row],[Units]]</f>
        <v>3785.22</v>
      </c>
    </row>
    <row r="174" spans="3:9" x14ac:dyDescent="0.35">
      <c r="C174" t="s">
        <v>3</v>
      </c>
      <c r="D174" t="s">
        <v>34</v>
      </c>
      <c r="E174" t="s">
        <v>20</v>
      </c>
      <c r="F174" s="20">
        <v>2583</v>
      </c>
      <c r="G174" s="5">
        <v>18</v>
      </c>
      <c r="H174" s="22">
        <f>VLOOKUP(data[[#This Row],[Product]],products[#All],2,FALSE)</f>
        <v>10.62</v>
      </c>
      <c r="I174" s="22">
        <f>data[[#This Row],[Cost per unit]]*data[[#This Row],[Units]]</f>
        <v>191.16</v>
      </c>
    </row>
    <row r="175" spans="3:9" x14ac:dyDescent="0.35">
      <c r="C175" t="s">
        <v>7</v>
      </c>
      <c r="D175" t="s">
        <v>35</v>
      </c>
      <c r="E175" t="s">
        <v>19</v>
      </c>
      <c r="F175" s="20">
        <v>4585</v>
      </c>
      <c r="G175" s="5">
        <v>240</v>
      </c>
      <c r="H175" s="22">
        <f>VLOOKUP(data[[#This Row],[Product]],products[#All],2,FALSE)</f>
        <v>7.64</v>
      </c>
      <c r="I175" s="22">
        <f>data[[#This Row],[Cost per unit]]*data[[#This Row],[Units]]</f>
        <v>1833.6</v>
      </c>
    </row>
    <row r="176" spans="3:9" x14ac:dyDescent="0.35">
      <c r="C176" t="s">
        <v>5</v>
      </c>
      <c r="D176" t="s">
        <v>34</v>
      </c>
      <c r="E176" t="s">
        <v>33</v>
      </c>
      <c r="F176" s="20">
        <v>1652</v>
      </c>
      <c r="G176" s="5">
        <v>93</v>
      </c>
      <c r="H176" s="22">
        <f>VLOOKUP(data[[#This Row],[Product]],products[#All],2,FALSE)</f>
        <v>12.37</v>
      </c>
      <c r="I176" s="22">
        <f>data[[#This Row],[Cost per unit]]*data[[#This Row],[Units]]</f>
        <v>1150.4099999999999</v>
      </c>
    </row>
    <row r="177" spans="3:9" x14ac:dyDescent="0.35">
      <c r="C177" t="s">
        <v>10</v>
      </c>
      <c r="D177" t="s">
        <v>34</v>
      </c>
      <c r="E177" t="s">
        <v>26</v>
      </c>
      <c r="F177" s="20">
        <v>4991</v>
      </c>
      <c r="G177" s="5">
        <v>9</v>
      </c>
      <c r="H177" s="22">
        <f>VLOOKUP(data[[#This Row],[Product]],products[#All],2,FALSE)</f>
        <v>5.6</v>
      </c>
      <c r="I177" s="22">
        <f>data[[#This Row],[Cost per unit]]*data[[#This Row],[Units]]</f>
        <v>50.4</v>
      </c>
    </row>
    <row r="178" spans="3:9" x14ac:dyDescent="0.35">
      <c r="C178" t="s">
        <v>8</v>
      </c>
      <c r="D178" t="s">
        <v>34</v>
      </c>
      <c r="E178" t="s">
        <v>16</v>
      </c>
      <c r="F178" s="20">
        <v>2009</v>
      </c>
      <c r="G178" s="5">
        <v>219</v>
      </c>
      <c r="H178" s="22">
        <f>VLOOKUP(data[[#This Row],[Product]],products[#All],2,FALSE)</f>
        <v>8.7899999999999991</v>
      </c>
      <c r="I178" s="22">
        <f>data[[#This Row],[Cost per unit]]*data[[#This Row],[Units]]</f>
        <v>1925.0099999999998</v>
      </c>
    </row>
    <row r="179" spans="3:9" x14ac:dyDescent="0.35">
      <c r="C179" t="s">
        <v>2</v>
      </c>
      <c r="D179" t="s">
        <v>39</v>
      </c>
      <c r="E179" t="s">
        <v>22</v>
      </c>
      <c r="F179" s="20">
        <v>1568</v>
      </c>
      <c r="G179" s="5">
        <v>141</v>
      </c>
      <c r="H179" s="22">
        <f>VLOOKUP(data[[#This Row],[Product]],products[#All],2,FALSE)</f>
        <v>9.77</v>
      </c>
      <c r="I179" s="22">
        <f>data[[#This Row],[Cost per unit]]*data[[#This Row],[Units]]</f>
        <v>1377.57</v>
      </c>
    </row>
    <row r="180" spans="3:9" x14ac:dyDescent="0.35">
      <c r="C180" t="s">
        <v>41</v>
      </c>
      <c r="D180" t="s">
        <v>37</v>
      </c>
      <c r="E180" t="s">
        <v>20</v>
      </c>
      <c r="F180" s="20">
        <v>3388</v>
      </c>
      <c r="G180" s="5">
        <v>123</v>
      </c>
      <c r="H180" s="22">
        <f>VLOOKUP(data[[#This Row],[Product]],products[#All],2,FALSE)</f>
        <v>10.62</v>
      </c>
      <c r="I180" s="22">
        <f>data[[#This Row],[Cost per unit]]*data[[#This Row],[Units]]</f>
        <v>1306.26</v>
      </c>
    </row>
    <row r="181" spans="3:9" x14ac:dyDescent="0.35">
      <c r="C181" t="s">
        <v>40</v>
      </c>
      <c r="D181" t="s">
        <v>38</v>
      </c>
      <c r="E181" t="s">
        <v>24</v>
      </c>
      <c r="F181" s="20">
        <v>623</v>
      </c>
      <c r="G181" s="5">
        <v>51</v>
      </c>
      <c r="H181" s="22">
        <f>VLOOKUP(data[[#This Row],[Product]],products[#All],2,FALSE)</f>
        <v>4.97</v>
      </c>
      <c r="I181" s="22">
        <f>data[[#This Row],[Cost per unit]]*data[[#This Row],[Units]]</f>
        <v>253.47</v>
      </c>
    </row>
    <row r="182" spans="3:9" x14ac:dyDescent="0.35">
      <c r="C182" t="s">
        <v>6</v>
      </c>
      <c r="D182" t="s">
        <v>36</v>
      </c>
      <c r="E182" t="s">
        <v>4</v>
      </c>
      <c r="F182" s="20">
        <v>10073</v>
      </c>
      <c r="G182" s="5">
        <v>120</v>
      </c>
      <c r="H182" s="22">
        <f>VLOOKUP(data[[#This Row],[Product]],products[#All],2,FALSE)</f>
        <v>11.88</v>
      </c>
      <c r="I182" s="22">
        <f>data[[#This Row],[Cost per unit]]*data[[#This Row],[Units]]</f>
        <v>1425.6000000000001</v>
      </c>
    </row>
    <row r="183" spans="3:9" x14ac:dyDescent="0.35">
      <c r="C183" t="s">
        <v>8</v>
      </c>
      <c r="D183" t="s">
        <v>39</v>
      </c>
      <c r="E183" t="s">
        <v>26</v>
      </c>
      <c r="F183" s="20">
        <v>1561</v>
      </c>
      <c r="G183" s="5">
        <v>27</v>
      </c>
      <c r="H183" s="22">
        <f>VLOOKUP(data[[#This Row],[Product]],products[#All],2,FALSE)</f>
        <v>5.6</v>
      </c>
      <c r="I183" s="22">
        <f>data[[#This Row],[Cost per unit]]*data[[#This Row],[Units]]</f>
        <v>151.19999999999999</v>
      </c>
    </row>
    <row r="184" spans="3:9" x14ac:dyDescent="0.35">
      <c r="C184" t="s">
        <v>9</v>
      </c>
      <c r="D184" t="s">
        <v>36</v>
      </c>
      <c r="E184" t="s">
        <v>27</v>
      </c>
      <c r="F184" s="20">
        <v>11522</v>
      </c>
      <c r="G184" s="5">
        <v>204</v>
      </c>
      <c r="H184" s="22">
        <f>VLOOKUP(data[[#This Row],[Product]],products[#All],2,FALSE)</f>
        <v>16.73</v>
      </c>
      <c r="I184" s="22">
        <f>data[[#This Row],[Cost per unit]]*data[[#This Row],[Units]]</f>
        <v>3412.92</v>
      </c>
    </row>
    <row r="185" spans="3:9" x14ac:dyDescent="0.35">
      <c r="C185" t="s">
        <v>6</v>
      </c>
      <c r="D185" t="s">
        <v>38</v>
      </c>
      <c r="E185" t="s">
        <v>13</v>
      </c>
      <c r="F185" s="20">
        <v>2317</v>
      </c>
      <c r="G185" s="5">
        <v>123</v>
      </c>
      <c r="H185" s="22">
        <f>VLOOKUP(data[[#This Row],[Product]],products[#All],2,FALSE)</f>
        <v>9.33</v>
      </c>
      <c r="I185" s="22">
        <f>data[[#This Row],[Cost per unit]]*data[[#This Row],[Units]]</f>
        <v>1147.5899999999999</v>
      </c>
    </row>
    <row r="186" spans="3:9" x14ac:dyDescent="0.35">
      <c r="C186" t="s">
        <v>10</v>
      </c>
      <c r="D186" t="s">
        <v>37</v>
      </c>
      <c r="E186" t="s">
        <v>28</v>
      </c>
      <c r="F186" s="20">
        <v>3059</v>
      </c>
      <c r="G186" s="5">
        <v>27</v>
      </c>
      <c r="H186" s="22">
        <f>VLOOKUP(data[[#This Row],[Product]],products[#All],2,FALSE)</f>
        <v>10.38</v>
      </c>
      <c r="I186" s="22">
        <f>data[[#This Row],[Cost per unit]]*data[[#This Row],[Units]]</f>
        <v>280.26000000000005</v>
      </c>
    </row>
    <row r="187" spans="3:9" x14ac:dyDescent="0.35">
      <c r="C187" t="s">
        <v>41</v>
      </c>
      <c r="D187" t="s">
        <v>37</v>
      </c>
      <c r="E187" t="s">
        <v>26</v>
      </c>
      <c r="F187" s="20">
        <v>2324</v>
      </c>
      <c r="G187" s="5">
        <v>177</v>
      </c>
      <c r="H187" s="22">
        <f>VLOOKUP(data[[#This Row],[Product]],products[#All],2,FALSE)</f>
        <v>5.6</v>
      </c>
      <c r="I187" s="22">
        <f>data[[#This Row],[Cost per unit]]*data[[#This Row],[Units]]</f>
        <v>991.19999999999993</v>
      </c>
    </row>
    <row r="188" spans="3:9" x14ac:dyDescent="0.35">
      <c r="C188" t="s">
        <v>3</v>
      </c>
      <c r="D188" t="s">
        <v>39</v>
      </c>
      <c r="E188" t="s">
        <v>26</v>
      </c>
      <c r="F188" s="20">
        <v>4956</v>
      </c>
      <c r="G188" s="5">
        <v>171</v>
      </c>
      <c r="H188" s="22">
        <f>VLOOKUP(data[[#This Row],[Product]],products[#All],2,FALSE)</f>
        <v>5.6</v>
      </c>
      <c r="I188" s="22">
        <f>data[[#This Row],[Cost per unit]]*data[[#This Row],[Units]]</f>
        <v>957.59999999999991</v>
      </c>
    </row>
    <row r="189" spans="3:9" x14ac:dyDescent="0.35">
      <c r="C189" t="s">
        <v>10</v>
      </c>
      <c r="D189" t="s">
        <v>34</v>
      </c>
      <c r="E189" t="s">
        <v>19</v>
      </c>
      <c r="F189" s="20">
        <v>5355</v>
      </c>
      <c r="G189" s="5">
        <v>204</v>
      </c>
      <c r="H189" s="22">
        <f>VLOOKUP(data[[#This Row],[Product]],products[#All],2,FALSE)</f>
        <v>7.64</v>
      </c>
      <c r="I189" s="22">
        <f>data[[#This Row],[Cost per unit]]*data[[#This Row],[Units]]</f>
        <v>1558.56</v>
      </c>
    </row>
    <row r="190" spans="3:9" x14ac:dyDescent="0.35">
      <c r="C190" t="s">
        <v>3</v>
      </c>
      <c r="D190" t="s">
        <v>34</v>
      </c>
      <c r="E190" t="s">
        <v>14</v>
      </c>
      <c r="F190" s="20">
        <v>7259</v>
      </c>
      <c r="G190" s="5">
        <v>276</v>
      </c>
      <c r="H190" s="22">
        <f>VLOOKUP(data[[#This Row],[Product]],products[#All],2,FALSE)</f>
        <v>11.7</v>
      </c>
      <c r="I190" s="22">
        <f>data[[#This Row],[Cost per unit]]*data[[#This Row],[Units]]</f>
        <v>3229.2</v>
      </c>
    </row>
    <row r="191" spans="3:9" x14ac:dyDescent="0.35">
      <c r="C191" t="s">
        <v>8</v>
      </c>
      <c r="D191" t="s">
        <v>37</v>
      </c>
      <c r="E191" t="s">
        <v>26</v>
      </c>
      <c r="F191" s="20">
        <v>6279</v>
      </c>
      <c r="G191" s="5">
        <v>45</v>
      </c>
      <c r="H191" s="22">
        <f>VLOOKUP(data[[#This Row],[Product]],products[#All],2,FALSE)</f>
        <v>5.6</v>
      </c>
      <c r="I191" s="22">
        <f>data[[#This Row],[Cost per unit]]*data[[#This Row],[Units]]</f>
        <v>251.99999999999997</v>
      </c>
    </row>
    <row r="192" spans="3:9" x14ac:dyDescent="0.35">
      <c r="C192" t="s">
        <v>40</v>
      </c>
      <c r="D192" t="s">
        <v>38</v>
      </c>
      <c r="E192" t="s">
        <v>29</v>
      </c>
      <c r="F192" s="20">
        <v>2541</v>
      </c>
      <c r="G192" s="5">
        <v>45</v>
      </c>
      <c r="H192" s="22">
        <f>VLOOKUP(data[[#This Row],[Product]],products[#All],2,FALSE)</f>
        <v>7.16</v>
      </c>
      <c r="I192" s="22">
        <f>data[[#This Row],[Cost per unit]]*data[[#This Row],[Units]]</f>
        <v>322.2</v>
      </c>
    </row>
    <row r="193" spans="3:9" x14ac:dyDescent="0.35">
      <c r="C193" t="s">
        <v>6</v>
      </c>
      <c r="D193" t="s">
        <v>35</v>
      </c>
      <c r="E193" t="s">
        <v>27</v>
      </c>
      <c r="F193" s="20">
        <v>3864</v>
      </c>
      <c r="G193" s="5">
        <v>177</v>
      </c>
      <c r="H193" s="22">
        <f>VLOOKUP(data[[#This Row],[Product]],products[#All],2,FALSE)</f>
        <v>16.73</v>
      </c>
      <c r="I193" s="22">
        <f>data[[#This Row],[Cost per unit]]*data[[#This Row],[Units]]</f>
        <v>2961.21</v>
      </c>
    </row>
    <row r="194" spans="3:9" x14ac:dyDescent="0.35">
      <c r="C194" t="s">
        <v>5</v>
      </c>
      <c r="D194" t="s">
        <v>36</v>
      </c>
      <c r="E194" t="s">
        <v>13</v>
      </c>
      <c r="F194" s="20">
        <v>6146</v>
      </c>
      <c r="G194" s="5">
        <v>63</v>
      </c>
      <c r="H194" s="22">
        <f>VLOOKUP(data[[#This Row],[Product]],products[#All],2,FALSE)</f>
        <v>9.33</v>
      </c>
      <c r="I194" s="22">
        <f>data[[#This Row],[Cost per unit]]*data[[#This Row],[Units]]</f>
        <v>587.79</v>
      </c>
    </row>
    <row r="195" spans="3:9" x14ac:dyDescent="0.35">
      <c r="C195" t="s">
        <v>9</v>
      </c>
      <c r="D195" t="s">
        <v>39</v>
      </c>
      <c r="E195" t="s">
        <v>18</v>
      </c>
      <c r="F195" s="20">
        <v>2639</v>
      </c>
      <c r="G195" s="5">
        <v>204</v>
      </c>
      <c r="H195" s="22">
        <f>VLOOKUP(data[[#This Row],[Product]],products[#All],2,FALSE)</f>
        <v>6.47</v>
      </c>
      <c r="I195" s="22">
        <f>data[[#This Row],[Cost per unit]]*data[[#This Row],[Units]]</f>
        <v>1319.8799999999999</v>
      </c>
    </row>
    <row r="196" spans="3:9" x14ac:dyDescent="0.35">
      <c r="C196" t="s">
        <v>8</v>
      </c>
      <c r="D196" t="s">
        <v>37</v>
      </c>
      <c r="E196" t="s">
        <v>22</v>
      </c>
      <c r="F196" s="20">
        <v>1890</v>
      </c>
      <c r="G196" s="5">
        <v>195</v>
      </c>
      <c r="H196" s="22">
        <f>VLOOKUP(data[[#This Row],[Product]],products[#All],2,FALSE)</f>
        <v>9.77</v>
      </c>
      <c r="I196" s="22">
        <f>data[[#This Row],[Cost per unit]]*data[[#This Row],[Units]]</f>
        <v>1905.1499999999999</v>
      </c>
    </row>
    <row r="197" spans="3:9" x14ac:dyDescent="0.35">
      <c r="C197" t="s">
        <v>7</v>
      </c>
      <c r="D197" t="s">
        <v>34</v>
      </c>
      <c r="E197" t="s">
        <v>14</v>
      </c>
      <c r="F197" s="20">
        <v>1932</v>
      </c>
      <c r="G197" s="5">
        <v>369</v>
      </c>
      <c r="H197" s="22">
        <f>VLOOKUP(data[[#This Row],[Product]],products[#All],2,FALSE)</f>
        <v>11.7</v>
      </c>
      <c r="I197" s="22">
        <f>data[[#This Row],[Cost per unit]]*data[[#This Row],[Units]]</f>
        <v>4317.3</v>
      </c>
    </row>
    <row r="198" spans="3:9" x14ac:dyDescent="0.35">
      <c r="C198" t="s">
        <v>3</v>
      </c>
      <c r="D198" t="s">
        <v>34</v>
      </c>
      <c r="E198" t="s">
        <v>25</v>
      </c>
      <c r="F198" s="20">
        <v>6300</v>
      </c>
      <c r="G198" s="5">
        <v>42</v>
      </c>
      <c r="H198" s="22">
        <f>VLOOKUP(data[[#This Row],[Product]],products[#All],2,FALSE)</f>
        <v>13.15</v>
      </c>
      <c r="I198" s="22">
        <f>data[[#This Row],[Cost per unit]]*data[[#This Row],[Units]]</f>
        <v>552.30000000000007</v>
      </c>
    </row>
    <row r="199" spans="3:9" x14ac:dyDescent="0.35">
      <c r="C199" t="s">
        <v>6</v>
      </c>
      <c r="D199" t="s">
        <v>37</v>
      </c>
      <c r="E199" t="s">
        <v>30</v>
      </c>
      <c r="F199" s="20">
        <v>560</v>
      </c>
      <c r="G199" s="5">
        <v>81</v>
      </c>
      <c r="H199" s="22">
        <f>VLOOKUP(data[[#This Row],[Product]],products[#All],2,FALSE)</f>
        <v>14.49</v>
      </c>
      <c r="I199" s="22">
        <f>data[[#This Row],[Cost per unit]]*data[[#This Row],[Units]]</f>
        <v>1173.69</v>
      </c>
    </row>
    <row r="200" spans="3:9" x14ac:dyDescent="0.35">
      <c r="C200" t="s">
        <v>9</v>
      </c>
      <c r="D200" t="s">
        <v>37</v>
      </c>
      <c r="E200" t="s">
        <v>26</v>
      </c>
      <c r="F200" s="20">
        <v>2856</v>
      </c>
      <c r="G200" s="5">
        <v>246</v>
      </c>
      <c r="H200" s="22">
        <f>VLOOKUP(data[[#This Row],[Product]],products[#All],2,FALSE)</f>
        <v>5.6</v>
      </c>
      <c r="I200" s="22">
        <f>data[[#This Row],[Cost per unit]]*data[[#This Row],[Units]]</f>
        <v>1377.6</v>
      </c>
    </row>
    <row r="201" spans="3:9" x14ac:dyDescent="0.35">
      <c r="C201" t="s">
        <v>9</v>
      </c>
      <c r="D201" t="s">
        <v>34</v>
      </c>
      <c r="E201" t="s">
        <v>17</v>
      </c>
      <c r="F201" s="20">
        <v>707</v>
      </c>
      <c r="G201" s="5">
        <v>174</v>
      </c>
      <c r="H201" s="22">
        <f>VLOOKUP(data[[#This Row],[Product]],products[#All],2,FALSE)</f>
        <v>3.11</v>
      </c>
      <c r="I201" s="22">
        <f>data[[#This Row],[Cost per unit]]*data[[#This Row],[Units]]</f>
        <v>541.14</v>
      </c>
    </row>
    <row r="202" spans="3:9" x14ac:dyDescent="0.35">
      <c r="C202" t="s">
        <v>8</v>
      </c>
      <c r="D202" t="s">
        <v>35</v>
      </c>
      <c r="E202" t="s">
        <v>30</v>
      </c>
      <c r="F202" s="20">
        <v>3598</v>
      </c>
      <c r="G202" s="5">
        <v>81</v>
      </c>
      <c r="H202" s="22">
        <f>VLOOKUP(data[[#This Row],[Product]],products[#All],2,FALSE)</f>
        <v>14.49</v>
      </c>
      <c r="I202" s="22">
        <f>data[[#This Row],[Cost per unit]]*data[[#This Row],[Units]]</f>
        <v>1173.69</v>
      </c>
    </row>
    <row r="203" spans="3:9" x14ac:dyDescent="0.35">
      <c r="C203" t="s">
        <v>40</v>
      </c>
      <c r="D203" t="s">
        <v>35</v>
      </c>
      <c r="E203" t="s">
        <v>22</v>
      </c>
      <c r="F203" s="20">
        <v>6853</v>
      </c>
      <c r="G203" s="5">
        <v>372</v>
      </c>
      <c r="H203" s="22">
        <f>VLOOKUP(data[[#This Row],[Product]],products[#All],2,FALSE)</f>
        <v>9.77</v>
      </c>
      <c r="I203" s="22">
        <f>data[[#This Row],[Cost per unit]]*data[[#This Row],[Units]]</f>
        <v>3634.44</v>
      </c>
    </row>
    <row r="204" spans="3:9" x14ac:dyDescent="0.35">
      <c r="C204" t="s">
        <v>40</v>
      </c>
      <c r="D204" t="s">
        <v>35</v>
      </c>
      <c r="E204" t="s">
        <v>16</v>
      </c>
      <c r="F204" s="20">
        <v>4725</v>
      </c>
      <c r="G204" s="5">
        <v>174</v>
      </c>
      <c r="H204" s="22">
        <f>VLOOKUP(data[[#This Row],[Product]],products[#All],2,FALSE)</f>
        <v>8.7899999999999991</v>
      </c>
      <c r="I204" s="22">
        <f>data[[#This Row],[Cost per unit]]*data[[#This Row],[Units]]</f>
        <v>1529.4599999999998</v>
      </c>
    </row>
    <row r="205" spans="3:9" x14ac:dyDescent="0.35">
      <c r="C205" t="s">
        <v>41</v>
      </c>
      <c r="D205" t="s">
        <v>36</v>
      </c>
      <c r="E205" t="s">
        <v>32</v>
      </c>
      <c r="F205" s="20">
        <v>10304</v>
      </c>
      <c r="G205" s="5">
        <v>84</v>
      </c>
      <c r="H205" s="22">
        <f>VLOOKUP(data[[#This Row],[Product]],products[#All],2,FALSE)</f>
        <v>8.65</v>
      </c>
      <c r="I205" s="22">
        <f>data[[#This Row],[Cost per unit]]*data[[#This Row],[Units]]</f>
        <v>726.6</v>
      </c>
    </row>
    <row r="206" spans="3:9" x14ac:dyDescent="0.35">
      <c r="C206" t="s">
        <v>41</v>
      </c>
      <c r="D206" t="s">
        <v>34</v>
      </c>
      <c r="E206" t="s">
        <v>16</v>
      </c>
      <c r="F206" s="20">
        <v>1274</v>
      </c>
      <c r="G206" s="5">
        <v>225</v>
      </c>
      <c r="H206" s="22">
        <f>VLOOKUP(data[[#This Row],[Product]],products[#All],2,FALSE)</f>
        <v>8.7899999999999991</v>
      </c>
      <c r="I206" s="22">
        <f>data[[#This Row],[Cost per unit]]*data[[#This Row],[Units]]</f>
        <v>1977.7499999999998</v>
      </c>
    </row>
    <row r="207" spans="3:9" x14ac:dyDescent="0.35">
      <c r="C207" t="s">
        <v>5</v>
      </c>
      <c r="D207" t="s">
        <v>36</v>
      </c>
      <c r="E207" t="s">
        <v>30</v>
      </c>
      <c r="F207" s="20">
        <v>1526</v>
      </c>
      <c r="G207" s="5">
        <v>105</v>
      </c>
      <c r="H207" s="22">
        <f>VLOOKUP(data[[#This Row],[Product]],products[#All],2,FALSE)</f>
        <v>14.49</v>
      </c>
      <c r="I207" s="22">
        <f>data[[#This Row],[Cost per unit]]*data[[#This Row],[Units]]</f>
        <v>1521.45</v>
      </c>
    </row>
    <row r="208" spans="3:9" x14ac:dyDescent="0.35">
      <c r="C208" t="s">
        <v>40</v>
      </c>
      <c r="D208" t="s">
        <v>39</v>
      </c>
      <c r="E208" t="s">
        <v>28</v>
      </c>
      <c r="F208" s="20">
        <v>3101</v>
      </c>
      <c r="G208" s="5">
        <v>225</v>
      </c>
      <c r="H208" s="22">
        <f>VLOOKUP(data[[#This Row],[Product]],products[#All],2,FALSE)</f>
        <v>10.38</v>
      </c>
      <c r="I208" s="22">
        <f>data[[#This Row],[Cost per unit]]*data[[#This Row],[Units]]</f>
        <v>2335.5</v>
      </c>
    </row>
    <row r="209" spans="3:9" x14ac:dyDescent="0.35">
      <c r="C209" t="s">
        <v>2</v>
      </c>
      <c r="D209" t="s">
        <v>37</v>
      </c>
      <c r="E209" t="s">
        <v>14</v>
      </c>
      <c r="F209" s="20">
        <v>1057</v>
      </c>
      <c r="G209" s="5">
        <v>54</v>
      </c>
      <c r="H209" s="22">
        <f>VLOOKUP(data[[#This Row],[Product]],products[#All],2,FALSE)</f>
        <v>11.7</v>
      </c>
      <c r="I209" s="22">
        <f>data[[#This Row],[Cost per unit]]*data[[#This Row],[Units]]</f>
        <v>631.79999999999995</v>
      </c>
    </row>
    <row r="210" spans="3:9" x14ac:dyDescent="0.35">
      <c r="C210" t="s">
        <v>7</v>
      </c>
      <c r="D210" t="s">
        <v>37</v>
      </c>
      <c r="E210" t="s">
        <v>26</v>
      </c>
      <c r="F210" s="20">
        <v>5306</v>
      </c>
      <c r="G210" s="5">
        <v>0</v>
      </c>
      <c r="H210" s="22">
        <f>VLOOKUP(data[[#This Row],[Product]],products[#All],2,FALSE)</f>
        <v>5.6</v>
      </c>
      <c r="I210" s="22">
        <f>data[[#This Row],[Cost per unit]]*data[[#This Row],[Units]]</f>
        <v>0</v>
      </c>
    </row>
    <row r="211" spans="3:9" x14ac:dyDescent="0.35">
      <c r="C211" t="s">
        <v>5</v>
      </c>
      <c r="D211" t="s">
        <v>39</v>
      </c>
      <c r="E211" t="s">
        <v>24</v>
      </c>
      <c r="F211" s="20">
        <v>4018</v>
      </c>
      <c r="G211" s="5">
        <v>171</v>
      </c>
      <c r="H211" s="22">
        <f>VLOOKUP(data[[#This Row],[Product]],products[#All],2,FALSE)</f>
        <v>4.97</v>
      </c>
      <c r="I211" s="22">
        <f>data[[#This Row],[Cost per unit]]*data[[#This Row],[Units]]</f>
        <v>849.87</v>
      </c>
    </row>
    <row r="212" spans="3:9" x14ac:dyDescent="0.35">
      <c r="C212" t="s">
        <v>9</v>
      </c>
      <c r="D212" t="s">
        <v>34</v>
      </c>
      <c r="E212" t="s">
        <v>16</v>
      </c>
      <c r="F212" s="20">
        <v>938</v>
      </c>
      <c r="G212" s="5">
        <v>189</v>
      </c>
      <c r="H212" s="22">
        <f>VLOOKUP(data[[#This Row],[Product]],products[#All],2,FALSE)</f>
        <v>8.7899999999999991</v>
      </c>
      <c r="I212" s="22">
        <f>data[[#This Row],[Cost per unit]]*data[[#This Row],[Units]]</f>
        <v>1661.31</v>
      </c>
    </row>
    <row r="213" spans="3:9" x14ac:dyDescent="0.35">
      <c r="C213" t="s">
        <v>7</v>
      </c>
      <c r="D213" t="s">
        <v>38</v>
      </c>
      <c r="E213" t="s">
        <v>18</v>
      </c>
      <c r="F213" s="20">
        <v>1778</v>
      </c>
      <c r="G213" s="5">
        <v>270</v>
      </c>
      <c r="H213" s="22">
        <f>VLOOKUP(data[[#This Row],[Product]],products[#All],2,FALSE)</f>
        <v>6.47</v>
      </c>
      <c r="I213" s="22">
        <f>data[[#This Row],[Cost per unit]]*data[[#This Row],[Units]]</f>
        <v>1746.8999999999999</v>
      </c>
    </row>
    <row r="214" spans="3:9" x14ac:dyDescent="0.35">
      <c r="C214" t="s">
        <v>6</v>
      </c>
      <c r="D214" t="s">
        <v>39</v>
      </c>
      <c r="E214" t="s">
        <v>30</v>
      </c>
      <c r="F214" s="20">
        <v>1638</v>
      </c>
      <c r="G214" s="5">
        <v>63</v>
      </c>
      <c r="H214" s="22">
        <f>VLOOKUP(data[[#This Row],[Product]],products[#All],2,FALSE)</f>
        <v>14.49</v>
      </c>
      <c r="I214" s="22">
        <f>data[[#This Row],[Cost per unit]]*data[[#This Row],[Units]]</f>
        <v>912.87</v>
      </c>
    </row>
    <row r="215" spans="3:9" x14ac:dyDescent="0.35">
      <c r="C215" t="s">
        <v>41</v>
      </c>
      <c r="D215" t="s">
        <v>38</v>
      </c>
      <c r="E215" t="s">
        <v>25</v>
      </c>
      <c r="F215" s="20">
        <v>154</v>
      </c>
      <c r="G215" s="5">
        <v>21</v>
      </c>
      <c r="H215" s="22">
        <f>VLOOKUP(data[[#This Row],[Product]],products[#All],2,FALSE)</f>
        <v>13.15</v>
      </c>
      <c r="I215" s="22">
        <f>data[[#This Row],[Cost per unit]]*data[[#This Row],[Units]]</f>
        <v>276.15000000000003</v>
      </c>
    </row>
    <row r="216" spans="3:9" x14ac:dyDescent="0.35">
      <c r="C216" t="s">
        <v>7</v>
      </c>
      <c r="D216" t="s">
        <v>37</v>
      </c>
      <c r="E216" t="s">
        <v>22</v>
      </c>
      <c r="F216" s="20">
        <v>9835</v>
      </c>
      <c r="G216" s="5">
        <v>207</v>
      </c>
      <c r="H216" s="22">
        <f>VLOOKUP(data[[#This Row],[Product]],products[#All],2,FALSE)</f>
        <v>9.77</v>
      </c>
      <c r="I216" s="22">
        <f>data[[#This Row],[Cost per unit]]*data[[#This Row],[Units]]</f>
        <v>2022.3899999999999</v>
      </c>
    </row>
    <row r="217" spans="3:9" x14ac:dyDescent="0.35">
      <c r="C217" t="s">
        <v>9</v>
      </c>
      <c r="D217" t="s">
        <v>37</v>
      </c>
      <c r="E217" t="s">
        <v>20</v>
      </c>
      <c r="F217" s="20">
        <v>7273</v>
      </c>
      <c r="G217" s="5">
        <v>96</v>
      </c>
      <c r="H217" s="22">
        <f>VLOOKUP(data[[#This Row],[Product]],products[#All],2,FALSE)</f>
        <v>10.62</v>
      </c>
      <c r="I217" s="22">
        <f>data[[#This Row],[Cost per unit]]*data[[#This Row],[Units]]</f>
        <v>1019.52</v>
      </c>
    </row>
    <row r="218" spans="3:9" x14ac:dyDescent="0.35">
      <c r="C218" t="s">
        <v>5</v>
      </c>
      <c r="D218" t="s">
        <v>39</v>
      </c>
      <c r="E218" t="s">
        <v>22</v>
      </c>
      <c r="F218" s="20">
        <v>6909</v>
      </c>
      <c r="G218" s="5">
        <v>81</v>
      </c>
      <c r="H218" s="22">
        <f>VLOOKUP(data[[#This Row],[Product]],products[#All],2,FALSE)</f>
        <v>9.77</v>
      </c>
      <c r="I218" s="22">
        <f>data[[#This Row],[Cost per unit]]*data[[#This Row],[Units]]</f>
        <v>791.37</v>
      </c>
    </row>
    <row r="219" spans="3:9" x14ac:dyDescent="0.35">
      <c r="C219" t="s">
        <v>9</v>
      </c>
      <c r="D219" t="s">
        <v>39</v>
      </c>
      <c r="E219" t="s">
        <v>24</v>
      </c>
      <c r="F219" s="20">
        <v>3920</v>
      </c>
      <c r="G219" s="5">
        <v>306</v>
      </c>
      <c r="H219" s="22">
        <f>VLOOKUP(data[[#This Row],[Product]],products[#All],2,FALSE)</f>
        <v>4.97</v>
      </c>
      <c r="I219" s="22">
        <f>data[[#This Row],[Cost per unit]]*data[[#This Row],[Units]]</f>
        <v>1520.82</v>
      </c>
    </row>
    <row r="220" spans="3:9" x14ac:dyDescent="0.35">
      <c r="C220" t="s">
        <v>10</v>
      </c>
      <c r="D220" t="s">
        <v>39</v>
      </c>
      <c r="E220" t="s">
        <v>21</v>
      </c>
      <c r="F220" s="20">
        <v>4858</v>
      </c>
      <c r="G220" s="5">
        <v>279</v>
      </c>
      <c r="H220" s="22">
        <f>VLOOKUP(data[[#This Row],[Product]],products[#All],2,FALSE)</f>
        <v>9</v>
      </c>
      <c r="I220" s="22">
        <f>data[[#This Row],[Cost per unit]]*data[[#This Row],[Units]]</f>
        <v>2511</v>
      </c>
    </row>
    <row r="221" spans="3:9" x14ac:dyDescent="0.35">
      <c r="C221" t="s">
        <v>2</v>
      </c>
      <c r="D221" t="s">
        <v>38</v>
      </c>
      <c r="E221" t="s">
        <v>4</v>
      </c>
      <c r="F221" s="20">
        <v>3549</v>
      </c>
      <c r="G221" s="5">
        <v>3</v>
      </c>
      <c r="H221" s="22">
        <f>VLOOKUP(data[[#This Row],[Product]],products[#All],2,FALSE)</f>
        <v>11.88</v>
      </c>
      <c r="I221" s="22">
        <f>data[[#This Row],[Cost per unit]]*data[[#This Row],[Units]]</f>
        <v>35.64</v>
      </c>
    </row>
    <row r="222" spans="3:9" x14ac:dyDescent="0.35">
      <c r="C222" t="s">
        <v>7</v>
      </c>
      <c r="D222" t="s">
        <v>39</v>
      </c>
      <c r="E222" t="s">
        <v>27</v>
      </c>
      <c r="F222" s="20">
        <v>966</v>
      </c>
      <c r="G222" s="5">
        <v>198</v>
      </c>
      <c r="H222" s="22">
        <f>VLOOKUP(data[[#This Row],[Product]],products[#All],2,FALSE)</f>
        <v>16.73</v>
      </c>
      <c r="I222" s="22">
        <f>data[[#This Row],[Cost per unit]]*data[[#This Row],[Units]]</f>
        <v>3312.54</v>
      </c>
    </row>
    <row r="223" spans="3:9" x14ac:dyDescent="0.35">
      <c r="C223" t="s">
        <v>5</v>
      </c>
      <c r="D223" t="s">
        <v>39</v>
      </c>
      <c r="E223" t="s">
        <v>18</v>
      </c>
      <c r="F223" s="20">
        <v>385</v>
      </c>
      <c r="G223" s="5">
        <v>249</v>
      </c>
      <c r="H223" s="22">
        <f>VLOOKUP(data[[#This Row],[Product]],products[#All],2,FALSE)</f>
        <v>6.47</v>
      </c>
      <c r="I223" s="22">
        <f>data[[#This Row],[Cost per unit]]*data[[#This Row],[Units]]</f>
        <v>1611.03</v>
      </c>
    </row>
    <row r="224" spans="3:9" x14ac:dyDescent="0.35">
      <c r="C224" t="s">
        <v>6</v>
      </c>
      <c r="D224" t="s">
        <v>34</v>
      </c>
      <c r="E224" t="s">
        <v>16</v>
      </c>
      <c r="F224" s="20">
        <v>2219</v>
      </c>
      <c r="G224" s="5">
        <v>75</v>
      </c>
      <c r="H224" s="22">
        <f>VLOOKUP(data[[#This Row],[Product]],products[#All],2,FALSE)</f>
        <v>8.7899999999999991</v>
      </c>
      <c r="I224" s="22">
        <f>data[[#This Row],[Cost per unit]]*data[[#This Row],[Units]]</f>
        <v>659.24999999999989</v>
      </c>
    </row>
    <row r="225" spans="3:9" x14ac:dyDescent="0.35">
      <c r="C225" t="s">
        <v>9</v>
      </c>
      <c r="D225" t="s">
        <v>36</v>
      </c>
      <c r="E225" t="s">
        <v>32</v>
      </c>
      <c r="F225" s="20">
        <v>2954</v>
      </c>
      <c r="G225" s="5">
        <v>189</v>
      </c>
      <c r="H225" s="22">
        <f>VLOOKUP(data[[#This Row],[Product]],products[#All],2,FALSE)</f>
        <v>8.65</v>
      </c>
      <c r="I225" s="22">
        <f>data[[#This Row],[Cost per unit]]*data[[#This Row],[Units]]</f>
        <v>1634.8500000000001</v>
      </c>
    </row>
    <row r="226" spans="3:9" x14ac:dyDescent="0.35">
      <c r="C226" t="s">
        <v>7</v>
      </c>
      <c r="D226" t="s">
        <v>36</v>
      </c>
      <c r="E226" t="s">
        <v>32</v>
      </c>
      <c r="F226" s="20">
        <v>280</v>
      </c>
      <c r="G226" s="5">
        <v>87</v>
      </c>
      <c r="H226" s="22">
        <f>VLOOKUP(data[[#This Row],[Product]],products[#All],2,FALSE)</f>
        <v>8.65</v>
      </c>
      <c r="I226" s="22">
        <f>data[[#This Row],[Cost per unit]]*data[[#This Row],[Units]]</f>
        <v>752.55000000000007</v>
      </c>
    </row>
    <row r="227" spans="3:9" x14ac:dyDescent="0.35">
      <c r="C227" t="s">
        <v>41</v>
      </c>
      <c r="D227" t="s">
        <v>36</v>
      </c>
      <c r="E227" t="s">
        <v>30</v>
      </c>
      <c r="F227" s="20">
        <v>6118</v>
      </c>
      <c r="G227" s="5">
        <v>174</v>
      </c>
      <c r="H227" s="22">
        <f>VLOOKUP(data[[#This Row],[Product]],products[#All],2,FALSE)</f>
        <v>14.49</v>
      </c>
      <c r="I227" s="22">
        <f>data[[#This Row],[Cost per unit]]*data[[#This Row],[Units]]</f>
        <v>2521.2600000000002</v>
      </c>
    </row>
    <row r="228" spans="3:9" x14ac:dyDescent="0.35">
      <c r="C228" t="s">
        <v>2</v>
      </c>
      <c r="D228" t="s">
        <v>39</v>
      </c>
      <c r="E228" t="s">
        <v>15</v>
      </c>
      <c r="F228" s="20">
        <v>4802</v>
      </c>
      <c r="G228" s="5">
        <v>36</v>
      </c>
      <c r="H228" s="22">
        <f>VLOOKUP(data[[#This Row],[Product]],products[#All],2,FALSE)</f>
        <v>11.73</v>
      </c>
      <c r="I228" s="22">
        <f>data[[#This Row],[Cost per unit]]*data[[#This Row],[Units]]</f>
        <v>422.28000000000003</v>
      </c>
    </row>
    <row r="229" spans="3:9" x14ac:dyDescent="0.35">
      <c r="C229" t="s">
        <v>9</v>
      </c>
      <c r="D229" t="s">
        <v>38</v>
      </c>
      <c r="E229" t="s">
        <v>24</v>
      </c>
      <c r="F229" s="20">
        <v>4137</v>
      </c>
      <c r="G229" s="5">
        <v>60</v>
      </c>
      <c r="H229" s="22">
        <f>VLOOKUP(data[[#This Row],[Product]],products[#All],2,FALSE)</f>
        <v>4.97</v>
      </c>
      <c r="I229" s="22">
        <f>data[[#This Row],[Cost per unit]]*data[[#This Row],[Units]]</f>
        <v>298.2</v>
      </c>
    </row>
    <row r="230" spans="3:9" x14ac:dyDescent="0.35">
      <c r="C230" t="s">
        <v>3</v>
      </c>
      <c r="D230" t="s">
        <v>35</v>
      </c>
      <c r="E230" t="s">
        <v>23</v>
      </c>
      <c r="F230" s="20">
        <v>2023</v>
      </c>
      <c r="G230" s="5">
        <v>78</v>
      </c>
      <c r="H230" s="22">
        <f>VLOOKUP(data[[#This Row],[Product]],products[#All],2,FALSE)</f>
        <v>6.49</v>
      </c>
      <c r="I230" s="22">
        <f>data[[#This Row],[Cost per unit]]*data[[#This Row],[Units]]</f>
        <v>506.22</v>
      </c>
    </row>
    <row r="231" spans="3:9" x14ac:dyDescent="0.35">
      <c r="C231" t="s">
        <v>9</v>
      </c>
      <c r="D231" t="s">
        <v>36</v>
      </c>
      <c r="E231" t="s">
        <v>30</v>
      </c>
      <c r="F231" s="20">
        <v>9051</v>
      </c>
      <c r="G231" s="5">
        <v>57</v>
      </c>
      <c r="H231" s="22">
        <f>VLOOKUP(data[[#This Row],[Product]],products[#All],2,FALSE)</f>
        <v>14.49</v>
      </c>
      <c r="I231" s="22">
        <f>data[[#This Row],[Cost per unit]]*data[[#This Row],[Units]]</f>
        <v>825.93000000000006</v>
      </c>
    </row>
    <row r="232" spans="3:9" x14ac:dyDescent="0.35">
      <c r="C232" t="s">
        <v>9</v>
      </c>
      <c r="D232" t="s">
        <v>37</v>
      </c>
      <c r="E232" t="s">
        <v>28</v>
      </c>
      <c r="F232" s="20">
        <v>2919</v>
      </c>
      <c r="G232" s="5">
        <v>45</v>
      </c>
      <c r="H232" s="22">
        <f>VLOOKUP(data[[#This Row],[Product]],products[#All],2,FALSE)</f>
        <v>10.38</v>
      </c>
      <c r="I232" s="22">
        <f>data[[#This Row],[Cost per unit]]*data[[#This Row],[Units]]</f>
        <v>467.1</v>
      </c>
    </row>
    <row r="233" spans="3:9" x14ac:dyDescent="0.35">
      <c r="C233" t="s">
        <v>41</v>
      </c>
      <c r="D233" t="s">
        <v>38</v>
      </c>
      <c r="E233" t="s">
        <v>22</v>
      </c>
      <c r="F233" s="20">
        <v>5915</v>
      </c>
      <c r="G233" s="5">
        <v>3</v>
      </c>
      <c r="H233" s="22">
        <f>VLOOKUP(data[[#This Row],[Product]],products[#All],2,FALSE)</f>
        <v>9.77</v>
      </c>
      <c r="I233" s="22">
        <f>data[[#This Row],[Cost per unit]]*data[[#This Row],[Units]]</f>
        <v>29.31</v>
      </c>
    </row>
    <row r="234" spans="3:9" x14ac:dyDescent="0.35">
      <c r="C234" t="s">
        <v>10</v>
      </c>
      <c r="D234" t="s">
        <v>35</v>
      </c>
      <c r="E234" t="s">
        <v>15</v>
      </c>
      <c r="F234" s="20">
        <v>2562</v>
      </c>
      <c r="G234" s="5">
        <v>6</v>
      </c>
      <c r="H234" s="22">
        <f>VLOOKUP(data[[#This Row],[Product]],products[#All],2,FALSE)</f>
        <v>11.73</v>
      </c>
      <c r="I234" s="22">
        <f>data[[#This Row],[Cost per unit]]*data[[#This Row],[Units]]</f>
        <v>70.38</v>
      </c>
    </row>
    <row r="235" spans="3:9" x14ac:dyDescent="0.35">
      <c r="C235" t="s">
        <v>5</v>
      </c>
      <c r="D235" t="s">
        <v>37</v>
      </c>
      <c r="E235" t="s">
        <v>25</v>
      </c>
      <c r="F235" s="20">
        <v>8813</v>
      </c>
      <c r="G235" s="5">
        <v>21</v>
      </c>
      <c r="H235" s="22">
        <f>VLOOKUP(data[[#This Row],[Product]],products[#All],2,FALSE)</f>
        <v>13.15</v>
      </c>
      <c r="I235" s="22">
        <f>data[[#This Row],[Cost per unit]]*data[[#This Row],[Units]]</f>
        <v>276.15000000000003</v>
      </c>
    </row>
    <row r="236" spans="3:9" x14ac:dyDescent="0.35">
      <c r="C236" t="s">
        <v>5</v>
      </c>
      <c r="D236" t="s">
        <v>36</v>
      </c>
      <c r="E236" t="s">
        <v>18</v>
      </c>
      <c r="F236" s="20">
        <v>6111</v>
      </c>
      <c r="G236" s="5">
        <v>3</v>
      </c>
      <c r="H236" s="22">
        <f>VLOOKUP(data[[#This Row],[Product]],products[#All],2,FALSE)</f>
        <v>6.47</v>
      </c>
      <c r="I236" s="22">
        <f>data[[#This Row],[Cost per unit]]*data[[#This Row],[Units]]</f>
        <v>19.41</v>
      </c>
    </row>
    <row r="237" spans="3:9" x14ac:dyDescent="0.35">
      <c r="C237" t="s">
        <v>8</v>
      </c>
      <c r="D237" t="s">
        <v>34</v>
      </c>
      <c r="E237" t="s">
        <v>31</v>
      </c>
      <c r="F237" s="20">
        <v>3507</v>
      </c>
      <c r="G237" s="5">
        <v>288</v>
      </c>
      <c r="H237" s="22">
        <f>VLOOKUP(data[[#This Row],[Product]],products[#All],2,FALSE)</f>
        <v>5.79</v>
      </c>
      <c r="I237" s="22">
        <f>data[[#This Row],[Cost per unit]]*data[[#This Row],[Units]]</f>
        <v>1667.52</v>
      </c>
    </row>
    <row r="238" spans="3:9" x14ac:dyDescent="0.35">
      <c r="C238" t="s">
        <v>6</v>
      </c>
      <c r="D238" t="s">
        <v>36</v>
      </c>
      <c r="E238" t="s">
        <v>13</v>
      </c>
      <c r="F238" s="20">
        <v>4319</v>
      </c>
      <c r="G238" s="5">
        <v>30</v>
      </c>
      <c r="H238" s="22">
        <f>VLOOKUP(data[[#This Row],[Product]],products[#All],2,FALSE)</f>
        <v>9.33</v>
      </c>
      <c r="I238" s="22">
        <f>data[[#This Row],[Cost per unit]]*data[[#This Row],[Units]]</f>
        <v>279.89999999999998</v>
      </c>
    </row>
    <row r="239" spans="3:9" x14ac:dyDescent="0.35">
      <c r="C239" t="s">
        <v>40</v>
      </c>
      <c r="D239" t="s">
        <v>38</v>
      </c>
      <c r="E239" t="s">
        <v>26</v>
      </c>
      <c r="F239" s="20">
        <v>609</v>
      </c>
      <c r="G239" s="5">
        <v>87</v>
      </c>
      <c r="H239" s="22">
        <f>VLOOKUP(data[[#This Row],[Product]],products[#All],2,FALSE)</f>
        <v>5.6</v>
      </c>
      <c r="I239" s="22">
        <f>data[[#This Row],[Cost per unit]]*data[[#This Row],[Units]]</f>
        <v>487.2</v>
      </c>
    </row>
    <row r="240" spans="3:9" x14ac:dyDescent="0.35">
      <c r="C240" t="s">
        <v>40</v>
      </c>
      <c r="D240" t="s">
        <v>39</v>
      </c>
      <c r="E240" t="s">
        <v>27</v>
      </c>
      <c r="F240" s="20">
        <v>6370</v>
      </c>
      <c r="G240" s="5">
        <v>30</v>
      </c>
      <c r="H240" s="22">
        <f>VLOOKUP(data[[#This Row],[Product]],products[#All],2,FALSE)</f>
        <v>16.73</v>
      </c>
      <c r="I240" s="22">
        <f>data[[#This Row],[Cost per unit]]*data[[#This Row],[Units]]</f>
        <v>501.90000000000003</v>
      </c>
    </row>
    <row r="241" spans="3:9" x14ac:dyDescent="0.35">
      <c r="C241" t="s">
        <v>5</v>
      </c>
      <c r="D241" t="s">
        <v>38</v>
      </c>
      <c r="E241" t="s">
        <v>19</v>
      </c>
      <c r="F241" s="20">
        <v>5474</v>
      </c>
      <c r="G241" s="5">
        <v>168</v>
      </c>
      <c r="H241" s="22">
        <f>VLOOKUP(data[[#This Row],[Product]],products[#All],2,FALSE)</f>
        <v>7.64</v>
      </c>
      <c r="I241" s="22">
        <f>data[[#This Row],[Cost per unit]]*data[[#This Row],[Units]]</f>
        <v>1283.52</v>
      </c>
    </row>
    <row r="242" spans="3:9" x14ac:dyDescent="0.35">
      <c r="C242" t="s">
        <v>40</v>
      </c>
      <c r="D242" t="s">
        <v>36</v>
      </c>
      <c r="E242" t="s">
        <v>27</v>
      </c>
      <c r="F242" s="20">
        <v>3164</v>
      </c>
      <c r="G242" s="5">
        <v>306</v>
      </c>
      <c r="H242" s="22">
        <f>VLOOKUP(data[[#This Row],[Product]],products[#All],2,FALSE)</f>
        <v>16.73</v>
      </c>
      <c r="I242" s="22">
        <f>data[[#This Row],[Cost per unit]]*data[[#This Row],[Units]]</f>
        <v>5119.38</v>
      </c>
    </row>
    <row r="243" spans="3:9" x14ac:dyDescent="0.35">
      <c r="C243" t="s">
        <v>6</v>
      </c>
      <c r="D243" t="s">
        <v>35</v>
      </c>
      <c r="E243" t="s">
        <v>4</v>
      </c>
      <c r="F243" s="20">
        <v>1302</v>
      </c>
      <c r="G243" s="5">
        <v>402</v>
      </c>
      <c r="H243" s="22">
        <f>VLOOKUP(data[[#This Row],[Product]],products[#All],2,FALSE)</f>
        <v>11.88</v>
      </c>
      <c r="I243" s="22">
        <f>data[[#This Row],[Cost per unit]]*data[[#This Row],[Units]]</f>
        <v>4775.76</v>
      </c>
    </row>
    <row r="244" spans="3:9" x14ac:dyDescent="0.35">
      <c r="C244" t="s">
        <v>3</v>
      </c>
      <c r="D244" t="s">
        <v>37</v>
      </c>
      <c r="E244" t="s">
        <v>28</v>
      </c>
      <c r="F244" s="20">
        <v>7308</v>
      </c>
      <c r="G244" s="5">
        <v>327</v>
      </c>
      <c r="H244" s="22">
        <f>VLOOKUP(data[[#This Row],[Product]],products[#All],2,FALSE)</f>
        <v>10.38</v>
      </c>
      <c r="I244" s="22">
        <f>data[[#This Row],[Cost per unit]]*data[[#This Row],[Units]]</f>
        <v>3394.26</v>
      </c>
    </row>
    <row r="245" spans="3:9" x14ac:dyDescent="0.35">
      <c r="C245" t="s">
        <v>40</v>
      </c>
      <c r="D245" t="s">
        <v>37</v>
      </c>
      <c r="E245" t="s">
        <v>27</v>
      </c>
      <c r="F245" s="20">
        <v>6132</v>
      </c>
      <c r="G245" s="5">
        <v>93</v>
      </c>
      <c r="H245" s="22">
        <f>VLOOKUP(data[[#This Row],[Product]],products[#All],2,FALSE)</f>
        <v>16.73</v>
      </c>
      <c r="I245" s="22">
        <f>data[[#This Row],[Cost per unit]]*data[[#This Row],[Units]]</f>
        <v>1555.89</v>
      </c>
    </row>
    <row r="246" spans="3:9" x14ac:dyDescent="0.35">
      <c r="C246" t="s">
        <v>10</v>
      </c>
      <c r="D246" t="s">
        <v>35</v>
      </c>
      <c r="E246" t="s">
        <v>14</v>
      </c>
      <c r="F246" s="20">
        <v>3472</v>
      </c>
      <c r="G246" s="5">
        <v>96</v>
      </c>
      <c r="H246" s="22">
        <f>VLOOKUP(data[[#This Row],[Product]],products[#All],2,FALSE)</f>
        <v>11.7</v>
      </c>
      <c r="I246" s="22">
        <f>data[[#This Row],[Cost per unit]]*data[[#This Row],[Units]]</f>
        <v>1123.1999999999998</v>
      </c>
    </row>
    <row r="247" spans="3:9" x14ac:dyDescent="0.35">
      <c r="C247" t="s">
        <v>8</v>
      </c>
      <c r="D247" t="s">
        <v>39</v>
      </c>
      <c r="E247" t="s">
        <v>18</v>
      </c>
      <c r="F247" s="20">
        <v>9660</v>
      </c>
      <c r="G247" s="5">
        <v>27</v>
      </c>
      <c r="H247" s="22">
        <f>VLOOKUP(data[[#This Row],[Product]],products[#All],2,FALSE)</f>
        <v>6.47</v>
      </c>
      <c r="I247" s="22">
        <f>data[[#This Row],[Cost per unit]]*data[[#This Row],[Units]]</f>
        <v>174.69</v>
      </c>
    </row>
    <row r="248" spans="3:9" x14ac:dyDescent="0.35">
      <c r="C248" t="s">
        <v>9</v>
      </c>
      <c r="D248" t="s">
        <v>38</v>
      </c>
      <c r="E248" t="s">
        <v>26</v>
      </c>
      <c r="F248" s="20">
        <v>2436</v>
      </c>
      <c r="G248" s="5">
        <v>99</v>
      </c>
      <c r="H248" s="22">
        <f>VLOOKUP(data[[#This Row],[Product]],products[#All],2,FALSE)</f>
        <v>5.6</v>
      </c>
      <c r="I248" s="22">
        <f>data[[#This Row],[Cost per unit]]*data[[#This Row],[Units]]</f>
        <v>554.4</v>
      </c>
    </row>
    <row r="249" spans="3:9" x14ac:dyDescent="0.35">
      <c r="C249" t="s">
        <v>9</v>
      </c>
      <c r="D249" t="s">
        <v>38</v>
      </c>
      <c r="E249" t="s">
        <v>33</v>
      </c>
      <c r="F249" s="20">
        <v>9506</v>
      </c>
      <c r="G249" s="5">
        <v>87</v>
      </c>
      <c r="H249" s="22">
        <f>VLOOKUP(data[[#This Row],[Product]],products[#All],2,FALSE)</f>
        <v>12.37</v>
      </c>
      <c r="I249" s="22">
        <f>data[[#This Row],[Cost per unit]]*data[[#This Row],[Units]]</f>
        <v>1076.1899999999998</v>
      </c>
    </row>
    <row r="250" spans="3:9" x14ac:dyDescent="0.35">
      <c r="C250" t="s">
        <v>10</v>
      </c>
      <c r="D250" t="s">
        <v>37</v>
      </c>
      <c r="E250" t="s">
        <v>21</v>
      </c>
      <c r="F250" s="20">
        <v>245</v>
      </c>
      <c r="G250" s="5">
        <v>288</v>
      </c>
      <c r="H250" s="22">
        <f>VLOOKUP(data[[#This Row],[Product]],products[#All],2,FALSE)</f>
        <v>9</v>
      </c>
      <c r="I250" s="22">
        <f>data[[#This Row],[Cost per unit]]*data[[#This Row],[Units]]</f>
        <v>2592</v>
      </c>
    </row>
    <row r="251" spans="3:9" x14ac:dyDescent="0.35">
      <c r="C251" t="s">
        <v>8</v>
      </c>
      <c r="D251" t="s">
        <v>35</v>
      </c>
      <c r="E251" t="s">
        <v>20</v>
      </c>
      <c r="F251" s="20">
        <v>2702</v>
      </c>
      <c r="G251" s="5">
        <v>363</v>
      </c>
      <c r="H251" s="22">
        <f>VLOOKUP(data[[#This Row],[Product]],products[#All],2,FALSE)</f>
        <v>10.62</v>
      </c>
      <c r="I251" s="22">
        <f>data[[#This Row],[Cost per unit]]*data[[#This Row],[Units]]</f>
        <v>3855.0599999999995</v>
      </c>
    </row>
    <row r="252" spans="3:9" x14ac:dyDescent="0.35">
      <c r="C252" t="s">
        <v>10</v>
      </c>
      <c r="D252" t="s">
        <v>34</v>
      </c>
      <c r="E252" t="s">
        <v>17</v>
      </c>
      <c r="F252" s="20">
        <v>700</v>
      </c>
      <c r="G252" s="5">
        <v>87</v>
      </c>
      <c r="H252" s="22">
        <f>VLOOKUP(data[[#This Row],[Product]],products[#All],2,FALSE)</f>
        <v>3.11</v>
      </c>
      <c r="I252" s="22">
        <f>data[[#This Row],[Cost per unit]]*data[[#This Row],[Units]]</f>
        <v>270.57</v>
      </c>
    </row>
    <row r="253" spans="3:9" x14ac:dyDescent="0.35">
      <c r="C253" t="s">
        <v>6</v>
      </c>
      <c r="D253" t="s">
        <v>34</v>
      </c>
      <c r="E253" t="s">
        <v>17</v>
      </c>
      <c r="F253" s="20">
        <v>3759</v>
      </c>
      <c r="G253" s="5">
        <v>150</v>
      </c>
      <c r="H253" s="22">
        <f>VLOOKUP(data[[#This Row],[Product]],products[#All],2,FALSE)</f>
        <v>3.11</v>
      </c>
      <c r="I253" s="22">
        <f>data[[#This Row],[Cost per unit]]*data[[#This Row],[Units]]</f>
        <v>466.5</v>
      </c>
    </row>
    <row r="254" spans="3:9" x14ac:dyDescent="0.35">
      <c r="C254" t="s">
        <v>2</v>
      </c>
      <c r="D254" t="s">
        <v>35</v>
      </c>
      <c r="E254" t="s">
        <v>17</v>
      </c>
      <c r="F254" s="20">
        <v>1589</v>
      </c>
      <c r="G254" s="5">
        <v>303</v>
      </c>
      <c r="H254" s="22">
        <f>VLOOKUP(data[[#This Row],[Product]],products[#All],2,FALSE)</f>
        <v>3.11</v>
      </c>
      <c r="I254" s="22">
        <f>data[[#This Row],[Cost per unit]]*data[[#This Row],[Units]]</f>
        <v>942.32999999999993</v>
      </c>
    </row>
    <row r="255" spans="3:9" x14ac:dyDescent="0.35">
      <c r="C255" t="s">
        <v>7</v>
      </c>
      <c r="D255" t="s">
        <v>35</v>
      </c>
      <c r="E255" t="s">
        <v>28</v>
      </c>
      <c r="F255" s="20">
        <v>5194</v>
      </c>
      <c r="G255" s="5">
        <v>288</v>
      </c>
      <c r="H255" s="22">
        <f>VLOOKUP(data[[#This Row],[Product]],products[#All],2,FALSE)</f>
        <v>10.38</v>
      </c>
      <c r="I255" s="22">
        <f>data[[#This Row],[Cost per unit]]*data[[#This Row],[Units]]</f>
        <v>2989.44</v>
      </c>
    </row>
    <row r="256" spans="3:9" x14ac:dyDescent="0.35">
      <c r="C256" t="s">
        <v>10</v>
      </c>
      <c r="D256" t="s">
        <v>36</v>
      </c>
      <c r="E256" t="s">
        <v>13</v>
      </c>
      <c r="F256" s="20">
        <v>945</v>
      </c>
      <c r="G256" s="5">
        <v>75</v>
      </c>
      <c r="H256" s="22">
        <f>VLOOKUP(data[[#This Row],[Product]],products[#All],2,FALSE)</f>
        <v>9.33</v>
      </c>
      <c r="I256" s="22">
        <f>data[[#This Row],[Cost per unit]]*data[[#This Row],[Units]]</f>
        <v>699.75</v>
      </c>
    </row>
    <row r="257" spans="3:9" x14ac:dyDescent="0.35">
      <c r="C257" t="s">
        <v>40</v>
      </c>
      <c r="D257" t="s">
        <v>38</v>
      </c>
      <c r="E257" t="s">
        <v>31</v>
      </c>
      <c r="F257" s="20">
        <v>1988</v>
      </c>
      <c r="G257" s="5">
        <v>39</v>
      </c>
      <c r="H257" s="22">
        <f>VLOOKUP(data[[#This Row],[Product]],products[#All],2,FALSE)</f>
        <v>5.79</v>
      </c>
      <c r="I257" s="22">
        <f>data[[#This Row],[Cost per unit]]*data[[#This Row],[Units]]</f>
        <v>225.81</v>
      </c>
    </row>
    <row r="258" spans="3:9" x14ac:dyDescent="0.35">
      <c r="C258" t="s">
        <v>6</v>
      </c>
      <c r="D258" t="s">
        <v>34</v>
      </c>
      <c r="E258" t="s">
        <v>32</v>
      </c>
      <c r="F258" s="20">
        <v>6734</v>
      </c>
      <c r="G258" s="5">
        <v>123</v>
      </c>
      <c r="H258" s="22">
        <f>VLOOKUP(data[[#This Row],[Product]],products[#All],2,FALSE)</f>
        <v>8.65</v>
      </c>
      <c r="I258" s="22">
        <f>data[[#This Row],[Cost per unit]]*data[[#This Row],[Units]]</f>
        <v>1063.95</v>
      </c>
    </row>
    <row r="259" spans="3:9" x14ac:dyDescent="0.35">
      <c r="C259" t="s">
        <v>40</v>
      </c>
      <c r="D259" t="s">
        <v>36</v>
      </c>
      <c r="E259" t="s">
        <v>4</v>
      </c>
      <c r="F259" s="20">
        <v>217</v>
      </c>
      <c r="G259" s="5">
        <v>36</v>
      </c>
      <c r="H259" s="22">
        <f>VLOOKUP(data[[#This Row],[Product]],products[#All],2,FALSE)</f>
        <v>11.88</v>
      </c>
      <c r="I259" s="22">
        <f>data[[#This Row],[Cost per unit]]*data[[#This Row],[Units]]</f>
        <v>427.68</v>
      </c>
    </row>
    <row r="260" spans="3:9" x14ac:dyDescent="0.35">
      <c r="C260" t="s">
        <v>5</v>
      </c>
      <c r="D260" t="s">
        <v>34</v>
      </c>
      <c r="E260" t="s">
        <v>22</v>
      </c>
      <c r="F260" s="20">
        <v>6279</v>
      </c>
      <c r="G260" s="5">
        <v>237</v>
      </c>
      <c r="H260" s="22">
        <f>VLOOKUP(data[[#This Row],[Product]],products[#All],2,FALSE)</f>
        <v>9.77</v>
      </c>
      <c r="I260" s="22">
        <f>data[[#This Row],[Cost per unit]]*data[[#This Row],[Units]]</f>
        <v>2315.4899999999998</v>
      </c>
    </row>
    <row r="261" spans="3:9" x14ac:dyDescent="0.35">
      <c r="C261" t="s">
        <v>40</v>
      </c>
      <c r="D261" t="s">
        <v>36</v>
      </c>
      <c r="E261" t="s">
        <v>13</v>
      </c>
      <c r="F261" s="20">
        <v>4424</v>
      </c>
      <c r="G261" s="5">
        <v>201</v>
      </c>
      <c r="H261" s="22">
        <f>VLOOKUP(data[[#This Row],[Product]],products[#All],2,FALSE)</f>
        <v>9.33</v>
      </c>
      <c r="I261" s="22">
        <f>data[[#This Row],[Cost per unit]]*data[[#This Row],[Units]]</f>
        <v>1875.33</v>
      </c>
    </row>
    <row r="262" spans="3:9" x14ac:dyDescent="0.35">
      <c r="C262" t="s">
        <v>2</v>
      </c>
      <c r="D262" t="s">
        <v>36</v>
      </c>
      <c r="E262" t="s">
        <v>17</v>
      </c>
      <c r="F262" s="20">
        <v>189</v>
      </c>
      <c r="G262" s="5">
        <v>48</v>
      </c>
      <c r="H262" s="22">
        <f>VLOOKUP(data[[#This Row],[Product]],products[#All],2,FALSE)</f>
        <v>3.11</v>
      </c>
      <c r="I262" s="22">
        <f>data[[#This Row],[Cost per unit]]*data[[#This Row],[Units]]</f>
        <v>149.28</v>
      </c>
    </row>
    <row r="263" spans="3:9" x14ac:dyDescent="0.35">
      <c r="C263" t="s">
        <v>5</v>
      </c>
      <c r="D263" t="s">
        <v>35</v>
      </c>
      <c r="E263" t="s">
        <v>22</v>
      </c>
      <c r="F263" s="20">
        <v>490</v>
      </c>
      <c r="G263" s="5">
        <v>84</v>
      </c>
      <c r="H263" s="22">
        <f>VLOOKUP(data[[#This Row],[Product]],products[#All],2,FALSE)</f>
        <v>9.77</v>
      </c>
      <c r="I263" s="22">
        <f>data[[#This Row],[Cost per unit]]*data[[#This Row],[Units]]</f>
        <v>820.68</v>
      </c>
    </row>
    <row r="264" spans="3:9" x14ac:dyDescent="0.35">
      <c r="C264" t="s">
        <v>8</v>
      </c>
      <c r="D264" t="s">
        <v>37</v>
      </c>
      <c r="E264" t="s">
        <v>21</v>
      </c>
      <c r="F264" s="20">
        <v>434</v>
      </c>
      <c r="G264" s="5">
        <v>87</v>
      </c>
      <c r="H264" s="22">
        <f>VLOOKUP(data[[#This Row],[Product]],products[#All],2,FALSE)</f>
        <v>9</v>
      </c>
      <c r="I264" s="22">
        <f>data[[#This Row],[Cost per unit]]*data[[#This Row],[Units]]</f>
        <v>783</v>
      </c>
    </row>
    <row r="265" spans="3:9" x14ac:dyDescent="0.35">
      <c r="C265" t="s">
        <v>7</v>
      </c>
      <c r="D265" t="s">
        <v>38</v>
      </c>
      <c r="E265" t="s">
        <v>30</v>
      </c>
      <c r="F265" s="20">
        <v>10129</v>
      </c>
      <c r="G265" s="5">
        <v>312</v>
      </c>
      <c r="H265" s="22">
        <f>VLOOKUP(data[[#This Row],[Product]],products[#All],2,FALSE)</f>
        <v>14.49</v>
      </c>
      <c r="I265" s="22">
        <f>data[[#This Row],[Cost per unit]]*data[[#This Row],[Units]]</f>
        <v>4520.88</v>
      </c>
    </row>
    <row r="266" spans="3:9" x14ac:dyDescent="0.35">
      <c r="C266" t="s">
        <v>3</v>
      </c>
      <c r="D266" t="s">
        <v>39</v>
      </c>
      <c r="E266" t="s">
        <v>28</v>
      </c>
      <c r="F266" s="20">
        <v>1652</v>
      </c>
      <c r="G266" s="5">
        <v>102</v>
      </c>
      <c r="H266" s="22">
        <f>VLOOKUP(data[[#This Row],[Product]],products[#All],2,FALSE)</f>
        <v>10.38</v>
      </c>
      <c r="I266" s="22">
        <f>data[[#This Row],[Cost per unit]]*data[[#This Row],[Units]]</f>
        <v>1058.76</v>
      </c>
    </row>
    <row r="267" spans="3:9" x14ac:dyDescent="0.35">
      <c r="C267" t="s">
        <v>8</v>
      </c>
      <c r="D267" t="s">
        <v>38</v>
      </c>
      <c r="E267" t="s">
        <v>21</v>
      </c>
      <c r="F267" s="20">
        <v>6433</v>
      </c>
      <c r="G267" s="5">
        <v>78</v>
      </c>
      <c r="H267" s="22">
        <f>VLOOKUP(data[[#This Row],[Product]],products[#All],2,FALSE)</f>
        <v>9</v>
      </c>
      <c r="I267" s="22">
        <f>data[[#This Row],[Cost per unit]]*data[[#This Row],[Units]]</f>
        <v>702</v>
      </c>
    </row>
    <row r="268" spans="3:9" x14ac:dyDescent="0.35">
      <c r="C268" t="s">
        <v>3</v>
      </c>
      <c r="D268" t="s">
        <v>34</v>
      </c>
      <c r="E268" t="s">
        <v>23</v>
      </c>
      <c r="F268" s="20">
        <v>2212</v>
      </c>
      <c r="G268" s="5">
        <v>117</v>
      </c>
      <c r="H268" s="22">
        <f>VLOOKUP(data[[#This Row],[Product]],products[#All],2,FALSE)</f>
        <v>6.49</v>
      </c>
      <c r="I268" s="22">
        <f>data[[#This Row],[Cost per unit]]*data[[#This Row],[Units]]</f>
        <v>759.33</v>
      </c>
    </row>
    <row r="269" spans="3:9" x14ac:dyDescent="0.35">
      <c r="C269" t="s">
        <v>41</v>
      </c>
      <c r="D269" t="s">
        <v>35</v>
      </c>
      <c r="E269" t="s">
        <v>19</v>
      </c>
      <c r="F269" s="20">
        <v>609</v>
      </c>
      <c r="G269" s="5">
        <v>99</v>
      </c>
      <c r="H269" s="22">
        <f>VLOOKUP(data[[#This Row],[Product]],products[#All],2,FALSE)</f>
        <v>7.64</v>
      </c>
      <c r="I269" s="22">
        <f>data[[#This Row],[Cost per unit]]*data[[#This Row],[Units]]</f>
        <v>756.36</v>
      </c>
    </row>
    <row r="270" spans="3:9" x14ac:dyDescent="0.35">
      <c r="C270" t="s">
        <v>40</v>
      </c>
      <c r="D270" t="s">
        <v>35</v>
      </c>
      <c r="E270" t="s">
        <v>24</v>
      </c>
      <c r="F270" s="20">
        <v>1638</v>
      </c>
      <c r="G270" s="5">
        <v>48</v>
      </c>
      <c r="H270" s="22">
        <f>VLOOKUP(data[[#This Row],[Product]],products[#All],2,FALSE)</f>
        <v>4.97</v>
      </c>
      <c r="I270" s="22">
        <f>data[[#This Row],[Cost per unit]]*data[[#This Row],[Units]]</f>
        <v>238.56</v>
      </c>
    </row>
    <row r="271" spans="3:9" x14ac:dyDescent="0.35">
      <c r="C271" t="s">
        <v>7</v>
      </c>
      <c r="D271" t="s">
        <v>34</v>
      </c>
      <c r="E271" t="s">
        <v>15</v>
      </c>
      <c r="F271" s="20">
        <v>3829</v>
      </c>
      <c r="G271" s="5">
        <v>24</v>
      </c>
      <c r="H271" s="22">
        <f>VLOOKUP(data[[#This Row],[Product]],products[#All],2,FALSE)</f>
        <v>11.73</v>
      </c>
      <c r="I271" s="22">
        <f>data[[#This Row],[Cost per unit]]*data[[#This Row],[Units]]</f>
        <v>281.52</v>
      </c>
    </row>
    <row r="272" spans="3:9" x14ac:dyDescent="0.35">
      <c r="C272" t="s">
        <v>40</v>
      </c>
      <c r="D272" t="s">
        <v>39</v>
      </c>
      <c r="E272" t="s">
        <v>15</v>
      </c>
      <c r="F272" s="20">
        <v>5775</v>
      </c>
      <c r="G272" s="5">
        <v>42</v>
      </c>
      <c r="H272" s="22">
        <f>VLOOKUP(data[[#This Row],[Product]],products[#All],2,FALSE)</f>
        <v>11.73</v>
      </c>
      <c r="I272" s="22">
        <f>data[[#This Row],[Cost per unit]]*data[[#This Row],[Units]]</f>
        <v>492.66</v>
      </c>
    </row>
    <row r="273" spans="3:9" x14ac:dyDescent="0.35">
      <c r="C273" t="s">
        <v>6</v>
      </c>
      <c r="D273" t="s">
        <v>35</v>
      </c>
      <c r="E273" t="s">
        <v>20</v>
      </c>
      <c r="F273" s="20">
        <v>1071</v>
      </c>
      <c r="G273" s="5">
        <v>270</v>
      </c>
      <c r="H273" s="22">
        <f>VLOOKUP(data[[#This Row],[Product]],products[#All],2,FALSE)</f>
        <v>10.62</v>
      </c>
      <c r="I273" s="22">
        <f>data[[#This Row],[Cost per unit]]*data[[#This Row],[Units]]</f>
        <v>2867.3999999999996</v>
      </c>
    </row>
    <row r="274" spans="3:9" x14ac:dyDescent="0.35">
      <c r="C274" t="s">
        <v>8</v>
      </c>
      <c r="D274" t="s">
        <v>36</v>
      </c>
      <c r="E274" t="s">
        <v>23</v>
      </c>
      <c r="F274" s="20">
        <v>5019</v>
      </c>
      <c r="G274" s="5">
        <v>150</v>
      </c>
      <c r="H274" s="22">
        <f>VLOOKUP(data[[#This Row],[Product]],products[#All],2,FALSE)</f>
        <v>6.49</v>
      </c>
      <c r="I274" s="22">
        <f>data[[#This Row],[Cost per unit]]*data[[#This Row],[Units]]</f>
        <v>973.5</v>
      </c>
    </row>
    <row r="275" spans="3:9" x14ac:dyDescent="0.35">
      <c r="C275" t="s">
        <v>2</v>
      </c>
      <c r="D275" t="s">
        <v>37</v>
      </c>
      <c r="E275" t="s">
        <v>15</v>
      </c>
      <c r="F275" s="20">
        <v>2863</v>
      </c>
      <c r="G275" s="5">
        <v>42</v>
      </c>
      <c r="H275" s="22">
        <f>VLOOKUP(data[[#This Row],[Product]],products[#All],2,FALSE)</f>
        <v>11.73</v>
      </c>
      <c r="I275" s="22">
        <f>data[[#This Row],[Cost per unit]]*data[[#This Row],[Units]]</f>
        <v>492.66</v>
      </c>
    </row>
    <row r="276" spans="3:9" x14ac:dyDescent="0.35">
      <c r="C276" t="s">
        <v>40</v>
      </c>
      <c r="D276" t="s">
        <v>35</v>
      </c>
      <c r="E276" t="s">
        <v>29</v>
      </c>
      <c r="F276" s="20">
        <v>1617</v>
      </c>
      <c r="G276" s="5">
        <v>126</v>
      </c>
      <c r="H276" s="22">
        <f>VLOOKUP(data[[#This Row],[Product]],products[#All],2,FALSE)</f>
        <v>7.16</v>
      </c>
      <c r="I276" s="22">
        <f>data[[#This Row],[Cost per unit]]*data[[#This Row],[Units]]</f>
        <v>902.16</v>
      </c>
    </row>
    <row r="277" spans="3:9" x14ac:dyDescent="0.35">
      <c r="C277" t="s">
        <v>6</v>
      </c>
      <c r="D277" t="s">
        <v>37</v>
      </c>
      <c r="E277" t="s">
        <v>26</v>
      </c>
      <c r="F277" s="20">
        <v>6818</v>
      </c>
      <c r="G277" s="5">
        <v>6</v>
      </c>
      <c r="H277" s="22">
        <f>VLOOKUP(data[[#This Row],[Product]],products[#All],2,FALSE)</f>
        <v>5.6</v>
      </c>
      <c r="I277" s="22">
        <f>data[[#This Row],[Cost per unit]]*data[[#This Row],[Units]]</f>
        <v>33.599999999999994</v>
      </c>
    </row>
    <row r="278" spans="3:9" x14ac:dyDescent="0.35">
      <c r="C278" t="s">
        <v>3</v>
      </c>
      <c r="D278" t="s">
        <v>35</v>
      </c>
      <c r="E278" t="s">
        <v>15</v>
      </c>
      <c r="F278" s="20">
        <v>6657</v>
      </c>
      <c r="G278" s="5">
        <v>276</v>
      </c>
      <c r="H278" s="22">
        <f>VLOOKUP(data[[#This Row],[Product]],products[#All],2,FALSE)</f>
        <v>11.73</v>
      </c>
      <c r="I278" s="22">
        <f>data[[#This Row],[Cost per unit]]*data[[#This Row],[Units]]</f>
        <v>3237.48</v>
      </c>
    </row>
    <row r="279" spans="3:9" x14ac:dyDescent="0.35">
      <c r="C279" t="s">
        <v>3</v>
      </c>
      <c r="D279" t="s">
        <v>34</v>
      </c>
      <c r="E279" t="s">
        <v>17</v>
      </c>
      <c r="F279" s="20">
        <v>2919</v>
      </c>
      <c r="G279" s="5">
        <v>93</v>
      </c>
      <c r="H279" s="22">
        <f>VLOOKUP(data[[#This Row],[Product]],products[#All],2,FALSE)</f>
        <v>3.11</v>
      </c>
      <c r="I279" s="22">
        <f>data[[#This Row],[Cost per unit]]*data[[#This Row],[Units]]</f>
        <v>289.22999999999996</v>
      </c>
    </row>
    <row r="280" spans="3:9" x14ac:dyDescent="0.35">
      <c r="C280" t="s">
        <v>2</v>
      </c>
      <c r="D280" t="s">
        <v>36</v>
      </c>
      <c r="E280" t="s">
        <v>31</v>
      </c>
      <c r="F280" s="20">
        <v>3094</v>
      </c>
      <c r="G280" s="5">
        <v>246</v>
      </c>
      <c r="H280" s="22">
        <f>VLOOKUP(data[[#This Row],[Product]],products[#All],2,FALSE)</f>
        <v>5.79</v>
      </c>
      <c r="I280" s="22">
        <f>data[[#This Row],[Cost per unit]]*data[[#This Row],[Units]]</f>
        <v>1424.34</v>
      </c>
    </row>
    <row r="281" spans="3:9" x14ac:dyDescent="0.35">
      <c r="C281" t="s">
        <v>6</v>
      </c>
      <c r="D281" t="s">
        <v>39</v>
      </c>
      <c r="E281" t="s">
        <v>24</v>
      </c>
      <c r="F281" s="20">
        <v>2989</v>
      </c>
      <c r="G281" s="5">
        <v>3</v>
      </c>
      <c r="H281" s="22">
        <f>VLOOKUP(data[[#This Row],[Product]],products[#All],2,FALSE)</f>
        <v>4.97</v>
      </c>
      <c r="I281" s="22">
        <f>data[[#This Row],[Cost per unit]]*data[[#This Row],[Units]]</f>
        <v>14.91</v>
      </c>
    </row>
    <row r="282" spans="3:9" x14ac:dyDescent="0.35">
      <c r="C282" t="s">
        <v>8</v>
      </c>
      <c r="D282" t="s">
        <v>38</v>
      </c>
      <c r="E282" t="s">
        <v>27</v>
      </c>
      <c r="F282" s="20">
        <v>2268</v>
      </c>
      <c r="G282" s="5">
        <v>63</v>
      </c>
      <c r="H282" s="22">
        <f>VLOOKUP(data[[#This Row],[Product]],products[#All],2,FALSE)</f>
        <v>16.73</v>
      </c>
      <c r="I282" s="22">
        <f>data[[#This Row],[Cost per unit]]*data[[#This Row],[Units]]</f>
        <v>1053.99</v>
      </c>
    </row>
    <row r="283" spans="3:9" x14ac:dyDescent="0.35">
      <c r="C283" t="s">
        <v>5</v>
      </c>
      <c r="D283" t="s">
        <v>35</v>
      </c>
      <c r="E283" t="s">
        <v>31</v>
      </c>
      <c r="F283" s="20">
        <v>4753</v>
      </c>
      <c r="G283" s="5">
        <v>246</v>
      </c>
      <c r="H283" s="22">
        <f>VLOOKUP(data[[#This Row],[Product]],products[#All],2,FALSE)</f>
        <v>5.79</v>
      </c>
      <c r="I283" s="22">
        <f>data[[#This Row],[Cost per unit]]*data[[#This Row],[Units]]</f>
        <v>1424.34</v>
      </c>
    </row>
    <row r="284" spans="3:9" x14ac:dyDescent="0.35">
      <c r="C284" t="s">
        <v>2</v>
      </c>
      <c r="D284" t="s">
        <v>34</v>
      </c>
      <c r="E284" t="s">
        <v>19</v>
      </c>
      <c r="F284" s="20">
        <v>7511</v>
      </c>
      <c r="G284" s="5">
        <v>120</v>
      </c>
      <c r="H284" s="22">
        <f>VLOOKUP(data[[#This Row],[Product]],products[#All],2,FALSE)</f>
        <v>7.64</v>
      </c>
      <c r="I284" s="22">
        <f>data[[#This Row],[Cost per unit]]*data[[#This Row],[Units]]</f>
        <v>916.8</v>
      </c>
    </row>
    <row r="285" spans="3:9" x14ac:dyDescent="0.35">
      <c r="C285" t="s">
        <v>2</v>
      </c>
      <c r="D285" t="s">
        <v>38</v>
      </c>
      <c r="E285" t="s">
        <v>31</v>
      </c>
      <c r="F285" s="20">
        <v>4326</v>
      </c>
      <c r="G285" s="5">
        <v>348</v>
      </c>
      <c r="H285" s="22">
        <f>VLOOKUP(data[[#This Row],[Product]],products[#All],2,FALSE)</f>
        <v>5.79</v>
      </c>
      <c r="I285" s="22">
        <f>data[[#This Row],[Cost per unit]]*data[[#This Row],[Units]]</f>
        <v>2014.92</v>
      </c>
    </row>
    <row r="286" spans="3:9" x14ac:dyDescent="0.35">
      <c r="C286" t="s">
        <v>41</v>
      </c>
      <c r="D286" t="s">
        <v>34</v>
      </c>
      <c r="E286" t="s">
        <v>23</v>
      </c>
      <c r="F286" s="20">
        <v>4935</v>
      </c>
      <c r="G286" s="5">
        <v>126</v>
      </c>
      <c r="H286" s="22">
        <f>VLOOKUP(data[[#This Row],[Product]],products[#All],2,FALSE)</f>
        <v>6.49</v>
      </c>
      <c r="I286" s="22">
        <f>data[[#This Row],[Cost per unit]]*data[[#This Row],[Units]]</f>
        <v>817.74</v>
      </c>
    </row>
    <row r="287" spans="3:9" x14ac:dyDescent="0.35">
      <c r="C287" t="s">
        <v>6</v>
      </c>
      <c r="D287" t="s">
        <v>35</v>
      </c>
      <c r="E287" t="s">
        <v>30</v>
      </c>
      <c r="F287" s="20">
        <v>4781</v>
      </c>
      <c r="G287" s="5">
        <v>123</v>
      </c>
      <c r="H287" s="22">
        <f>VLOOKUP(data[[#This Row],[Product]],products[#All],2,FALSE)</f>
        <v>14.49</v>
      </c>
      <c r="I287" s="22">
        <f>data[[#This Row],[Cost per unit]]*data[[#This Row],[Units]]</f>
        <v>1782.27</v>
      </c>
    </row>
    <row r="288" spans="3:9" x14ac:dyDescent="0.35">
      <c r="C288" t="s">
        <v>5</v>
      </c>
      <c r="D288" t="s">
        <v>38</v>
      </c>
      <c r="E288" t="s">
        <v>25</v>
      </c>
      <c r="F288" s="20">
        <v>7483</v>
      </c>
      <c r="G288" s="5">
        <v>45</v>
      </c>
      <c r="H288" s="22">
        <f>VLOOKUP(data[[#This Row],[Product]],products[#All],2,FALSE)</f>
        <v>13.15</v>
      </c>
      <c r="I288" s="22">
        <f>data[[#This Row],[Cost per unit]]*data[[#This Row],[Units]]</f>
        <v>591.75</v>
      </c>
    </row>
    <row r="289" spans="3:9" x14ac:dyDescent="0.35">
      <c r="C289" t="s">
        <v>10</v>
      </c>
      <c r="D289" t="s">
        <v>38</v>
      </c>
      <c r="E289" t="s">
        <v>4</v>
      </c>
      <c r="F289" s="20">
        <v>6860</v>
      </c>
      <c r="G289" s="5">
        <v>126</v>
      </c>
      <c r="H289" s="22">
        <f>VLOOKUP(data[[#This Row],[Product]],products[#All],2,FALSE)</f>
        <v>11.88</v>
      </c>
      <c r="I289" s="22">
        <f>data[[#This Row],[Cost per unit]]*data[[#This Row],[Units]]</f>
        <v>1496.88</v>
      </c>
    </row>
    <row r="290" spans="3:9" x14ac:dyDescent="0.35">
      <c r="C290" t="s">
        <v>40</v>
      </c>
      <c r="D290" t="s">
        <v>37</v>
      </c>
      <c r="E290" t="s">
        <v>29</v>
      </c>
      <c r="F290" s="20">
        <v>9002</v>
      </c>
      <c r="G290" s="5">
        <v>72</v>
      </c>
      <c r="H290" s="22">
        <f>VLOOKUP(data[[#This Row],[Product]],products[#All],2,FALSE)</f>
        <v>7.16</v>
      </c>
      <c r="I290" s="22">
        <f>data[[#This Row],[Cost per unit]]*data[[#This Row],[Units]]</f>
        <v>515.52</v>
      </c>
    </row>
    <row r="291" spans="3:9" x14ac:dyDescent="0.35">
      <c r="C291" t="s">
        <v>6</v>
      </c>
      <c r="D291" t="s">
        <v>36</v>
      </c>
      <c r="E291" t="s">
        <v>29</v>
      </c>
      <c r="F291" s="20">
        <v>1400</v>
      </c>
      <c r="G291" s="5">
        <v>135</v>
      </c>
      <c r="H291" s="22">
        <f>VLOOKUP(data[[#This Row],[Product]],products[#All],2,FALSE)</f>
        <v>7.16</v>
      </c>
      <c r="I291" s="22">
        <f>data[[#This Row],[Cost per unit]]*data[[#This Row],[Units]]</f>
        <v>966.6</v>
      </c>
    </row>
    <row r="292" spans="3:9" x14ac:dyDescent="0.35">
      <c r="C292" t="s">
        <v>10</v>
      </c>
      <c r="D292" t="s">
        <v>34</v>
      </c>
      <c r="E292" t="s">
        <v>22</v>
      </c>
      <c r="F292" s="20">
        <v>4053</v>
      </c>
      <c r="G292" s="5">
        <v>24</v>
      </c>
      <c r="H292" s="22">
        <f>VLOOKUP(data[[#This Row],[Product]],products[#All],2,FALSE)</f>
        <v>9.77</v>
      </c>
      <c r="I292" s="22">
        <f>data[[#This Row],[Cost per unit]]*data[[#This Row],[Units]]</f>
        <v>234.48</v>
      </c>
    </row>
    <row r="293" spans="3:9" x14ac:dyDescent="0.35">
      <c r="C293" t="s">
        <v>7</v>
      </c>
      <c r="D293" t="s">
        <v>36</v>
      </c>
      <c r="E293" t="s">
        <v>31</v>
      </c>
      <c r="F293" s="20">
        <v>2149</v>
      </c>
      <c r="G293" s="5">
        <v>117</v>
      </c>
      <c r="H293" s="22">
        <f>VLOOKUP(data[[#This Row],[Product]],products[#All],2,FALSE)</f>
        <v>5.79</v>
      </c>
      <c r="I293" s="22">
        <f>data[[#This Row],[Cost per unit]]*data[[#This Row],[Units]]</f>
        <v>677.43</v>
      </c>
    </row>
    <row r="294" spans="3:9" x14ac:dyDescent="0.35">
      <c r="C294" t="s">
        <v>3</v>
      </c>
      <c r="D294" t="s">
        <v>39</v>
      </c>
      <c r="E294" t="s">
        <v>29</v>
      </c>
      <c r="F294" s="20">
        <v>3640</v>
      </c>
      <c r="G294" s="5">
        <v>51</v>
      </c>
      <c r="H294" s="22">
        <f>VLOOKUP(data[[#This Row],[Product]],products[#All],2,FALSE)</f>
        <v>7.16</v>
      </c>
      <c r="I294" s="22">
        <f>data[[#This Row],[Cost per unit]]*data[[#This Row],[Units]]</f>
        <v>365.16</v>
      </c>
    </row>
    <row r="295" spans="3:9" x14ac:dyDescent="0.35">
      <c r="C295" t="s">
        <v>2</v>
      </c>
      <c r="D295" t="s">
        <v>39</v>
      </c>
      <c r="E295" t="s">
        <v>23</v>
      </c>
      <c r="F295" s="20">
        <v>630</v>
      </c>
      <c r="G295" s="5">
        <v>36</v>
      </c>
      <c r="H295" s="22">
        <f>VLOOKUP(data[[#This Row],[Product]],products[#All],2,FALSE)</f>
        <v>6.49</v>
      </c>
      <c r="I295" s="22">
        <f>data[[#This Row],[Cost per unit]]*data[[#This Row],[Units]]</f>
        <v>233.64000000000001</v>
      </c>
    </row>
    <row r="296" spans="3:9" x14ac:dyDescent="0.35">
      <c r="C296" t="s">
        <v>9</v>
      </c>
      <c r="D296" t="s">
        <v>35</v>
      </c>
      <c r="E296" t="s">
        <v>27</v>
      </c>
      <c r="F296" s="20">
        <v>2429</v>
      </c>
      <c r="G296" s="5">
        <v>144</v>
      </c>
      <c r="H296" s="22">
        <f>VLOOKUP(data[[#This Row],[Product]],products[#All],2,FALSE)</f>
        <v>16.73</v>
      </c>
      <c r="I296" s="22">
        <f>data[[#This Row],[Cost per unit]]*data[[#This Row],[Units]]</f>
        <v>2409.12</v>
      </c>
    </row>
    <row r="297" spans="3:9" x14ac:dyDescent="0.35">
      <c r="C297" t="s">
        <v>9</v>
      </c>
      <c r="D297" t="s">
        <v>36</v>
      </c>
      <c r="E297" t="s">
        <v>25</v>
      </c>
      <c r="F297" s="20">
        <v>2142</v>
      </c>
      <c r="G297" s="5">
        <v>114</v>
      </c>
      <c r="H297" s="22">
        <f>VLOOKUP(data[[#This Row],[Product]],products[#All],2,FALSE)</f>
        <v>13.15</v>
      </c>
      <c r="I297" s="22">
        <f>data[[#This Row],[Cost per unit]]*data[[#This Row],[Units]]</f>
        <v>1499.1000000000001</v>
      </c>
    </row>
    <row r="298" spans="3:9" x14ac:dyDescent="0.35">
      <c r="C298" t="s">
        <v>7</v>
      </c>
      <c r="D298" t="s">
        <v>37</v>
      </c>
      <c r="E298" t="s">
        <v>30</v>
      </c>
      <c r="F298" s="20">
        <v>6454</v>
      </c>
      <c r="G298" s="5">
        <v>54</v>
      </c>
      <c r="H298" s="22">
        <f>VLOOKUP(data[[#This Row],[Product]],products[#All],2,FALSE)</f>
        <v>14.49</v>
      </c>
      <c r="I298" s="22">
        <f>data[[#This Row],[Cost per unit]]*data[[#This Row],[Units]]</f>
        <v>782.46</v>
      </c>
    </row>
    <row r="299" spans="3:9" x14ac:dyDescent="0.35">
      <c r="C299" t="s">
        <v>7</v>
      </c>
      <c r="D299" t="s">
        <v>37</v>
      </c>
      <c r="E299" t="s">
        <v>16</v>
      </c>
      <c r="F299" s="20">
        <v>4487</v>
      </c>
      <c r="G299" s="5">
        <v>333</v>
      </c>
      <c r="H299" s="22">
        <f>VLOOKUP(data[[#This Row],[Product]],products[#All],2,FALSE)</f>
        <v>8.7899999999999991</v>
      </c>
      <c r="I299" s="22">
        <f>data[[#This Row],[Cost per unit]]*data[[#This Row],[Units]]</f>
        <v>2927.0699999999997</v>
      </c>
    </row>
    <row r="300" spans="3:9" x14ac:dyDescent="0.35">
      <c r="C300" t="s">
        <v>3</v>
      </c>
      <c r="D300" t="s">
        <v>37</v>
      </c>
      <c r="E300" t="s">
        <v>4</v>
      </c>
      <c r="F300" s="20">
        <v>938</v>
      </c>
      <c r="G300" s="5">
        <v>366</v>
      </c>
      <c r="H300" s="22">
        <f>VLOOKUP(data[[#This Row],[Product]],products[#All],2,FALSE)</f>
        <v>11.88</v>
      </c>
      <c r="I300" s="22">
        <f>data[[#This Row],[Cost per unit]]*data[[#This Row],[Units]]</f>
        <v>4348.08</v>
      </c>
    </row>
    <row r="301" spans="3:9" x14ac:dyDescent="0.35">
      <c r="C301" t="s">
        <v>3</v>
      </c>
      <c r="D301" t="s">
        <v>38</v>
      </c>
      <c r="E301" t="s">
        <v>26</v>
      </c>
      <c r="F301" s="20">
        <v>8841</v>
      </c>
      <c r="G301" s="5">
        <v>303</v>
      </c>
      <c r="H301" s="22">
        <f>VLOOKUP(data[[#This Row],[Product]],products[#All],2,FALSE)</f>
        <v>5.6</v>
      </c>
      <c r="I301" s="22">
        <f>data[[#This Row],[Cost per unit]]*data[[#This Row],[Units]]</f>
        <v>1696.8</v>
      </c>
    </row>
    <row r="302" spans="3:9" x14ac:dyDescent="0.35">
      <c r="C302" t="s">
        <v>2</v>
      </c>
      <c r="D302" t="s">
        <v>39</v>
      </c>
      <c r="E302" t="s">
        <v>33</v>
      </c>
      <c r="F302" s="20">
        <v>4018</v>
      </c>
      <c r="G302" s="5">
        <v>126</v>
      </c>
      <c r="H302" s="22">
        <f>VLOOKUP(data[[#This Row],[Product]],products[#All],2,FALSE)</f>
        <v>12.37</v>
      </c>
      <c r="I302" s="22">
        <f>data[[#This Row],[Cost per unit]]*data[[#This Row],[Units]]</f>
        <v>1558.62</v>
      </c>
    </row>
    <row r="303" spans="3:9" x14ac:dyDescent="0.35">
      <c r="C303" t="s">
        <v>41</v>
      </c>
      <c r="D303" t="s">
        <v>37</v>
      </c>
      <c r="E303" t="s">
        <v>15</v>
      </c>
      <c r="F303" s="20">
        <v>714</v>
      </c>
      <c r="G303" s="5">
        <v>231</v>
      </c>
      <c r="H303" s="22">
        <f>VLOOKUP(data[[#This Row],[Product]],products[#All],2,FALSE)</f>
        <v>11.73</v>
      </c>
      <c r="I303" s="22">
        <f>data[[#This Row],[Cost per unit]]*data[[#This Row],[Units]]</f>
        <v>2709.63</v>
      </c>
    </row>
    <row r="304" spans="3:9" x14ac:dyDescent="0.35">
      <c r="C304" t="s">
        <v>9</v>
      </c>
      <c r="D304" t="s">
        <v>38</v>
      </c>
      <c r="E304" t="s">
        <v>25</v>
      </c>
      <c r="F304" s="20">
        <v>3850</v>
      </c>
      <c r="G304" s="5">
        <v>102</v>
      </c>
      <c r="H304" s="22">
        <f>VLOOKUP(data[[#This Row],[Product]],products[#All],2,FALSE)</f>
        <v>13.15</v>
      </c>
      <c r="I304" s="22">
        <f>data[[#This Row],[Cost per unit]]*data[[#This Row],[Units]]</f>
        <v>1341.3</v>
      </c>
    </row>
    <row r="305" spans="6:7" x14ac:dyDescent="0.35">
      <c r="F305" s="4"/>
      <c r="G305" s="5"/>
    </row>
    <row r="306" spans="6:7" x14ac:dyDescent="0.35">
      <c r="F306" s="4"/>
      <c r="G306" s="5"/>
    </row>
    <row r="307" spans="6:7" x14ac:dyDescent="0.35">
      <c r="F307" s="4"/>
      <c r="G307" s="5"/>
    </row>
    <row r="308" spans="6:7" x14ac:dyDescent="0.35">
      <c r="F308" s="4"/>
      <c r="G308" s="5"/>
    </row>
    <row r="309" spans="6:7" x14ac:dyDescent="0.35">
      <c r="F309" s="4"/>
      <c r="G309" s="5"/>
    </row>
    <row r="310" spans="6:7" x14ac:dyDescent="0.35">
      <c r="F310" s="4"/>
      <c r="G310" s="5"/>
    </row>
    <row r="311" spans="6:7" x14ac:dyDescent="0.35">
      <c r="F311" s="4"/>
      <c r="G311" s="5"/>
    </row>
    <row r="312" spans="6:7" x14ac:dyDescent="0.35">
      <c r="F312" s="4"/>
      <c r="G312" s="5"/>
    </row>
    <row r="313" spans="6:7" x14ac:dyDescent="0.35">
      <c r="F313" s="4"/>
      <c r="G313" s="5"/>
    </row>
    <row r="314" spans="6:7" x14ac:dyDescent="0.35">
      <c r="F314" s="4"/>
      <c r="G314" s="5"/>
    </row>
    <row r="315" spans="6:7" x14ac:dyDescent="0.35">
      <c r="F315" s="4"/>
      <c r="G315" s="5"/>
    </row>
    <row r="316" spans="6:7" x14ac:dyDescent="0.35">
      <c r="F316" s="4"/>
      <c r="G316" s="5"/>
    </row>
    <row r="317" spans="6:7" x14ac:dyDescent="0.35">
      <c r="F317" s="4"/>
      <c r="G317" s="5"/>
    </row>
    <row r="318" spans="6:7" x14ac:dyDescent="0.35">
      <c r="F318" s="4"/>
      <c r="G318" s="5"/>
    </row>
    <row r="319" spans="6:7" x14ac:dyDescent="0.35">
      <c r="F319" s="4"/>
      <c r="G319" s="5"/>
    </row>
    <row r="320" spans="6:7" x14ac:dyDescent="0.35">
      <c r="F320" s="4"/>
      <c r="G320" s="5"/>
    </row>
    <row r="321" spans="6:7" x14ac:dyDescent="0.35">
      <c r="F321" s="4"/>
      <c r="G321" s="5"/>
    </row>
    <row r="322" spans="6:7" x14ac:dyDescent="0.35">
      <c r="F322" s="4"/>
      <c r="G322" s="5"/>
    </row>
    <row r="323" spans="6:7" x14ac:dyDescent="0.35">
      <c r="F323" s="4"/>
      <c r="G323" s="5"/>
    </row>
    <row r="324" spans="6:7" x14ac:dyDescent="0.35">
      <c r="F324" s="4"/>
      <c r="G324" s="5"/>
    </row>
    <row r="325" spans="6:7" x14ac:dyDescent="0.35">
      <c r="F325" s="4"/>
      <c r="G325" s="5"/>
    </row>
    <row r="326" spans="6:7" x14ac:dyDescent="0.35">
      <c r="F326" s="4"/>
      <c r="G326" s="5"/>
    </row>
    <row r="327" spans="6:7" x14ac:dyDescent="0.35">
      <c r="F327" s="4"/>
      <c r="G327" s="5"/>
    </row>
    <row r="328" spans="6:7" x14ac:dyDescent="0.35">
      <c r="F328" s="4"/>
      <c r="G328" s="5"/>
    </row>
    <row r="329" spans="6:7" x14ac:dyDescent="0.35">
      <c r="F329" s="4"/>
      <c r="G329" s="5"/>
    </row>
    <row r="330" spans="6:7" x14ac:dyDescent="0.35">
      <c r="F330" s="4"/>
      <c r="G330" s="5"/>
    </row>
    <row r="331" spans="6:7" x14ac:dyDescent="0.35">
      <c r="F331" s="4"/>
      <c r="G331" s="5"/>
    </row>
    <row r="332" spans="6:7" x14ac:dyDescent="0.35">
      <c r="F332" s="4"/>
      <c r="G332" s="5"/>
    </row>
    <row r="333" spans="6:7" x14ac:dyDescent="0.35">
      <c r="F333" s="4"/>
      <c r="G333" s="5"/>
    </row>
    <row r="334" spans="6:7" x14ac:dyDescent="0.35">
      <c r="F334" s="4"/>
      <c r="G334" s="5"/>
    </row>
    <row r="335" spans="6:7" x14ac:dyDescent="0.35">
      <c r="F335" s="4"/>
      <c r="G335" s="5"/>
    </row>
    <row r="336" spans="6:7" x14ac:dyDescent="0.35">
      <c r="F336" s="4"/>
      <c r="G336" s="5"/>
    </row>
    <row r="337" spans="6:7" x14ac:dyDescent="0.35">
      <c r="F337" s="4"/>
      <c r="G337" s="5"/>
    </row>
    <row r="338" spans="6:7" x14ac:dyDescent="0.35">
      <c r="F338" s="4"/>
      <c r="G338" s="5"/>
    </row>
    <row r="339" spans="6:7" x14ac:dyDescent="0.35">
      <c r="F339" s="4"/>
      <c r="G339" s="5"/>
    </row>
    <row r="340" spans="6:7" x14ac:dyDescent="0.35">
      <c r="F340" s="4"/>
      <c r="G340" s="5"/>
    </row>
    <row r="341" spans="6:7" x14ac:dyDescent="0.35">
      <c r="F341" s="4"/>
      <c r="G341" s="5"/>
    </row>
    <row r="342" spans="6:7" x14ac:dyDescent="0.35">
      <c r="F342" s="4"/>
      <c r="G342" s="5"/>
    </row>
    <row r="343" spans="6:7" x14ac:dyDescent="0.35">
      <c r="F343" s="4"/>
      <c r="G343" s="5"/>
    </row>
    <row r="344" spans="6:7" x14ac:dyDescent="0.35">
      <c r="F344" s="4"/>
      <c r="G344" s="5"/>
    </row>
    <row r="345" spans="6:7" x14ac:dyDescent="0.35">
      <c r="F345" s="4"/>
      <c r="G345" s="5"/>
    </row>
    <row r="346" spans="6:7" x14ac:dyDescent="0.35">
      <c r="F346" s="4"/>
      <c r="G346" s="5"/>
    </row>
    <row r="347" spans="6:7" x14ac:dyDescent="0.35">
      <c r="F347" s="4"/>
      <c r="G347" s="5"/>
    </row>
    <row r="348" spans="6:7" x14ac:dyDescent="0.35">
      <c r="F348" s="4"/>
      <c r="G348" s="5"/>
    </row>
    <row r="349" spans="6:7" x14ac:dyDescent="0.35">
      <c r="F349" s="4"/>
      <c r="G349" s="5"/>
    </row>
    <row r="350" spans="6:7" x14ac:dyDescent="0.35">
      <c r="F350" s="4"/>
      <c r="G350" s="5"/>
    </row>
    <row r="351" spans="6:7" x14ac:dyDescent="0.35">
      <c r="F351" s="4"/>
      <c r="G351" s="5"/>
    </row>
    <row r="352" spans="6:7" x14ac:dyDescent="0.35">
      <c r="F352" s="4"/>
      <c r="G352" s="5"/>
    </row>
    <row r="353" spans="6:7" x14ac:dyDescent="0.35">
      <c r="F353" s="4"/>
      <c r="G353" s="5"/>
    </row>
    <row r="354" spans="6:7" x14ac:dyDescent="0.35">
      <c r="F354" s="4"/>
      <c r="G354" s="5"/>
    </row>
    <row r="355" spans="6:7" x14ac:dyDescent="0.35">
      <c r="F355" s="4"/>
      <c r="G355" s="5"/>
    </row>
    <row r="356" spans="6:7" x14ac:dyDescent="0.35">
      <c r="F356" s="4"/>
      <c r="G356" s="5"/>
    </row>
    <row r="357" spans="6:7" x14ac:dyDescent="0.35">
      <c r="F357" s="4"/>
      <c r="G357" s="5"/>
    </row>
    <row r="358" spans="6:7" x14ac:dyDescent="0.35">
      <c r="F358" s="4"/>
      <c r="G358" s="5"/>
    </row>
    <row r="359" spans="6:7" x14ac:dyDescent="0.35">
      <c r="F359" s="4"/>
      <c r="G359" s="5"/>
    </row>
    <row r="360" spans="6:7" x14ac:dyDescent="0.35">
      <c r="F360" s="4"/>
      <c r="G360" s="5"/>
    </row>
    <row r="361" spans="6:7" x14ac:dyDescent="0.35">
      <c r="F361" s="4"/>
      <c r="G361" s="5"/>
    </row>
    <row r="362" spans="6:7" x14ac:dyDescent="0.35">
      <c r="F362" s="4"/>
      <c r="G362" s="5"/>
    </row>
    <row r="363" spans="6:7" x14ac:dyDescent="0.35">
      <c r="F363" s="4"/>
      <c r="G363" s="5"/>
    </row>
    <row r="364" spans="6:7" x14ac:dyDescent="0.35">
      <c r="F364" s="4"/>
      <c r="G364" s="5"/>
    </row>
    <row r="365" spans="6:7" x14ac:dyDescent="0.35">
      <c r="F365" s="4"/>
      <c r="G365" s="5"/>
    </row>
    <row r="366" spans="6:7" x14ac:dyDescent="0.35">
      <c r="F366" s="4"/>
      <c r="G366" s="5"/>
    </row>
    <row r="367" spans="6:7" x14ac:dyDescent="0.35">
      <c r="F367" s="4"/>
      <c r="G367" s="5"/>
    </row>
    <row r="368" spans="6:7" x14ac:dyDescent="0.35">
      <c r="F368" s="4"/>
      <c r="G368" s="5"/>
    </row>
    <row r="369" spans="6:7" x14ac:dyDescent="0.35">
      <c r="F369" s="4"/>
      <c r="G369" s="5"/>
    </row>
    <row r="370" spans="6:7" x14ac:dyDescent="0.35">
      <c r="F370" s="4"/>
      <c r="G370" s="5"/>
    </row>
    <row r="371" spans="6:7" x14ac:dyDescent="0.35">
      <c r="F371" s="4"/>
      <c r="G371" s="5"/>
    </row>
    <row r="372" spans="6:7" x14ac:dyDescent="0.35">
      <c r="F372" s="4"/>
      <c r="G372" s="5"/>
    </row>
    <row r="373" spans="6:7" x14ac:dyDescent="0.35">
      <c r="F373" s="4"/>
      <c r="G373" s="5"/>
    </row>
    <row r="374" spans="6:7" x14ac:dyDescent="0.35">
      <c r="F374" s="4"/>
      <c r="G374" s="5"/>
    </row>
    <row r="375" spans="6:7" x14ac:dyDescent="0.35">
      <c r="F375" s="4"/>
      <c r="G375" s="5"/>
    </row>
    <row r="376" spans="6:7" x14ac:dyDescent="0.35">
      <c r="F376" s="4"/>
      <c r="G376" s="5"/>
    </row>
    <row r="377" spans="6:7" x14ac:dyDescent="0.35">
      <c r="F377" s="4"/>
      <c r="G377" s="5"/>
    </row>
    <row r="378" spans="6:7" x14ac:dyDescent="0.35">
      <c r="F378" s="4"/>
      <c r="G378" s="5"/>
    </row>
    <row r="379" spans="6:7" x14ac:dyDescent="0.35">
      <c r="F379" s="4"/>
      <c r="G379" s="5"/>
    </row>
    <row r="380" spans="6:7" x14ac:dyDescent="0.35">
      <c r="F380" s="4"/>
      <c r="G380" s="5"/>
    </row>
    <row r="381" spans="6:7" x14ac:dyDescent="0.35">
      <c r="F381" s="4"/>
      <c r="G381" s="5"/>
    </row>
    <row r="382" spans="6:7" x14ac:dyDescent="0.35">
      <c r="F382" s="4"/>
      <c r="G382" s="5"/>
    </row>
    <row r="383" spans="6:7" x14ac:dyDescent="0.35">
      <c r="F383" s="4"/>
      <c r="G383" s="5"/>
    </row>
    <row r="384" spans="6:7" x14ac:dyDescent="0.35">
      <c r="F384" s="4"/>
      <c r="G384" s="5"/>
    </row>
    <row r="385" spans="6:7" x14ac:dyDescent="0.35">
      <c r="F385" s="4"/>
      <c r="G385" s="5"/>
    </row>
    <row r="386" spans="6:7" x14ac:dyDescent="0.35">
      <c r="F386" s="4"/>
      <c r="G386" s="5"/>
    </row>
    <row r="387" spans="6:7" x14ac:dyDescent="0.35">
      <c r="F387" s="4"/>
      <c r="G387" s="5"/>
    </row>
    <row r="388" spans="6:7" x14ac:dyDescent="0.35">
      <c r="F388" s="4"/>
      <c r="G388" s="5"/>
    </row>
    <row r="389" spans="6:7" x14ac:dyDescent="0.35">
      <c r="F389" s="4"/>
      <c r="G389" s="5"/>
    </row>
    <row r="390" spans="6:7" x14ac:dyDescent="0.35">
      <c r="F390" s="4"/>
      <c r="G390" s="5"/>
    </row>
    <row r="391" spans="6:7" x14ac:dyDescent="0.35">
      <c r="F391" s="4"/>
      <c r="G391" s="5"/>
    </row>
    <row r="392" spans="6:7" x14ac:dyDescent="0.35">
      <c r="F392" s="4"/>
      <c r="G392" s="5"/>
    </row>
    <row r="393" spans="6:7" x14ac:dyDescent="0.35">
      <c r="F393" s="4"/>
      <c r="G393" s="5"/>
    </row>
    <row r="394" spans="6:7" x14ac:dyDescent="0.35">
      <c r="F394" s="4"/>
      <c r="G394" s="5"/>
    </row>
    <row r="395" spans="6:7" x14ac:dyDescent="0.35">
      <c r="F395" s="4"/>
      <c r="G395" s="5"/>
    </row>
    <row r="396" spans="6:7" x14ac:dyDescent="0.35">
      <c r="F396" s="4"/>
      <c r="G396" s="5"/>
    </row>
    <row r="397" spans="6:7" x14ac:dyDescent="0.35">
      <c r="F397" s="4"/>
      <c r="G397" s="5"/>
    </row>
    <row r="398" spans="6:7" x14ac:dyDescent="0.35">
      <c r="F398" s="4"/>
      <c r="G398" s="5"/>
    </row>
    <row r="399" spans="6:7" x14ac:dyDescent="0.35">
      <c r="F399" s="4"/>
      <c r="G399" s="5"/>
    </row>
    <row r="400" spans="6:7" x14ac:dyDescent="0.35">
      <c r="F400" s="4"/>
      <c r="G400" s="5"/>
    </row>
    <row r="401" spans="6:7" x14ac:dyDescent="0.35">
      <c r="F401" s="4"/>
      <c r="G401" s="5"/>
    </row>
    <row r="402" spans="6:7" x14ac:dyDescent="0.35">
      <c r="F402" s="4"/>
      <c r="G402" s="5"/>
    </row>
    <row r="403" spans="6:7" x14ac:dyDescent="0.35">
      <c r="F403" s="4"/>
      <c r="G403" s="5"/>
    </row>
    <row r="404" spans="6:7" x14ac:dyDescent="0.35">
      <c r="F404" s="4"/>
      <c r="G404" s="5"/>
    </row>
    <row r="405" spans="6:7" x14ac:dyDescent="0.35">
      <c r="F405" s="4"/>
      <c r="G405" s="5"/>
    </row>
    <row r="406" spans="6:7" x14ac:dyDescent="0.35">
      <c r="F406" s="4"/>
      <c r="G406" s="5"/>
    </row>
    <row r="407" spans="6:7" x14ac:dyDescent="0.35">
      <c r="F407" s="4"/>
      <c r="G407" s="5"/>
    </row>
    <row r="408" spans="6:7" x14ac:dyDescent="0.35">
      <c r="F408" s="4"/>
      <c r="G408" s="5"/>
    </row>
    <row r="409" spans="6:7" x14ac:dyDescent="0.35">
      <c r="F409" s="4"/>
      <c r="G409" s="5"/>
    </row>
    <row r="410" spans="6:7" x14ac:dyDescent="0.35">
      <c r="F410" s="4"/>
      <c r="G410" s="5"/>
    </row>
    <row r="411" spans="6:7" x14ac:dyDescent="0.35">
      <c r="F411" s="4"/>
      <c r="G411" s="5"/>
    </row>
    <row r="412" spans="6:7" x14ac:dyDescent="0.35">
      <c r="F412" s="4"/>
      <c r="G412" s="5"/>
    </row>
    <row r="413" spans="6:7" x14ac:dyDescent="0.35">
      <c r="F413" s="4"/>
      <c r="G413" s="5"/>
    </row>
    <row r="414" spans="6:7" x14ac:dyDescent="0.35">
      <c r="F414" s="4"/>
      <c r="G414" s="5"/>
    </row>
    <row r="415" spans="6:7" x14ac:dyDescent="0.35">
      <c r="F415" s="4"/>
      <c r="G415" s="5"/>
    </row>
    <row r="416" spans="6:7" x14ac:dyDescent="0.35">
      <c r="F416" s="4"/>
      <c r="G416" s="5"/>
    </row>
    <row r="417" spans="6:7" x14ac:dyDescent="0.35">
      <c r="F417" s="4"/>
      <c r="G417" s="5"/>
    </row>
    <row r="418" spans="6:7" x14ac:dyDescent="0.35">
      <c r="F418" s="4"/>
      <c r="G418" s="5"/>
    </row>
    <row r="419" spans="6:7" x14ac:dyDescent="0.35">
      <c r="F419" s="4"/>
      <c r="G419" s="5"/>
    </row>
    <row r="420" spans="6:7" x14ac:dyDescent="0.35">
      <c r="F420" s="4"/>
      <c r="G420" s="5"/>
    </row>
    <row r="421" spans="6:7" x14ac:dyDescent="0.35">
      <c r="F421" s="4"/>
      <c r="G421" s="5"/>
    </row>
    <row r="422" spans="6:7" x14ac:dyDescent="0.35">
      <c r="F422" s="4"/>
      <c r="G422" s="5"/>
    </row>
    <row r="423" spans="6:7" x14ac:dyDescent="0.35">
      <c r="F423" s="4"/>
      <c r="G423" s="5"/>
    </row>
    <row r="424" spans="6:7" x14ac:dyDescent="0.35">
      <c r="F424" s="4"/>
      <c r="G424" s="5"/>
    </row>
    <row r="425" spans="6:7" x14ac:dyDescent="0.35">
      <c r="F425" s="4"/>
      <c r="G425" s="5"/>
    </row>
    <row r="426" spans="6:7" x14ac:dyDescent="0.35">
      <c r="F426" s="4"/>
      <c r="G426" s="5"/>
    </row>
    <row r="427" spans="6:7" x14ac:dyDescent="0.35">
      <c r="F427" s="4"/>
      <c r="G427" s="5"/>
    </row>
    <row r="428" spans="6:7" x14ac:dyDescent="0.35">
      <c r="F428" s="4"/>
      <c r="G428" s="5"/>
    </row>
    <row r="429" spans="6:7" x14ac:dyDescent="0.35">
      <c r="F429" s="4"/>
      <c r="G429" s="5"/>
    </row>
    <row r="430" spans="6:7" x14ac:dyDescent="0.35">
      <c r="F430" s="4"/>
      <c r="G430" s="5"/>
    </row>
    <row r="431" spans="6:7" x14ac:dyDescent="0.35">
      <c r="F431" s="4"/>
      <c r="G431" s="5"/>
    </row>
    <row r="432" spans="6:7" x14ac:dyDescent="0.35">
      <c r="F432" s="4"/>
      <c r="G432" s="5"/>
    </row>
    <row r="433" spans="6:7" x14ac:dyDescent="0.35">
      <c r="F433" s="4"/>
      <c r="G433" s="5"/>
    </row>
    <row r="434" spans="6:7" x14ac:dyDescent="0.35">
      <c r="F434" s="4"/>
      <c r="G434" s="5"/>
    </row>
    <row r="435" spans="6:7" x14ac:dyDescent="0.35">
      <c r="F435" s="4"/>
      <c r="G435" s="5"/>
    </row>
    <row r="436" spans="6:7" x14ac:dyDescent="0.35">
      <c r="F436" s="4"/>
      <c r="G436" s="5"/>
    </row>
    <row r="437" spans="6:7" x14ac:dyDescent="0.35">
      <c r="F437" s="4"/>
      <c r="G437" s="5"/>
    </row>
    <row r="438" spans="6:7" x14ac:dyDescent="0.35">
      <c r="F438" s="4"/>
      <c r="G438" s="5"/>
    </row>
    <row r="439" spans="6:7" x14ac:dyDescent="0.35">
      <c r="F439" s="4"/>
      <c r="G439" s="5"/>
    </row>
    <row r="440" spans="6:7" x14ac:dyDescent="0.35">
      <c r="F440" s="4"/>
      <c r="G440" s="5"/>
    </row>
    <row r="441" spans="6:7" x14ac:dyDescent="0.35">
      <c r="F441" s="4"/>
      <c r="G441" s="5"/>
    </row>
    <row r="442" spans="6:7" x14ac:dyDescent="0.35">
      <c r="F442" s="4"/>
      <c r="G442" s="5"/>
    </row>
    <row r="443" spans="6:7" x14ac:dyDescent="0.35">
      <c r="F443" s="4"/>
      <c r="G443" s="5"/>
    </row>
    <row r="444" spans="6:7" x14ac:dyDescent="0.35">
      <c r="F444" s="4"/>
      <c r="G444" s="5"/>
    </row>
    <row r="445" spans="6:7" x14ac:dyDescent="0.35">
      <c r="F445" s="4"/>
      <c r="G445" s="5"/>
    </row>
    <row r="446" spans="6:7" x14ac:dyDescent="0.35">
      <c r="F446" s="4"/>
      <c r="G446" s="5"/>
    </row>
    <row r="447" spans="6:7" x14ac:dyDescent="0.35">
      <c r="F447" s="4"/>
      <c r="G447" s="5"/>
    </row>
    <row r="448" spans="6:7" x14ac:dyDescent="0.35">
      <c r="F448" s="4"/>
      <c r="G448" s="5"/>
    </row>
    <row r="449" spans="6:7" x14ac:dyDescent="0.35">
      <c r="F449" s="4"/>
      <c r="G449" s="5"/>
    </row>
    <row r="450" spans="6:7" x14ac:dyDescent="0.35">
      <c r="F450" s="4"/>
      <c r="G450" s="5"/>
    </row>
    <row r="451" spans="6:7" x14ac:dyDescent="0.35">
      <c r="F451" s="4"/>
      <c r="G451" s="5"/>
    </row>
    <row r="452" spans="6:7" x14ac:dyDescent="0.35">
      <c r="F452" s="4"/>
      <c r="G452" s="5"/>
    </row>
    <row r="453" spans="6:7" x14ac:dyDescent="0.35">
      <c r="F453" s="4"/>
      <c r="G453" s="5"/>
    </row>
    <row r="454" spans="6:7" x14ac:dyDescent="0.35">
      <c r="F454" s="4"/>
      <c r="G454" s="5"/>
    </row>
    <row r="455" spans="6:7" x14ac:dyDescent="0.35">
      <c r="F455" s="4"/>
      <c r="G455" s="5"/>
    </row>
    <row r="456" spans="6:7" x14ac:dyDescent="0.35">
      <c r="F456" s="4"/>
      <c r="G456" s="5"/>
    </row>
    <row r="457" spans="6:7" x14ac:dyDescent="0.35">
      <c r="F457" s="4"/>
      <c r="G457" s="5"/>
    </row>
    <row r="458" spans="6:7" x14ac:dyDescent="0.35">
      <c r="F458" s="4"/>
      <c r="G458" s="5"/>
    </row>
    <row r="459" spans="6:7" x14ac:dyDescent="0.35">
      <c r="F459" s="4"/>
      <c r="G459" s="5"/>
    </row>
    <row r="460" spans="6:7" x14ac:dyDescent="0.35">
      <c r="F460" s="4"/>
      <c r="G460" s="5"/>
    </row>
    <row r="461" spans="6:7" x14ac:dyDescent="0.35">
      <c r="F461" s="4"/>
      <c r="G461" s="5"/>
    </row>
    <row r="462" spans="6:7" x14ac:dyDescent="0.35">
      <c r="F462" s="4"/>
      <c r="G462" s="5"/>
    </row>
    <row r="463" spans="6:7" x14ac:dyDescent="0.35">
      <c r="F463" s="4"/>
      <c r="G463" s="5"/>
    </row>
    <row r="464" spans="6:7" x14ac:dyDescent="0.35">
      <c r="F464" s="4"/>
      <c r="G464" s="5"/>
    </row>
    <row r="465" spans="6:7" x14ac:dyDescent="0.35">
      <c r="F465" s="4"/>
      <c r="G465" s="5"/>
    </row>
    <row r="466" spans="6:7" x14ac:dyDescent="0.35">
      <c r="F466" s="4"/>
      <c r="G466" s="5"/>
    </row>
    <row r="467" spans="6:7" x14ac:dyDescent="0.35">
      <c r="F467" s="4"/>
      <c r="G467" s="5"/>
    </row>
    <row r="468" spans="6:7" x14ac:dyDescent="0.35">
      <c r="F468" s="4"/>
      <c r="G468" s="5"/>
    </row>
    <row r="469" spans="6:7" x14ac:dyDescent="0.35">
      <c r="F469" s="4"/>
      <c r="G469" s="5"/>
    </row>
    <row r="470" spans="6:7" x14ac:dyDescent="0.35">
      <c r="F470" s="4"/>
      <c r="G470" s="5"/>
    </row>
    <row r="471" spans="6:7" x14ac:dyDescent="0.35">
      <c r="F471" s="4"/>
      <c r="G471" s="5"/>
    </row>
    <row r="472" spans="6:7" x14ac:dyDescent="0.35">
      <c r="F472" s="4"/>
      <c r="G472" s="5"/>
    </row>
    <row r="473" spans="6:7" x14ac:dyDescent="0.35">
      <c r="F473" s="4"/>
      <c r="G473" s="5"/>
    </row>
    <row r="474" spans="6:7" x14ac:dyDescent="0.35">
      <c r="F474" s="4"/>
      <c r="G474" s="5"/>
    </row>
    <row r="475" spans="6:7" x14ac:dyDescent="0.35">
      <c r="F475" s="4"/>
      <c r="G475" s="5"/>
    </row>
    <row r="476" spans="6:7" x14ac:dyDescent="0.35">
      <c r="F476" s="4"/>
      <c r="G476" s="5"/>
    </row>
    <row r="477" spans="6:7" x14ac:dyDescent="0.35">
      <c r="F477" s="4"/>
      <c r="G477" s="5"/>
    </row>
    <row r="478" spans="6:7" x14ac:dyDescent="0.35">
      <c r="F478" s="4"/>
      <c r="G478" s="5"/>
    </row>
    <row r="479" spans="6:7" x14ac:dyDescent="0.35">
      <c r="F479" s="4"/>
      <c r="G479" s="5"/>
    </row>
    <row r="480" spans="6:7" x14ac:dyDescent="0.35">
      <c r="F480" s="4"/>
      <c r="G480" s="5"/>
    </row>
    <row r="481" spans="6:7" x14ac:dyDescent="0.35">
      <c r="F481" s="4"/>
      <c r="G481" s="5"/>
    </row>
    <row r="482" spans="6:7" x14ac:dyDescent="0.35">
      <c r="F482" s="4"/>
      <c r="G482" s="5"/>
    </row>
    <row r="483" spans="6:7" x14ac:dyDescent="0.35">
      <c r="F483" s="4"/>
      <c r="G483" s="5"/>
    </row>
    <row r="484" spans="6:7" x14ac:dyDescent="0.35">
      <c r="F484" s="4"/>
      <c r="G484" s="5"/>
    </row>
    <row r="485" spans="6:7" x14ac:dyDescent="0.35">
      <c r="F485" s="4"/>
      <c r="G485" s="5"/>
    </row>
    <row r="486" spans="6:7" x14ac:dyDescent="0.35">
      <c r="F486" s="4"/>
      <c r="G486" s="5"/>
    </row>
    <row r="487" spans="6:7" x14ac:dyDescent="0.35">
      <c r="F487" s="4"/>
      <c r="G487" s="5"/>
    </row>
    <row r="488" spans="6:7" x14ac:dyDescent="0.35">
      <c r="F488" s="4"/>
      <c r="G488" s="5"/>
    </row>
    <row r="489" spans="6:7" x14ac:dyDescent="0.35">
      <c r="F489" s="4"/>
      <c r="G489" s="5"/>
    </row>
    <row r="490" spans="6:7" x14ac:dyDescent="0.35">
      <c r="F490" s="4"/>
      <c r="G490" s="5"/>
    </row>
    <row r="491" spans="6:7" x14ac:dyDescent="0.35">
      <c r="F491" s="4"/>
      <c r="G491" s="5"/>
    </row>
    <row r="492" spans="6:7" x14ac:dyDescent="0.35">
      <c r="F492" s="4"/>
      <c r="G492" s="5"/>
    </row>
    <row r="493" spans="6:7" x14ac:dyDescent="0.35">
      <c r="F493" s="4"/>
      <c r="G493" s="5"/>
    </row>
    <row r="494" spans="6:7" x14ac:dyDescent="0.35">
      <c r="F494" s="4"/>
      <c r="G494" s="5"/>
    </row>
    <row r="495" spans="6:7" x14ac:dyDescent="0.35">
      <c r="F495" s="4"/>
      <c r="G495" s="5"/>
    </row>
    <row r="496" spans="6:7" x14ac:dyDescent="0.35">
      <c r="F496" s="4"/>
      <c r="G496" s="5"/>
    </row>
    <row r="497" spans="6:7" x14ac:dyDescent="0.35">
      <c r="F497" s="4"/>
      <c r="G497" s="5"/>
    </row>
    <row r="498" spans="6:7" x14ac:dyDescent="0.35">
      <c r="F498" s="4"/>
      <c r="G498" s="5"/>
    </row>
    <row r="499" spans="6:7" x14ac:dyDescent="0.35">
      <c r="F499" s="4"/>
      <c r="G499" s="5"/>
    </row>
    <row r="500" spans="6:7" x14ac:dyDescent="0.35">
      <c r="F500" s="4"/>
      <c r="G500" s="5"/>
    </row>
    <row r="501" spans="6:7" x14ac:dyDescent="0.35">
      <c r="F501" s="4"/>
      <c r="G501" s="5"/>
    </row>
    <row r="502" spans="6:7" x14ac:dyDescent="0.35">
      <c r="F502" s="4"/>
      <c r="G502" s="5"/>
    </row>
    <row r="503" spans="6:7" x14ac:dyDescent="0.35">
      <c r="F503" s="4"/>
      <c r="G503" s="5"/>
    </row>
    <row r="504" spans="6:7" x14ac:dyDescent="0.35">
      <c r="F504" s="4"/>
      <c r="G504" s="5"/>
    </row>
    <row r="505" spans="6:7" x14ac:dyDescent="0.35">
      <c r="F505" s="4"/>
      <c r="G505" s="5"/>
    </row>
    <row r="506" spans="6:7" x14ac:dyDescent="0.35">
      <c r="F506" s="4"/>
      <c r="G506" s="5"/>
    </row>
    <row r="507" spans="6:7" x14ac:dyDescent="0.35">
      <c r="F507" s="4"/>
      <c r="G507" s="5"/>
    </row>
    <row r="508" spans="6:7" x14ac:dyDescent="0.35">
      <c r="F508" s="4"/>
      <c r="G508" s="5"/>
    </row>
    <row r="509" spans="6:7" x14ac:dyDescent="0.35">
      <c r="F509" s="4"/>
      <c r="G509" s="5"/>
    </row>
    <row r="510" spans="6:7" x14ac:dyDescent="0.35">
      <c r="F510" s="4"/>
      <c r="G510" s="5"/>
    </row>
    <row r="511" spans="6:7" x14ac:dyDescent="0.35">
      <c r="F511" s="4"/>
      <c r="G511" s="5"/>
    </row>
    <row r="512" spans="6:7" x14ac:dyDescent="0.35">
      <c r="F512" s="4"/>
      <c r="G512" s="5"/>
    </row>
    <row r="513" spans="6:7" x14ac:dyDescent="0.35">
      <c r="F513" s="4"/>
      <c r="G513" s="5"/>
    </row>
    <row r="514" spans="6:7" x14ac:dyDescent="0.35">
      <c r="F514" s="4"/>
      <c r="G514" s="5"/>
    </row>
    <row r="515" spans="6:7" x14ac:dyDescent="0.35">
      <c r="F515" s="4"/>
      <c r="G515" s="5"/>
    </row>
    <row r="516" spans="6:7" x14ac:dyDescent="0.35">
      <c r="F516" s="4"/>
      <c r="G516" s="5"/>
    </row>
    <row r="517" spans="6:7" x14ac:dyDescent="0.35">
      <c r="F517" s="4"/>
      <c r="G517" s="5"/>
    </row>
    <row r="518" spans="6:7" x14ac:dyDescent="0.35">
      <c r="F518" s="4"/>
      <c r="G518" s="5"/>
    </row>
    <row r="519" spans="6:7" x14ac:dyDescent="0.35">
      <c r="F519" s="4"/>
      <c r="G519" s="5"/>
    </row>
    <row r="520" spans="6:7" x14ac:dyDescent="0.35">
      <c r="F520" s="4"/>
      <c r="G520" s="5"/>
    </row>
    <row r="521" spans="6:7" x14ac:dyDescent="0.35">
      <c r="F521" s="4"/>
      <c r="G521" s="5"/>
    </row>
    <row r="522" spans="6:7" x14ac:dyDescent="0.35">
      <c r="F522" s="4"/>
      <c r="G522" s="5"/>
    </row>
    <row r="523" spans="6:7" x14ac:dyDescent="0.35">
      <c r="F523" s="4"/>
      <c r="G523" s="5"/>
    </row>
    <row r="524" spans="6:7" x14ac:dyDescent="0.35">
      <c r="F524" s="4"/>
      <c r="G524" s="5"/>
    </row>
    <row r="525" spans="6:7" x14ac:dyDescent="0.35">
      <c r="F525" s="4"/>
      <c r="G525" s="5"/>
    </row>
    <row r="526" spans="6:7" x14ac:dyDescent="0.35">
      <c r="F526" s="4"/>
      <c r="G526" s="5"/>
    </row>
    <row r="527" spans="6:7" x14ac:dyDescent="0.35">
      <c r="F527" s="4"/>
      <c r="G527" s="5"/>
    </row>
    <row r="528" spans="6:7" x14ac:dyDescent="0.35">
      <c r="F528" s="4"/>
      <c r="G528" s="5"/>
    </row>
    <row r="529" spans="6:7" x14ac:dyDescent="0.35">
      <c r="F529" s="4"/>
      <c r="G529" s="5"/>
    </row>
    <row r="530" spans="6:7" x14ac:dyDescent="0.35">
      <c r="F530" s="4"/>
      <c r="G530" s="5"/>
    </row>
    <row r="531" spans="6:7" x14ac:dyDescent="0.35">
      <c r="F531" s="4"/>
      <c r="G531" s="5"/>
    </row>
    <row r="532" spans="6:7" x14ac:dyDescent="0.35">
      <c r="F532" s="4"/>
      <c r="G532" s="5"/>
    </row>
    <row r="533" spans="6:7" x14ac:dyDescent="0.35">
      <c r="F533" s="4"/>
      <c r="G533" s="5"/>
    </row>
    <row r="534" spans="6:7" x14ac:dyDescent="0.35">
      <c r="F534" s="4"/>
      <c r="G534" s="5"/>
    </row>
    <row r="535" spans="6:7" x14ac:dyDescent="0.35">
      <c r="F535" s="4"/>
      <c r="G535" s="5"/>
    </row>
    <row r="536" spans="6:7" x14ac:dyDescent="0.35">
      <c r="F536" s="4"/>
      <c r="G536" s="5"/>
    </row>
    <row r="537" spans="6:7" x14ac:dyDescent="0.35">
      <c r="F537" s="4"/>
      <c r="G537" s="5"/>
    </row>
    <row r="538" spans="6:7" x14ac:dyDescent="0.35">
      <c r="F538" s="4"/>
      <c r="G538" s="5"/>
    </row>
    <row r="539" spans="6:7" x14ac:dyDescent="0.35">
      <c r="F539" s="4"/>
      <c r="G539" s="5"/>
    </row>
    <row r="540" spans="6:7" x14ac:dyDescent="0.35">
      <c r="F540" s="4"/>
      <c r="G540" s="5"/>
    </row>
    <row r="541" spans="6:7" x14ac:dyDescent="0.35">
      <c r="F541" s="4"/>
      <c r="G541" s="5"/>
    </row>
    <row r="542" spans="6:7" x14ac:dyDescent="0.35">
      <c r="F542" s="4"/>
      <c r="G542" s="5"/>
    </row>
    <row r="543" spans="6:7" x14ac:dyDescent="0.35">
      <c r="F543" s="4"/>
      <c r="G543" s="5"/>
    </row>
    <row r="544" spans="6:7" x14ac:dyDescent="0.35">
      <c r="F544" s="4"/>
      <c r="G544" s="5"/>
    </row>
    <row r="545" spans="6:7" x14ac:dyDescent="0.35">
      <c r="F545" s="4"/>
      <c r="G545" s="5"/>
    </row>
    <row r="546" spans="6:7" x14ac:dyDescent="0.35">
      <c r="F546" s="4"/>
      <c r="G546" s="5"/>
    </row>
    <row r="547" spans="6:7" x14ac:dyDescent="0.35">
      <c r="F547" s="4"/>
      <c r="G547" s="5"/>
    </row>
    <row r="548" spans="6:7" x14ac:dyDescent="0.35">
      <c r="F548" s="4"/>
      <c r="G548" s="5"/>
    </row>
    <row r="549" spans="6:7" x14ac:dyDescent="0.35">
      <c r="F549" s="4"/>
      <c r="G549" s="5"/>
    </row>
    <row r="550" spans="6:7" x14ac:dyDescent="0.35">
      <c r="F550" s="4"/>
      <c r="G550" s="5"/>
    </row>
    <row r="551" spans="6:7" x14ac:dyDescent="0.35">
      <c r="F551" s="4"/>
      <c r="G551" s="5"/>
    </row>
    <row r="552" spans="6:7" x14ac:dyDescent="0.35">
      <c r="F552" s="4"/>
      <c r="G552" s="5"/>
    </row>
    <row r="553" spans="6:7" x14ac:dyDescent="0.35">
      <c r="F553" s="4"/>
      <c r="G553" s="5"/>
    </row>
    <row r="554" spans="6:7" x14ac:dyDescent="0.35">
      <c r="F554" s="4"/>
      <c r="G554" s="5"/>
    </row>
    <row r="555" spans="6:7" x14ac:dyDescent="0.35">
      <c r="F555" s="4"/>
      <c r="G555" s="5"/>
    </row>
    <row r="556" spans="6:7" x14ac:dyDescent="0.35">
      <c r="F556" s="4"/>
      <c r="G556" s="5"/>
    </row>
    <row r="557" spans="6:7" x14ac:dyDescent="0.35">
      <c r="F557" s="4"/>
      <c r="G557" s="5"/>
    </row>
    <row r="558" spans="6:7" x14ac:dyDescent="0.35">
      <c r="F558" s="4"/>
      <c r="G558" s="5"/>
    </row>
    <row r="559" spans="6:7" x14ac:dyDescent="0.35">
      <c r="F559" s="4"/>
      <c r="G559" s="5"/>
    </row>
    <row r="560" spans="6:7" x14ac:dyDescent="0.35">
      <c r="F560" s="4"/>
      <c r="G560" s="5"/>
    </row>
    <row r="561" spans="6:7" x14ac:dyDescent="0.35">
      <c r="F561" s="4"/>
      <c r="G561" s="5"/>
    </row>
    <row r="562" spans="6:7" x14ac:dyDescent="0.35">
      <c r="F562" s="4"/>
      <c r="G562" s="5"/>
    </row>
    <row r="563" spans="6:7" x14ac:dyDescent="0.35">
      <c r="F563" s="4"/>
      <c r="G563" s="5"/>
    </row>
    <row r="564" spans="6:7" x14ac:dyDescent="0.35">
      <c r="F564" s="4"/>
      <c r="G564" s="5"/>
    </row>
    <row r="565" spans="6:7" x14ac:dyDescent="0.35">
      <c r="F565" s="4"/>
      <c r="G565" s="5"/>
    </row>
    <row r="566" spans="6:7" x14ac:dyDescent="0.35">
      <c r="F566" s="4"/>
      <c r="G566" s="5"/>
    </row>
    <row r="567" spans="6:7" x14ac:dyDescent="0.35">
      <c r="F567" s="4"/>
      <c r="G567" s="5"/>
    </row>
    <row r="568" spans="6:7" x14ac:dyDescent="0.35">
      <c r="F568" s="4"/>
      <c r="G568" s="5"/>
    </row>
    <row r="569" spans="6:7" x14ac:dyDescent="0.35">
      <c r="F569" s="4"/>
      <c r="G569" s="5"/>
    </row>
    <row r="570" spans="6:7" x14ac:dyDescent="0.35">
      <c r="F570" s="4"/>
      <c r="G570" s="5"/>
    </row>
    <row r="571" spans="6:7" x14ac:dyDescent="0.35">
      <c r="F571" s="4"/>
      <c r="G571" s="5"/>
    </row>
    <row r="572" spans="6:7" x14ac:dyDescent="0.35">
      <c r="F572" s="4"/>
      <c r="G572" s="5"/>
    </row>
    <row r="573" spans="6:7" x14ac:dyDescent="0.35">
      <c r="F573" s="4"/>
      <c r="G573" s="5"/>
    </row>
    <row r="574" spans="6:7" x14ac:dyDescent="0.35">
      <c r="F574" s="4"/>
      <c r="G574" s="5"/>
    </row>
    <row r="575" spans="6:7" x14ac:dyDescent="0.35">
      <c r="F575" s="4"/>
      <c r="G575" s="5"/>
    </row>
    <row r="576" spans="6:7" x14ac:dyDescent="0.35">
      <c r="F576" s="4"/>
      <c r="G576" s="5"/>
    </row>
    <row r="577" spans="6:7" x14ac:dyDescent="0.35">
      <c r="F577" s="4"/>
      <c r="G577" s="5"/>
    </row>
    <row r="578" spans="6:7" x14ac:dyDescent="0.35">
      <c r="F578" s="4"/>
      <c r="G578" s="5"/>
    </row>
    <row r="579" spans="6:7" x14ac:dyDescent="0.35">
      <c r="F579" s="4"/>
      <c r="G579" s="5"/>
    </row>
    <row r="580" spans="6:7" x14ac:dyDescent="0.35">
      <c r="F580" s="4"/>
      <c r="G580" s="5"/>
    </row>
    <row r="581" spans="6:7" x14ac:dyDescent="0.35">
      <c r="F581" s="4"/>
      <c r="G581" s="5"/>
    </row>
    <row r="582" spans="6:7" x14ac:dyDescent="0.35">
      <c r="F582" s="4"/>
      <c r="G582" s="5"/>
    </row>
    <row r="583" spans="6:7" x14ac:dyDescent="0.35">
      <c r="F583" s="4"/>
      <c r="G583" s="5"/>
    </row>
    <row r="584" spans="6:7" x14ac:dyDescent="0.35">
      <c r="F584" s="4"/>
      <c r="G584" s="5"/>
    </row>
    <row r="585" spans="6:7" x14ac:dyDescent="0.35">
      <c r="F585" s="4"/>
      <c r="G585" s="5"/>
    </row>
    <row r="586" spans="6:7" x14ac:dyDescent="0.35">
      <c r="F586" s="4"/>
      <c r="G586" s="5"/>
    </row>
    <row r="587" spans="6:7" x14ac:dyDescent="0.35">
      <c r="F587" s="4"/>
      <c r="G587" s="5"/>
    </row>
    <row r="588" spans="6:7" x14ac:dyDescent="0.35">
      <c r="F588" s="4"/>
      <c r="G588" s="5"/>
    </row>
    <row r="589" spans="6:7" x14ac:dyDescent="0.35">
      <c r="F589" s="4"/>
      <c r="G589" s="5"/>
    </row>
    <row r="590" spans="6:7" x14ac:dyDescent="0.35">
      <c r="F590" s="4"/>
      <c r="G590" s="5"/>
    </row>
    <row r="591" spans="6:7" x14ac:dyDescent="0.35">
      <c r="F591" s="4"/>
      <c r="G591" s="5"/>
    </row>
    <row r="592" spans="6:7" x14ac:dyDescent="0.35">
      <c r="F592" s="4"/>
      <c r="G592" s="5"/>
    </row>
    <row r="593" spans="6:7" x14ac:dyDescent="0.35">
      <c r="F593" s="4"/>
      <c r="G593" s="5"/>
    </row>
    <row r="594" spans="6:7" x14ac:dyDescent="0.35">
      <c r="F594" s="4"/>
      <c r="G594" s="5"/>
    </row>
    <row r="595" spans="6:7" x14ac:dyDescent="0.35">
      <c r="F595" s="4"/>
      <c r="G595" s="5"/>
    </row>
    <row r="596" spans="6:7" x14ac:dyDescent="0.35">
      <c r="F596" s="4"/>
      <c r="G596" s="5"/>
    </row>
    <row r="597" spans="6:7" x14ac:dyDescent="0.35">
      <c r="F597" s="4"/>
      <c r="G597" s="5"/>
    </row>
    <row r="598" spans="6:7" x14ac:dyDescent="0.35">
      <c r="F598" s="4"/>
      <c r="G598" s="5"/>
    </row>
    <row r="599" spans="6:7" x14ac:dyDescent="0.35">
      <c r="F599" s="4"/>
      <c r="G599" s="5"/>
    </row>
    <row r="600" spans="6:7" x14ac:dyDescent="0.35">
      <c r="F600" s="4"/>
      <c r="G600" s="5"/>
    </row>
    <row r="601" spans="6:7" x14ac:dyDescent="0.35">
      <c r="F601" s="4"/>
      <c r="G601" s="5"/>
    </row>
    <row r="602" spans="6:7" x14ac:dyDescent="0.35">
      <c r="F602" s="4"/>
      <c r="G602" s="5"/>
    </row>
    <row r="603" spans="6:7" x14ac:dyDescent="0.35">
      <c r="F603" s="4"/>
      <c r="G603" s="5"/>
    </row>
    <row r="604" spans="6:7" x14ac:dyDescent="0.35">
      <c r="F604" s="4"/>
      <c r="G604" s="5"/>
    </row>
    <row r="605" spans="6:7" x14ac:dyDescent="0.35">
      <c r="F605" s="4"/>
      <c r="G605" s="5"/>
    </row>
    <row r="606" spans="6:7" x14ac:dyDescent="0.35">
      <c r="F606" s="4"/>
      <c r="G606" s="5"/>
    </row>
    <row r="607" spans="6:7" x14ac:dyDescent="0.35">
      <c r="F607" s="4"/>
      <c r="G607" s="5"/>
    </row>
    <row r="608" spans="6:7" x14ac:dyDescent="0.35">
      <c r="F608" s="4"/>
      <c r="G608" s="5"/>
    </row>
    <row r="609" spans="6:7" x14ac:dyDescent="0.35">
      <c r="F609" s="4"/>
      <c r="G609" s="5"/>
    </row>
    <row r="610" spans="6:7" x14ac:dyDescent="0.35">
      <c r="F610" s="4"/>
      <c r="G610" s="5"/>
    </row>
    <row r="611" spans="6:7" x14ac:dyDescent="0.35">
      <c r="F611" s="4"/>
      <c r="G611" s="5"/>
    </row>
    <row r="612" spans="6:7" x14ac:dyDescent="0.35">
      <c r="F612" s="4"/>
      <c r="G612" s="5"/>
    </row>
    <row r="613" spans="6:7" x14ac:dyDescent="0.35">
      <c r="F613" s="4"/>
      <c r="G613" s="5"/>
    </row>
    <row r="614" spans="6:7" x14ac:dyDescent="0.35">
      <c r="F614" s="4"/>
      <c r="G614" s="5"/>
    </row>
    <row r="615" spans="6:7" x14ac:dyDescent="0.35">
      <c r="F615" s="4"/>
      <c r="G615" s="5"/>
    </row>
    <row r="616" spans="6:7" x14ac:dyDescent="0.35">
      <c r="F616" s="4"/>
      <c r="G616" s="5"/>
    </row>
    <row r="617" spans="6:7" x14ac:dyDescent="0.35">
      <c r="F617" s="4"/>
      <c r="G617" s="5"/>
    </row>
    <row r="618" spans="6:7" x14ac:dyDescent="0.35">
      <c r="F618" s="4"/>
      <c r="G618" s="5"/>
    </row>
    <row r="619" spans="6:7" x14ac:dyDescent="0.35">
      <c r="F619" s="4"/>
      <c r="G619" s="5"/>
    </row>
    <row r="620" spans="6:7" x14ac:dyDescent="0.35">
      <c r="F620" s="4"/>
      <c r="G620" s="5"/>
    </row>
    <row r="621" spans="6:7" x14ac:dyDescent="0.35">
      <c r="F621" s="4"/>
      <c r="G621" s="5"/>
    </row>
    <row r="622" spans="6:7" x14ac:dyDescent="0.35">
      <c r="F622" s="4"/>
      <c r="G622" s="5"/>
    </row>
    <row r="623" spans="6:7" x14ac:dyDescent="0.35">
      <c r="F623" s="4"/>
      <c r="G623" s="5"/>
    </row>
    <row r="624" spans="6:7" x14ac:dyDescent="0.35">
      <c r="F624" s="4"/>
      <c r="G624" s="5"/>
    </row>
    <row r="625" spans="6:7" x14ac:dyDescent="0.35">
      <c r="F625" s="4"/>
      <c r="G625" s="5"/>
    </row>
    <row r="626" spans="6:7" x14ac:dyDescent="0.35">
      <c r="F626" s="4"/>
      <c r="G626" s="5"/>
    </row>
    <row r="627" spans="6:7" x14ac:dyDescent="0.35">
      <c r="F627" s="4"/>
      <c r="G627" s="5"/>
    </row>
    <row r="628" spans="6:7" x14ac:dyDescent="0.35">
      <c r="F628" s="4"/>
      <c r="G628" s="5"/>
    </row>
    <row r="629" spans="6:7" x14ac:dyDescent="0.35">
      <c r="F629" s="4"/>
      <c r="G629" s="5"/>
    </row>
    <row r="630" spans="6:7" x14ac:dyDescent="0.35">
      <c r="F630" s="4"/>
      <c r="G630" s="5"/>
    </row>
    <row r="631" spans="6:7" x14ac:dyDescent="0.35">
      <c r="F631" s="4"/>
      <c r="G631" s="5"/>
    </row>
    <row r="632" spans="6:7" x14ac:dyDescent="0.35">
      <c r="F632" s="4"/>
      <c r="G632" s="5"/>
    </row>
    <row r="633" spans="6:7" x14ac:dyDescent="0.35">
      <c r="F633" s="4"/>
      <c r="G633" s="5"/>
    </row>
    <row r="634" spans="6:7" x14ac:dyDescent="0.35">
      <c r="F634" s="4"/>
      <c r="G634" s="5"/>
    </row>
    <row r="635" spans="6:7" x14ac:dyDescent="0.35">
      <c r="F635" s="4"/>
      <c r="G635" s="5"/>
    </row>
    <row r="636" spans="6:7" x14ac:dyDescent="0.35">
      <c r="F636" s="4"/>
      <c r="G636" s="5"/>
    </row>
    <row r="637" spans="6:7" x14ac:dyDescent="0.35">
      <c r="F637" s="4"/>
      <c r="G637" s="5"/>
    </row>
    <row r="638" spans="6:7" x14ac:dyDescent="0.35">
      <c r="F638" s="4"/>
      <c r="G638" s="5"/>
    </row>
    <row r="639" spans="6:7" x14ac:dyDescent="0.35">
      <c r="F639" s="4"/>
      <c r="G639" s="5"/>
    </row>
    <row r="640" spans="6:7" x14ac:dyDescent="0.35">
      <c r="F640" s="4"/>
      <c r="G640" s="5"/>
    </row>
    <row r="641" spans="6:7" x14ac:dyDescent="0.35">
      <c r="F641" s="4"/>
      <c r="G641" s="5"/>
    </row>
    <row r="642" spans="6:7" x14ac:dyDescent="0.35">
      <c r="F642" s="4"/>
      <c r="G642" s="5"/>
    </row>
    <row r="643" spans="6:7" x14ac:dyDescent="0.35">
      <c r="F643" s="4"/>
      <c r="G643" s="5"/>
    </row>
    <row r="644" spans="6:7" x14ac:dyDescent="0.35">
      <c r="F644" s="4"/>
      <c r="G644" s="5"/>
    </row>
    <row r="645" spans="6:7" x14ac:dyDescent="0.35">
      <c r="F645" s="4"/>
      <c r="G645" s="5"/>
    </row>
    <row r="646" spans="6:7" x14ac:dyDescent="0.35">
      <c r="F646" s="4"/>
      <c r="G646" s="5"/>
    </row>
    <row r="647" spans="6:7" x14ac:dyDescent="0.35">
      <c r="F647" s="4"/>
      <c r="G647" s="5"/>
    </row>
    <row r="648" spans="6:7" x14ac:dyDescent="0.35">
      <c r="F648" s="4"/>
      <c r="G648" s="5"/>
    </row>
    <row r="649" spans="6:7" x14ac:dyDescent="0.35">
      <c r="F649" s="4"/>
      <c r="G649" s="5"/>
    </row>
    <row r="650" spans="6:7" x14ac:dyDescent="0.35">
      <c r="F650" s="4"/>
      <c r="G650" s="5"/>
    </row>
    <row r="651" spans="6:7" x14ac:dyDescent="0.35">
      <c r="F651" s="4"/>
      <c r="G651" s="5"/>
    </row>
  </sheetData>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EACDF-62B9-460F-8A68-E7B3C45F990B}">
  <sheetPr>
    <tabColor theme="5" tint="0.79998168889431442"/>
  </sheetPr>
  <dimension ref="A1:AJ307"/>
  <sheetViews>
    <sheetView showGridLines="0" tabSelected="1" zoomScale="80" workbookViewId="0">
      <selection activeCell="AH27" sqref="AH27"/>
    </sheetView>
  </sheetViews>
  <sheetFormatPr defaultRowHeight="14.5" x14ac:dyDescent="0.35"/>
  <cols>
    <col min="1" max="1" width="3.26953125" customWidth="1"/>
    <col min="2" max="2" width="20.1796875" customWidth="1"/>
    <col min="3" max="3" width="14.453125" customWidth="1"/>
    <col min="6" max="6" width="15.1796875" bestFit="1" customWidth="1"/>
    <col min="7" max="7" width="12.1796875" bestFit="1" customWidth="1"/>
    <col min="8" max="8" width="20.36328125" bestFit="1" customWidth="1"/>
    <col min="9" max="9" width="8.7265625" bestFit="1" customWidth="1"/>
    <col min="10" max="10" width="9.81640625" customWidth="1"/>
    <col min="11" max="11" width="15.08984375" customWidth="1"/>
    <col min="12" max="12" width="16.453125" customWidth="1"/>
    <col min="13" max="13" width="20.453125" bestFit="1" customWidth="1"/>
    <col min="14" max="14" width="14.08984375" bestFit="1" customWidth="1"/>
    <col min="15" max="15" width="11.6328125" bestFit="1" customWidth="1"/>
    <col min="16" max="16" width="11.1796875" bestFit="1" customWidth="1"/>
    <col min="17" max="17" width="11.7265625" bestFit="1" customWidth="1"/>
    <col min="18" max="18" width="14.54296875" bestFit="1" customWidth="1"/>
    <col min="19" max="19" width="11.90625" bestFit="1" customWidth="1"/>
    <col min="20" max="20" width="26.26953125" customWidth="1"/>
    <col min="21" max="21" width="11.6328125" bestFit="1" customWidth="1"/>
    <col min="25" max="25" width="5.7265625" customWidth="1"/>
    <col min="26" max="26" width="19.54296875" customWidth="1"/>
    <col min="27" max="27" width="9.6328125" bestFit="1" customWidth="1"/>
    <col min="29" max="29" width="19.08984375" customWidth="1"/>
    <col min="30" max="30" width="8.81640625" bestFit="1" customWidth="1"/>
    <col min="32" max="32" width="23.453125" customWidth="1"/>
    <col min="33" max="33" width="14.7265625" bestFit="1" customWidth="1"/>
    <col min="34" max="34" width="12" bestFit="1" customWidth="1"/>
    <col min="35" max="35" width="8.7265625" bestFit="1" customWidth="1"/>
    <col min="36" max="36" width="7.7265625" bestFit="1" customWidth="1"/>
  </cols>
  <sheetData>
    <row r="1" spans="1:36" ht="47" customHeight="1" x14ac:dyDescent="0.35">
      <c r="A1" s="1"/>
      <c r="B1" s="2"/>
      <c r="C1" s="3" t="s">
        <v>42</v>
      </c>
      <c r="D1" s="2"/>
      <c r="E1" s="2"/>
      <c r="F1" s="2"/>
      <c r="G1" s="2"/>
      <c r="H1" s="2"/>
      <c r="I1" s="2"/>
      <c r="J1" s="2"/>
      <c r="K1" s="2"/>
      <c r="L1" s="2"/>
      <c r="M1" s="2"/>
      <c r="N1" s="2"/>
      <c r="O1" s="2"/>
      <c r="P1" s="2"/>
      <c r="Q1" s="2"/>
      <c r="R1" s="2"/>
      <c r="S1" s="2"/>
      <c r="T1" s="2"/>
      <c r="U1" s="2"/>
      <c r="V1" s="2"/>
      <c r="W1" s="2"/>
      <c r="X1" s="2"/>
      <c r="Y1" s="2"/>
      <c r="Z1" s="2"/>
      <c r="AA1" s="2"/>
      <c r="AB1" s="2"/>
      <c r="AC1" s="2"/>
      <c r="AD1" s="2"/>
    </row>
    <row r="3" spans="1:36" ht="18.5" x14ac:dyDescent="0.45">
      <c r="B3" s="37" t="s">
        <v>78</v>
      </c>
      <c r="C3" s="36"/>
      <c r="H3" s="37" t="s">
        <v>79</v>
      </c>
      <c r="I3" s="35"/>
      <c r="L3" s="37" t="s">
        <v>43</v>
      </c>
      <c r="M3" s="35"/>
      <c r="N3" s="35"/>
      <c r="O3" s="35"/>
      <c r="T3" s="37" t="s">
        <v>82</v>
      </c>
      <c r="U3" s="34"/>
      <c r="V3" s="44"/>
      <c r="Z3" s="37" t="s">
        <v>46</v>
      </c>
      <c r="AA3" s="35"/>
      <c r="AB3" s="35"/>
      <c r="AC3" s="35"/>
      <c r="AF3" s="37" t="s">
        <v>83</v>
      </c>
      <c r="AG3" s="34"/>
      <c r="AH3" s="35"/>
      <c r="AI3" s="35"/>
      <c r="AJ3" s="35"/>
    </row>
    <row r="4" spans="1:36" x14ac:dyDescent="0.35">
      <c r="T4" s="5"/>
      <c r="U4" s="5"/>
      <c r="V4" s="5"/>
    </row>
    <row r="5" spans="1:36" x14ac:dyDescent="0.35">
      <c r="B5" s="6" t="s">
        <v>11</v>
      </c>
      <c r="C5" s="6" t="s">
        <v>12</v>
      </c>
      <c r="D5" s="6" t="s">
        <v>0</v>
      </c>
      <c r="E5" s="7" t="s">
        <v>1</v>
      </c>
      <c r="F5" s="7" t="s">
        <v>47</v>
      </c>
      <c r="G5" s="7"/>
      <c r="H5" s="32"/>
      <c r="I5" s="40" t="s">
        <v>1</v>
      </c>
      <c r="J5" s="40" t="s">
        <v>47</v>
      </c>
      <c r="K5" s="7"/>
      <c r="L5" s="8" t="s">
        <v>58</v>
      </c>
      <c r="M5" s="9" t="s">
        <v>1</v>
      </c>
      <c r="N5" s="12"/>
      <c r="O5" s="9" t="s">
        <v>47</v>
      </c>
      <c r="R5" s="6"/>
      <c r="S5" s="7"/>
      <c r="T5" s="15" t="s">
        <v>59</v>
      </c>
      <c r="U5" s="39" t="s">
        <v>66</v>
      </c>
      <c r="V5" s="5"/>
      <c r="Z5" s="6" t="s">
        <v>81</v>
      </c>
      <c r="AC5" s="6" t="s">
        <v>80</v>
      </c>
      <c r="AF5" s="15" t="s">
        <v>59</v>
      </c>
      <c r="AG5" t="s">
        <v>60</v>
      </c>
      <c r="AH5" t="s">
        <v>61</v>
      </c>
      <c r="AI5" t="s">
        <v>66</v>
      </c>
      <c r="AJ5" t="s">
        <v>84</v>
      </c>
    </row>
    <row r="6" spans="1:36" x14ac:dyDescent="0.35">
      <c r="B6" t="s">
        <v>10</v>
      </c>
      <c r="C6" t="s">
        <v>38</v>
      </c>
      <c r="D6" t="s">
        <v>14</v>
      </c>
      <c r="E6" s="4">
        <v>5586</v>
      </c>
      <c r="F6" s="5">
        <v>525</v>
      </c>
      <c r="G6" s="5"/>
      <c r="H6" s="33" t="s">
        <v>51</v>
      </c>
      <c r="I6" s="32">
        <f>AVERAGE(data[Amount])</f>
        <v>4136.2299999999996</v>
      </c>
      <c r="J6" s="32">
        <f>AVERAGE(data[Units])</f>
        <v>152.19999999999999</v>
      </c>
      <c r="K6" s="5"/>
      <c r="L6" s="10" t="s">
        <v>34</v>
      </c>
      <c r="M6" s="11">
        <f>SUMIFS(data[Amount], data[Geography],L6)</f>
        <v>252469</v>
      </c>
      <c r="N6" s="11">
        <f t="shared" ref="N6:N11" si="0">M6</f>
        <v>252469</v>
      </c>
      <c r="O6" s="13">
        <f>SUMIFS(data[Units],data[Geography],L6)</f>
        <v>8760</v>
      </c>
      <c r="T6" s="16" t="s">
        <v>30</v>
      </c>
      <c r="U6" s="21">
        <v>25899.020000000011</v>
      </c>
      <c r="V6" s="5"/>
      <c r="AF6" s="16" t="s">
        <v>26</v>
      </c>
      <c r="AG6" s="42">
        <v>98</v>
      </c>
      <c r="AH6" s="42">
        <v>204</v>
      </c>
      <c r="AI6" s="21">
        <v>-1044.3999999999999</v>
      </c>
      <c r="AJ6" s="43">
        <v>-10.657142857142857</v>
      </c>
    </row>
    <row r="7" spans="1:36" x14ac:dyDescent="0.35">
      <c r="B7" t="s">
        <v>2</v>
      </c>
      <c r="C7" t="s">
        <v>36</v>
      </c>
      <c r="D7" t="s">
        <v>27</v>
      </c>
      <c r="E7" s="4">
        <v>798</v>
      </c>
      <c r="F7" s="5">
        <v>519</v>
      </c>
      <c r="G7" s="5"/>
      <c r="H7" s="33" t="s">
        <v>52</v>
      </c>
      <c r="I7" s="32">
        <f>MEDIAN(data[Amount])</f>
        <v>3437</v>
      </c>
      <c r="J7" s="32">
        <f>MEDIAN(data[Units])</f>
        <v>124.5</v>
      </c>
      <c r="K7" s="5"/>
      <c r="L7" s="10" t="s">
        <v>36</v>
      </c>
      <c r="M7" s="11">
        <f>SUMIFS(data[Amount], data[Geography],L7)</f>
        <v>237944</v>
      </c>
      <c r="N7" s="11">
        <f t="shared" si="0"/>
        <v>237944</v>
      </c>
      <c r="O7" s="13">
        <f>SUMIFS(data[Units],data[Geography],L7)</f>
        <v>7302</v>
      </c>
      <c r="T7" s="16" t="s">
        <v>22</v>
      </c>
      <c r="U7" s="21">
        <v>46234.960000000006</v>
      </c>
      <c r="V7" s="5"/>
      <c r="Z7" s="15" t="s">
        <v>59</v>
      </c>
      <c r="AA7" s="38" t="s">
        <v>60</v>
      </c>
      <c r="AC7" s="15" t="s">
        <v>59</v>
      </c>
      <c r="AD7" s="38" t="s">
        <v>60</v>
      </c>
      <c r="AF7" s="16" t="s">
        <v>28</v>
      </c>
      <c r="AG7" s="42">
        <v>1827</v>
      </c>
      <c r="AH7" s="42">
        <v>471</v>
      </c>
      <c r="AI7" s="21">
        <v>-3061.9800000000005</v>
      </c>
      <c r="AJ7" s="43">
        <v>-1.6759605911330051</v>
      </c>
    </row>
    <row r="8" spans="1:36" x14ac:dyDescent="0.35">
      <c r="B8" t="s">
        <v>8</v>
      </c>
      <c r="C8" t="s">
        <v>38</v>
      </c>
      <c r="D8" t="s">
        <v>13</v>
      </c>
      <c r="E8" s="4">
        <v>819</v>
      </c>
      <c r="F8" s="5">
        <v>510</v>
      </c>
      <c r="G8" s="5"/>
      <c r="H8" s="33" t="s">
        <v>53</v>
      </c>
      <c r="I8" s="32">
        <f>MIN(data[Amount])</f>
        <v>0</v>
      </c>
      <c r="J8" s="32">
        <f>MIN(data[Units])</f>
        <v>0</v>
      </c>
      <c r="K8" s="5"/>
      <c r="L8" s="10" t="s">
        <v>37</v>
      </c>
      <c r="M8" s="11">
        <f>SUMIFS(data[Amount], data[Geography],L8)</f>
        <v>218813</v>
      </c>
      <c r="N8" s="11">
        <f t="shared" si="0"/>
        <v>218813</v>
      </c>
      <c r="O8" s="13">
        <f>SUMIFS(data[Units],data[Geography],L8)</f>
        <v>7431</v>
      </c>
      <c r="T8" s="16" t="s">
        <v>26</v>
      </c>
      <c r="U8" s="21">
        <v>58277.8</v>
      </c>
      <c r="V8" s="5"/>
      <c r="Z8" s="16" t="s">
        <v>38</v>
      </c>
      <c r="AC8" s="16" t="s">
        <v>38</v>
      </c>
      <c r="AF8" s="16" t="s">
        <v>21</v>
      </c>
      <c r="AG8" s="42">
        <v>497</v>
      </c>
      <c r="AH8" s="42">
        <v>63</v>
      </c>
      <c r="AI8" s="21">
        <v>-70</v>
      </c>
      <c r="AJ8" s="43">
        <v>-0.14084507042253522</v>
      </c>
    </row>
    <row r="9" spans="1:36" x14ac:dyDescent="0.35">
      <c r="B9" t="s">
        <v>3</v>
      </c>
      <c r="C9" t="s">
        <v>34</v>
      </c>
      <c r="D9" t="s">
        <v>32</v>
      </c>
      <c r="E9" s="4">
        <v>7777</v>
      </c>
      <c r="F9" s="5">
        <v>504</v>
      </c>
      <c r="G9" s="5"/>
      <c r="H9" s="33" t="s">
        <v>54</v>
      </c>
      <c r="I9" s="32">
        <f>MAX(data[Amount])</f>
        <v>16184</v>
      </c>
      <c r="J9" s="32">
        <f>MAX(data[Units])</f>
        <v>525</v>
      </c>
      <c r="K9" s="5"/>
      <c r="L9" s="10" t="s">
        <v>35</v>
      </c>
      <c r="M9" s="11">
        <f>SUMIFS(data[Amount], data[Geography],L9)</f>
        <v>189434</v>
      </c>
      <c r="N9" s="11">
        <f t="shared" si="0"/>
        <v>189434</v>
      </c>
      <c r="O9" s="13">
        <f>SUMIFS(data[Units],data[Geography],L9)</f>
        <v>10158</v>
      </c>
      <c r="T9" s="16" t="s">
        <v>28</v>
      </c>
      <c r="U9" s="21">
        <v>39084.340000000004</v>
      </c>
      <c r="V9" s="5"/>
      <c r="Z9" s="19" t="s">
        <v>5</v>
      </c>
      <c r="AA9" s="20">
        <v>25221</v>
      </c>
      <c r="AC9" s="19" t="s">
        <v>41</v>
      </c>
      <c r="AD9" s="20">
        <v>6069</v>
      </c>
      <c r="AF9" s="16" t="s">
        <v>27</v>
      </c>
      <c r="AG9" s="42">
        <v>16891</v>
      </c>
      <c r="AH9" s="42">
        <v>1101</v>
      </c>
      <c r="AI9" s="21">
        <v>-1528.7299999999996</v>
      </c>
      <c r="AJ9" s="43">
        <v>-9.0505594695399885E-2</v>
      </c>
    </row>
    <row r="10" spans="1:36" x14ac:dyDescent="0.35">
      <c r="B10" t="s">
        <v>9</v>
      </c>
      <c r="C10" t="s">
        <v>34</v>
      </c>
      <c r="D10" t="s">
        <v>20</v>
      </c>
      <c r="E10" s="4">
        <v>8463</v>
      </c>
      <c r="F10" s="5">
        <v>492</v>
      </c>
      <c r="G10" s="5"/>
      <c r="H10" s="33" t="s">
        <v>55</v>
      </c>
      <c r="I10" s="32">
        <f>I9-I8</f>
        <v>16184</v>
      </c>
      <c r="J10" s="32">
        <f>J9-J8</f>
        <v>525</v>
      </c>
      <c r="K10" s="5"/>
      <c r="L10" s="10" t="s">
        <v>39</v>
      </c>
      <c r="M10" s="11">
        <f>SUMIFS(data[Amount], data[Geography],L10)</f>
        <v>173530</v>
      </c>
      <c r="N10" s="11">
        <f t="shared" si="0"/>
        <v>173530</v>
      </c>
      <c r="O10" s="13">
        <f>SUMIFS(data[Units],data[Geography],L10)</f>
        <v>5745</v>
      </c>
      <c r="T10" s="16" t="s">
        <v>17</v>
      </c>
      <c r="U10" s="21">
        <v>56471.590000000004</v>
      </c>
      <c r="V10" s="5"/>
      <c r="Z10" s="16" t="s">
        <v>36</v>
      </c>
      <c r="AA10" s="20"/>
      <c r="AC10" s="16" t="s">
        <v>36</v>
      </c>
      <c r="AD10" s="20"/>
      <c r="AF10" s="16" t="s">
        <v>19</v>
      </c>
      <c r="AG10" s="42">
        <v>6076</v>
      </c>
      <c r="AH10" s="42">
        <v>510</v>
      </c>
      <c r="AI10" s="21">
        <v>2179.6000000000004</v>
      </c>
      <c r="AJ10" s="43">
        <v>0.35872284397630028</v>
      </c>
    </row>
    <row r="11" spans="1:36" x14ac:dyDescent="0.35">
      <c r="B11" t="s">
        <v>2</v>
      </c>
      <c r="C11" t="s">
        <v>39</v>
      </c>
      <c r="D11" t="s">
        <v>25</v>
      </c>
      <c r="E11" s="4">
        <v>1785</v>
      </c>
      <c r="F11" s="5">
        <v>462</v>
      </c>
      <c r="G11" s="5"/>
      <c r="H11" s="33"/>
      <c r="I11" s="32"/>
      <c r="J11" s="32"/>
      <c r="K11" s="5"/>
      <c r="L11" s="10" t="s">
        <v>38</v>
      </c>
      <c r="M11" s="11">
        <f>SUMIFS(data[Amount], data[Geography],L11)</f>
        <v>168679</v>
      </c>
      <c r="N11" s="11">
        <f t="shared" si="0"/>
        <v>168679</v>
      </c>
      <c r="O11" s="13">
        <f>SUMIFS(data[Units],data[Geography],L11)</f>
        <v>6264</v>
      </c>
      <c r="T11" s="16" t="s">
        <v>23</v>
      </c>
      <c r="U11" s="21">
        <v>44884.12</v>
      </c>
      <c r="V11" s="5"/>
      <c r="Z11" s="19" t="s">
        <v>5</v>
      </c>
      <c r="AA11" s="20">
        <v>39620</v>
      </c>
      <c r="AC11" s="19" t="s">
        <v>8</v>
      </c>
      <c r="AD11" s="20">
        <v>5019</v>
      </c>
      <c r="AF11" s="16" t="s">
        <v>31</v>
      </c>
      <c r="AG11" s="42">
        <v>5243</v>
      </c>
      <c r="AH11" s="42">
        <v>363</v>
      </c>
      <c r="AI11" s="21">
        <v>3141.23</v>
      </c>
      <c r="AJ11" s="43">
        <v>0.59912836162502381</v>
      </c>
    </row>
    <row r="12" spans="1:36" x14ac:dyDescent="0.35">
      <c r="B12" t="s">
        <v>8</v>
      </c>
      <c r="C12" t="s">
        <v>35</v>
      </c>
      <c r="D12" t="s">
        <v>32</v>
      </c>
      <c r="E12" s="4">
        <v>6706</v>
      </c>
      <c r="F12" s="5">
        <v>459</v>
      </c>
      <c r="G12" s="5"/>
      <c r="H12" s="33" t="s">
        <v>56</v>
      </c>
      <c r="I12" s="32">
        <f>_xlfn.PERCENTILE.EXC(data[Amount],0.25)</f>
        <v>1652</v>
      </c>
      <c r="J12" s="32">
        <f>_xlfn.PERCENTILE.EXC(data[Units],0.25)</f>
        <v>54</v>
      </c>
      <c r="K12" s="5"/>
      <c r="T12" s="16" t="s">
        <v>29</v>
      </c>
      <c r="U12" s="21">
        <v>36700.840000000004</v>
      </c>
      <c r="V12" s="5"/>
      <c r="Z12" s="16" t="s">
        <v>34</v>
      </c>
      <c r="AA12" s="20"/>
      <c r="AC12" s="16" t="s">
        <v>34</v>
      </c>
      <c r="AD12" s="20"/>
      <c r="AF12" s="16" t="s">
        <v>29</v>
      </c>
      <c r="AG12" s="42">
        <v>17633</v>
      </c>
      <c r="AH12" s="42">
        <v>804</v>
      </c>
      <c r="AI12" s="21">
        <v>11876.36</v>
      </c>
      <c r="AJ12" s="43">
        <v>0.67353031248227757</v>
      </c>
    </row>
    <row r="13" spans="1:36" x14ac:dyDescent="0.35">
      <c r="B13" t="s">
        <v>6</v>
      </c>
      <c r="C13" t="s">
        <v>37</v>
      </c>
      <c r="D13" t="s">
        <v>28</v>
      </c>
      <c r="E13" s="4">
        <v>3556</v>
      </c>
      <c r="F13" s="5">
        <v>459</v>
      </c>
      <c r="G13" s="5"/>
      <c r="H13" s="33" t="s">
        <v>57</v>
      </c>
      <c r="I13" s="32">
        <f>_xlfn.PERCENTILE.EXC(data[Amount],0.75)</f>
        <v>6245.75</v>
      </c>
      <c r="J13" s="32">
        <f>_xlfn.PERCENTILE.EXC(data[Units],0.75)</f>
        <v>223.5</v>
      </c>
      <c r="K13" s="5"/>
      <c r="T13" s="16" t="s">
        <v>16</v>
      </c>
      <c r="U13" s="21">
        <v>43177.340000000004</v>
      </c>
      <c r="V13" s="5"/>
      <c r="Z13" s="19" t="s">
        <v>5</v>
      </c>
      <c r="AA13" s="20">
        <v>41559</v>
      </c>
      <c r="AC13" s="19" t="s">
        <v>8</v>
      </c>
      <c r="AD13" s="20">
        <v>5516</v>
      </c>
      <c r="AF13" s="16" t="s">
        <v>30</v>
      </c>
      <c r="AG13" s="42">
        <v>16695</v>
      </c>
      <c r="AH13" s="42">
        <v>336</v>
      </c>
      <c r="AI13" s="21">
        <v>11826.36</v>
      </c>
      <c r="AJ13" s="43">
        <v>0.70837735849056604</v>
      </c>
    </row>
    <row r="14" spans="1:36" x14ac:dyDescent="0.35">
      <c r="B14" t="s">
        <v>6</v>
      </c>
      <c r="C14" t="s">
        <v>34</v>
      </c>
      <c r="D14" t="s">
        <v>26</v>
      </c>
      <c r="E14" s="4">
        <v>8008</v>
      </c>
      <c r="F14" s="5">
        <v>456</v>
      </c>
      <c r="G14" s="5"/>
      <c r="K14" s="5"/>
      <c r="T14" s="16" t="s">
        <v>27</v>
      </c>
      <c r="U14" s="21">
        <v>19572.14</v>
      </c>
      <c r="V14" s="5"/>
      <c r="Z14" s="16" t="s">
        <v>37</v>
      </c>
      <c r="AA14" s="20"/>
      <c r="AC14" s="16" t="s">
        <v>37</v>
      </c>
      <c r="AD14" s="20"/>
      <c r="AF14" s="16" t="s">
        <v>32</v>
      </c>
      <c r="AG14" s="42">
        <v>26313</v>
      </c>
      <c r="AH14" s="42">
        <v>672</v>
      </c>
      <c r="AI14" s="21">
        <v>20500.2</v>
      </c>
      <c r="AJ14" s="43">
        <v>0.77909018355945736</v>
      </c>
    </row>
    <row r="15" spans="1:36" x14ac:dyDescent="0.35">
      <c r="B15" t="s">
        <v>40</v>
      </c>
      <c r="C15" t="s">
        <v>35</v>
      </c>
      <c r="D15" t="s">
        <v>30</v>
      </c>
      <c r="E15" s="4">
        <v>2275</v>
      </c>
      <c r="F15" s="5">
        <v>447</v>
      </c>
      <c r="G15" s="5"/>
      <c r="K15" s="5"/>
      <c r="T15" s="16" t="s">
        <v>33</v>
      </c>
      <c r="U15" s="21">
        <v>46226.020000000004</v>
      </c>
      <c r="V15" s="5"/>
      <c r="Z15" s="19" t="s">
        <v>7</v>
      </c>
      <c r="AA15" s="20">
        <v>43568</v>
      </c>
      <c r="AC15" s="19" t="s">
        <v>10</v>
      </c>
      <c r="AD15" s="20">
        <v>7987</v>
      </c>
      <c r="AF15" s="16" t="s">
        <v>25</v>
      </c>
      <c r="AG15" s="42">
        <v>10920</v>
      </c>
      <c r="AH15" s="42">
        <v>183</v>
      </c>
      <c r="AI15" s="21">
        <v>8513.5499999999993</v>
      </c>
      <c r="AJ15" s="43">
        <v>0.77962912087912084</v>
      </c>
    </row>
    <row r="16" spans="1:36" ht="18.5" x14ac:dyDescent="0.45">
      <c r="B16" t="s">
        <v>40</v>
      </c>
      <c r="C16" t="s">
        <v>35</v>
      </c>
      <c r="D16" t="s">
        <v>33</v>
      </c>
      <c r="E16" s="4">
        <v>8869</v>
      </c>
      <c r="F16" s="5">
        <v>432</v>
      </c>
      <c r="G16" s="5"/>
      <c r="H16" s="37" t="s">
        <v>49</v>
      </c>
      <c r="I16" s="35"/>
      <c r="K16" s="5"/>
      <c r="L16" s="37" t="s">
        <v>44</v>
      </c>
      <c r="M16" s="35"/>
      <c r="N16" s="35"/>
      <c r="O16" s="35"/>
      <c r="T16" s="16" t="s">
        <v>31</v>
      </c>
      <c r="U16" s="21">
        <v>29518.43</v>
      </c>
      <c r="V16" s="5"/>
      <c r="Z16" s="16" t="s">
        <v>39</v>
      </c>
      <c r="AA16" s="20"/>
      <c r="AC16" s="16" t="s">
        <v>39</v>
      </c>
      <c r="AD16" s="20"/>
      <c r="AF16" s="16" t="s">
        <v>23</v>
      </c>
      <c r="AG16" s="42">
        <v>17423</v>
      </c>
      <c r="AH16" s="42">
        <v>591</v>
      </c>
      <c r="AI16" s="21">
        <v>13587.41</v>
      </c>
      <c r="AJ16" s="43">
        <v>0.77985478964587041</v>
      </c>
    </row>
    <row r="17" spans="2:36" x14ac:dyDescent="0.35">
      <c r="B17" t="s">
        <v>6</v>
      </c>
      <c r="C17" t="s">
        <v>39</v>
      </c>
      <c r="D17" t="s">
        <v>25</v>
      </c>
      <c r="E17" s="4">
        <v>2100</v>
      </c>
      <c r="F17" s="5">
        <v>414</v>
      </c>
      <c r="G17" s="5"/>
      <c r="K17" s="5"/>
      <c r="T17" s="16" t="s">
        <v>21</v>
      </c>
      <c r="U17" s="21">
        <v>26000</v>
      </c>
      <c r="V17" s="5"/>
      <c r="Z17" s="19" t="s">
        <v>2</v>
      </c>
      <c r="AA17" s="20">
        <v>45752</v>
      </c>
      <c r="AC17" s="19" t="s">
        <v>41</v>
      </c>
      <c r="AD17" s="20">
        <v>3976</v>
      </c>
      <c r="AF17" s="16" t="s">
        <v>13</v>
      </c>
      <c r="AG17" s="42">
        <v>26145</v>
      </c>
      <c r="AH17" s="42">
        <v>600</v>
      </c>
      <c r="AI17" s="21">
        <v>20547</v>
      </c>
      <c r="AJ17" s="43">
        <v>0.78588640275387267</v>
      </c>
    </row>
    <row r="18" spans="2:36" x14ac:dyDescent="0.35">
      <c r="B18" t="s">
        <v>6</v>
      </c>
      <c r="C18" t="s">
        <v>37</v>
      </c>
      <c r="D18" t="s">
        <v>16</v>
      </c>
      <c r="E18" s="4">
        <v>1904</v>
      </c>
      <c r="F18" s="5">
        <v>405</v>
      </c>
      <c r="G18" s="5"/>
      <c r="H18" s="15" t="s">
        <v>59</v>
      </c>
      <c r="I18" s="39" t="s">
        <v>64</v>
      </c>
      <c r="K18" s="5"/>
      <c r="L18" s="15" t="s">
        <v>59</v>
      </c>
      <c r="M18" s="39" t="s">
        <v>60</v>
      </c>
      <c r="N18" t="s">
        <v>62</v>
      </c>
      <c r="O18" s="39" t="s">
        <v>61</v>
      </c>
      <c r="T18" s="16" t="s">
        <v>25</v>
      </c>
      <c r="U18" s="21">
        <v>29678.099999999995</v>
      </c>
      <c r="V18" s="5"/>
      <c r="Z18" s="16" t="s">
        <v>35</v>
      </c>
      <c r="AA18" s="20"/>
      <c r="AC18" s="16" t="s">
        <v>35</v>
      </c>
      <c r="AD18" s="20"/>
      <c r="AF18" s="16" t="s">
        <v>17</v>
      </c>
      <c r="AG18" s="42">
        <v>8498</v>
      </c>
      <c r="AH18" s="42">
        <v>552</v>
      </c>
      <c r="AI18" s="21">
        <v>6781.28</v>
      </c>
      <c r="AJ18" s="43">
        <v>0.7979854083313721</v>
      </c>
    </row>
    <row r="19" spans="2:36" x14ac:dyDescent="0.35">
      <c r="B19" t="s">
        <v>6</v>
      </c>
      <c r="C19" t="s">
        <v>35</v>
      </c>
      <c r="D19" t="s">
        <v>4</v>
      </c>
      <c r="E19" s="4">
        <v>1302</v>
      </c>
      <c r="F19" s="5">
        <v>402</v>
      </c>
      <c r="G19" s="5"/>
      <c r="H19" s="16" t="s">
        <v>24</v>
      </c>
      <c r="I19" s="18">
        <v>33.88697318007663</v>
      </c>
      <c r="K19" s="5"/>
      <c r="L19" s="16" t="s">
        <v>34</v>
      </c>
      <c r="M19" s="17">
        <v>33670</v>
      </c>
      <c r="N19">
        <v>33670</v>
      </c>
      <c r="O19">
        <v>1515</v>
      </c>
      <c r="T19" s="16" t="s">
        <v>19</v>
      </c>
      <c r="U19" s="21">
        <v>29800.160000000003</v>
      </c>
      <c r="V19" s="5"/>
      <c r="W19" s="5"/>
      <c r="X19" s="5"/>
      <c r="Z19" s="19" t="s">
        <v>40</v>
      </c>
      <c r="AA19" s="20">
        <v>38325</v>
      </c>
      <c r="AC19" s="19" t="s">
        <v>2</v>
      </c>
      <c r="AD19" s="20">
        <v>2142</v>
      </c>
      <c r="AF19" s="16" t="s">
        <v>4</v>
      </c>
      <c r="AG19" s="42">
        <v>10290</v>
      </c>
      <c r="AH19" s="42">
        <v>156</v>
      </c>
      <c r="AI19" s="21">
        <v>8436.7199999999993</v>
      </c>
      <c r="AJ19" s="43">
        <v>0.81989504373177835</v>
      </c>
    </row>
    <row r="20" spans="2:36" x14ac:dyDescent="0.35">
      <c r="B20" t="s">
        <v>6</v>
      </c>
      <c r="C20" t="s">
        <v>39</v>
      </c>
      <c r="D20" t="s">
        <v>29</v>
      </c>
      <c r="E20" s="4">
        <v>3052</v>
      </c>
      <c r="F20" s="5">
        <v>378</v>
      </c>
      <c r="G20" s="5"/>
      <c r="H20" s="16" t="s">
        <v>22</v>
      </c>
      <c r="I20" s="18">
        <v>32.301656920077974</v>
      </c>
      <c r="K20" s="5"/>
      <c r="L20" s="16" t="s">
        <v>36</v>
      </c>
      <c r="M20" s="17">
        <v>27377</v>
      </c>
      <c r="N20">
        <v>27377</v>
      </c>
      <c r="O20">
        <v>513</v>
      </c>
      <c r="T20" s="16" t="s">
        <v>4</v>
      </c>
      <c r="U20" s="21">
        <v>14946.919999999998</v>
      </c>
      <c r="V20" s="5"/>
      <c r="W20" s="5"/>
      <c r="X20" s="5"/>
      <c r="Z20" s="16" t="s">
        <v>63</v>
      </c>
      <c r="AA20" s="20">
        <v>234045</v>
      </c>
      <c r="AC20" s="16" t="s">
        <v>63</v>
      </c>
      <c r="AD20" s="20">
        <v>30709</v>
      </c>
      <c r="AF20" s="16" t="s">
        <v>18</v>
      </c>
      <c r="AG20" s="42">
        <v>18389</v>
      </c>
      <c r="AH20" s="42">
        <v>468</v>
      </c>
      <c r="AI20" s="21">
        <v>15361.04</v>
      </c>
      <c r="AJ20" s="43">
        <v>0.83533851759203881</v>
      </c>
    </row>
    <row r="21" spans="2:36" x14ac:dyDescent="0.35">
      <c r="B21" t="s">
        <v>40</v>
      </c>
      <c r="C21" t="s">
        <v>35</v>
      </c>
      <c r="D21" t="s">
        <v>22</v>
      </c>
      <c r="E21" s="4">
        <v>6853</v>
      </c>
      <c r="F21" s="5">
        <v>372</v>
      </c>
      <c r="G21" s="5"/>
      <c r="H21" s="16" t="s">
        <v>26</v>
      </c>
      <c r="I21" s="18">
        <v>32.807189542483663</v>
      </c>
      <c r="K21" s="5"/>
      <c r="L21" s="16" t="s">
        <v>37</v>
      </c>
      <c r="M21" s="17">
        <v>26985</v>
      </c>
      <c r="N21">
        <v>26985</v>
      </c>
      <c r="O21">
        <v>1329</v>
      </c>
      <c r="T21" s="16" t="s">
        <v>32</v>
      </c>
      <c r="U21" s="21">
        <v>52063.35</v>
      </c>
      <c r="V21" s="5"/>
      <c r="AF21" s="16" t="s">
        <v>33</v>
      </c>
      <c r="AG21" s="42">
        <v>9772</v>
      </c>
      <c r="AH21" s="42">
        <v>90</v>
      </c>
      <c r="AI21" s="21">
        <v>8658.7000000000007</v>
      </c>
      <c r="AJ21" s="43">
        <v>0.88607245190339756</v>
      </c>
    </row>
    <row r="22" spans="2:36" x14ac:dyDescent="0.35">
      <c r="B22" t="s">
        <v>7</v>
      </c>
      <c r="C22" t="s">
        <v>34</v>
      </c>
      <c r="D22" t="s">
        <v>14</v>
      </c>
      <c r="E22" s="4">
        <v>1932</v>
      </c>
      <c r="F22" s="5">
        <v>369</v>
      </c>
      <c r="G22" s="5"/>
      <c r="H22" s="16" t="s">
        <v>33</v>
      </c>
      <c r="I22" s="18">
        <v>37.303128371089535</v>
      </c>
      <c r="K22" s="5"/>
      <c r="L22" s="16" t="s">
        <v>39</v>
      </c>
      <c r="M22" s="17">
        <v>15827</v>
      </c>
      <c r="N22">
        <v>15827</v>
      </c>
      <c r="O22">
        <v>885</v>
      </c>
      <c r="T22" s="16" t="s">
        <v>13</v>
      </c>
      <c r="U22" s="21">
        <v>29721.27</v>
      </c>
      <c r="V22" s="5"/>
      <c r="AF22" s="16" t="s">
        <v>22</v>
      </c>
      <c r="AG22" s="42">
        <v>8435</v>
      </c>
      <c r="AH22" s="42">
        <v>42</v>
      </c>
      <c r="AI22" s="21">
        <v>8024.66</v>
      </c>
      <c r="AJ22" s="43">
        <v>0.95135269709543568</v>
      </c>
    </row>
    <row r="23" spans="2:36" x14ac:dyDescent="0.35">
      <c r="B23" t="s">
        <v>6</v>
      </c>
      <c r="C23" t="s">
        <v>34</v>
      </c>
      <c r="D23" t="s">
        <v>30</v>
      </c>
      <c r="E23" s="4">
        <v>3402</v>
      </c>
      <c r="F23" s="5">
        <v>366</v>
      </c>
      <c r="G23" s="5"/>
      <c r="H23" s="16" t="s">
        <v>15</v>
      </c>
      <c r="I23" s="18">
        <v>44.990867579908674</v>
      </c>
      <c r="K23" s="5"/>
      <c r="L23" s="16" t="s">
        <v>38</v>
      </c>
      <c r="M23" s="17">
        <v>15820</v>
      </c>
      <c r="N23">
        <v>15820</v>
      </c>
      <c r="O23">
        <v>711</v>
      </c>
      <c r="T23" s="16" t="s">
        <v>14</v>
      </c>
      <c r="U23" s="21">
        <v>19525.600000000002</v>
      </c>
      <c r="V23" s="5"/>
      <c r="AF23" s="16" t="s">
        <v>16</v>
      </c>
      <c r="AG23" s="42">
        <v>36799</v>
      </c>
      <c r="AH23" s="42">
        <v>96</v>
      </c>
      <c r="AI23" s="21">
        <v>35955.160000000003</v>
      </c>
      <c r="AJ23" s="43">
        <v>0.97706894209081774</v>
      </c>
    </row>
    <row r="24" spans="2:36" x14ac:dyDescent="0.35">
      <c r="B24" t="s">
        <v>3</v>
      </c>
      <c r="C24" t="s">
        <v>37</v>
      </c>
      <c r="D24" t="s">
        <v>4</v>
      </c>
      <c r="E24" s="4">
        <v>938</v>
      </c>
      <c r="F24" s="5">
        <v>366</v>
      </c>
      <c r="G24" s="5"/>
      <c r="H24" s="16" t="s">
        <v>63</v>
      </c>
      <c r="I24" s="18">
        <v>35.949565217391303</v>
      </c>
      <c r="K24" s="5"/>
      <c r="L24" s="16" t="s">
        <v>35</v>
      </c>
      <c r="M24" s="17">
        <v>11018</v>
      </c>
      <c r="N24">
        <v>11018</v>
      </c>
      <c r="O24">
        <v>972</v>
      </c>
      <c r="T24" s="16" t="s">
        <v>24</v>
      </c>
      <c r="U24" s="21">
        <v>30189.32</v>
      </c>
      <c r="V24" s="5"/>
      <c r="AF24" s="16" t="s">
        <v>63</v>
      </c>
      <c r="AG24" s="42">
        <v>237944</v>
      </c>
      <c r="AH24" s="42">
        <v>7302</v>
      </c>
      <c r="AI24" s="21">
        <v>169684.16</v>
      </c>
      <c r="AJ24" s="43">
        <v>0.71312644992098984</v>
      </c>
    </row>
    <row r="25" spans="2:36" x14ac:dyDescent="0.35">
      <c r="B25" t="s">
        <v>8</v>
      </c>
      <c r="C25" t="s">
        <v>35</v>
      </c>
      <c r="D25" t="s">
        <v>20</v>
      </c>
      <c r="E25" s="4">
        <v>2702</v>
      </c>
      <c r="F25" s="5">
        <v>363</v>
      </c>
      <c r="G25" s="5"/>
      <c r="H25" s="16"/>
      <c r="I25" s="18"/>
      <c r="K25" s="5"/>
      <c r="L25" s="16"/>
      <c r="M25" s="17"/>
      <c r="T25" s="16" t="s">
        <v>20</v>
      </c>
      <c r="U25" s="21">
        <v>31390.480000000003</v>
      </c>
      <c r="V25" s="5"/>
    </row>
    <row r="26" spans="2:36" x14ac:dyDescent="0.35">
      <c r="B26" t="s">
        <v>5</v>
      </c>
      <c r="C26" t="s">
        <v>35</v>
      </c>
      <c r="D26" t="s">
        <v>29</v>
      </c>
      <c r="E26" s="4">
        <v>4480</v>
      </c>
      <c r="F26" s="5">
        <v>357</v>
      </c>
      <c r="G26" s="5"/>
      <c r="H26" s="16"/>
      <c r="I26" s="18"/>
      <c r="K26" s="5"/>
      <c r="L26" s="16"/>
      <c r="M26" s="17"/>
      <c r="T26" s="16" t="s">
        <v>15</v>
      </c>
      <c r="U26" s="21">
        <v>50988.91</v>
      </c>
      <c r="V26" s="5"/>
    </row>
    <row r="27" spans="2:36" x14ac:dyDescent="0.35">
      <c r="B27" t="s">
        <v>2</v>
      </c>
      <c r="C27" t="s">
        <v>38</v>
      </c>
      <c r="D27" t="s">
        <v>31</v>
      </c>
      <c r="E27" s="4">
        <v>4326</v>
      </c>
      <c r="F27" s="5">
        <v>348</v>
      </c>
      <c r="G27" s="5"/>
      <c r="H27" s="5"/>
      <c r="J27" s="5"/>
      <c r="K27" s="5"/>
      <c r="T27" s="16" t="s">
        <v>18</v>
      </c>
      <c r="U27" s="21">
        <v>40814.559999999998</v>
      </c>
      <c r="V27" s="5"/>
    </row>
    <row r="28" spans="2:36" x14ac:dyDescent="0.35">
      <c r="B28" t="s">
        <v>5</v>
      </c>
      <c r="C28" t="s">
        <v>36</v>
      </c>
      <c r="D28" t="s">
        <v>17</v>
      </c>
      <c r="E28" s="4">
        <v>3339</v>
      </c>
      <c r="F28" s="5">
        <v>348</v>
      </c>
      <c r="G28" s="5"/>
      <c r="H28" s="5"/>
      <c r="I28" s="5"/>
      <c r="J28" s="5"/>
      <c r="K28" s="5"/>
      <c r="T28" s="16" t="s">
        <v>63</v>
      </c>
      <c r="U28" s="21">
        <v>801165.2699999999</v>
      </c>
      <c r="V28" s="5"/>
    </row>
    <row r="29" spans="2:36" x14ac:dyDescent="0.35">
      <c r="B29" t="s">
        <v>10</v>
      </c>
      <c r="C29" t="s">
        <v>36</v>
      </c>
      <c r="D29" t="s">
        <v>29</v>
      </c>
      <c r="E29" s="4">
        <v>2471</v>
      </c>
      <c r="F29" s="5">
        <v>342</v>
      </c>
      <c r="G29" s="5"/>
      <c r="T29" s="5"/>
      <c r="U29" s="5"/>
      <c r="V29" s="5"/>
    </row>
    <row r="30" spans="2:36" x14ac:dyDescent="0.35">
      <c r="B30" t="s">
        <v>5</v>
      </c>
      <c r="C30" t="s">
        <v>34</v>
      </c>
      <c r="D30" t="s">
        <v>20</v>
      </c>
      <c r="E30" s="4">
        <v>15610</v>
      </c>
      <c r="F30" s="5">
        <v>339</v>
      </c>
      <c r="G30" s="5"/>
      <c r="T30" s="5"/>
      <c r="U30" s="5"/>
      <c r="V30" s="5"/>
    </row>
    <row r="31" spans="2:36" x14ac:dyDescent="0.35">
      <c r="B31" t="s">
        <v>7</v>
      </c>
      <c r="C31" t="s">
        <v>37</v>
      </c>
      <c r="D31" t="s">
        <v>16</v>
      </c>
      <c r="E31" s="4">
        <v>4487</v>
      </c>
      <c r="F31" s="5">
        <v>333</v>
      </c>
      <c r="G31" s="5"/>
      <c r="T31" s="5"/>
      <c r="U31" s="5"/>
      <c r="V31" s="5"/>
    </row>
    <row r="32" spans="2:36" x14ac:dyDescent="0.35">
      <c r="B32" t="s">
        <v>3</v>
      </c>
      <c r="C32" t="s">
        <v>37</v>
      </c>
      <c r="D32" t="s">
        <v>28</v>
      </c>
      <c r="E32" s="4">
        <v>7308</v>
      </c>
      <c r="F32" s="5">
        <v>327</v>
      </c>
      <c r="G32" s="5"/>
      <c r="T32" s="5"/>
      <c r="U32" s="5"/>
      <c r="V32" s="5"/>
    </row>
    <row r="33" spans="2:24" x14ac:dyDescent="0.35">
      <c r="B33" t="s">
        <v>3</v>
      </c>
      <c r="C33" t="s">
        <v>37</v>
      </c>
      <c r="D33" t="s">
        <v>29</v>
      </c>
      <c r="E33" s="4">
        <v>4592</v>
      </c>
      <c r="F33" s="5">
        <v>324</v>
      </c>
      <c r="G33" s="5"/>
      <c r="T33" s="5"/>
      <c r="U33" s="5"/>
      <c r="V33" s="5"/>
    </row>
    <row r="34" spans="2:24" x14ac:dyDescent="0.35">
      <c r="B34" t="s">
        <v>7</v>
      </c>
      <c r="C34" t="s">
        <v>38</v>
      </c>
      <c r="D34" t="s">
        <v>30</v>
      </c>
      <c r="E34" s="4">
        <v>10129</v>
      </c>
      <c r="F34" s="5">
        <v>312</v>
      </c>
      <c r="G34" s="5"/>
      <c r="T34" s="5"/>
      <c r="U34" s="5"/>
      <c r="V34" s="5"/>
    </row>
    <row r="35" spans="2:24" x14ac:dyDescent="0.35">
      <c r="B35" t="s">
        <v>3</v>
      </c>
      <c r="C35" t="s">
        <v>34</v>
      </c>
      <c r="D35" t="s">
        <v>28</v>
      </c>
      <c r="E35" s="4">
        <v>3689</v>
      </c>
      <c r="F35" s="5">
        <v>312</v>
      </c>
      <c r="G35" s="5"/>
      <c r="T35" s="5"/>
      <c r="U35" s="5"/>
      <c r="V35" s="5"/>
    </row>
    <row r="36" spans="2:24" x14ac:dyDescent="0.35">
      <c r="B36" t="s">
        <v>41</v>
      </c>
      <c r="C36" t="s">
        <v>36</v>
      </c>
      <c r="D36" t="s">
        <v>28</v>
      </c>
      <c r="E36" s="4">
        <v>854</v>
      </c>
      <c r="F36" s="5">
        <v>309</v>
      </c>
      <c r="G36" s="5"/>
      <c r="T36" s="5"/>
      <c r="U36" s="5"/>
      <c r="V36" s="5"/>
    </row>
    <row r="37" spans="2:24" x14ac:dyDescent="0.35">
      <c r="B37" t="s">
        <v>9</v>
      </c>
      <c r="C37" t="s">
        <v>39</v>
      </c>
      <c r="D37" t="s">
        <v>24</v>
      </c>
      <c r="E37" s="4">
        <v>3920</v>
      </c>
      <c r="F37" s="5">
        <v>306</v>
      </c>
      <c r="G37" s="5"/>
      <c r="T37" s="5"/>
      <c r="U37" s="5"/>
      <c r="V37" s="5"/>
      <c r="W37" s="5"/>
      <c r="X37" s="5"/>
    </row>
    <row r="38" spans="2:24" x14ac:dyDescent="0.35">
      <c r="B38" t="s">
        <v>40</v>
      </c>
      <c r="C38" t="s">
        <v>36</v>
      </c>
      <c r="D38" t="s">
        <v>27</v>
      </c>
      <c r="E38" s="4">
        <v>3164</v>
      </c>
      <c r="F38" s="5">
        <v>306</v>
      </c>
      <c r="G38" s="5"/>
      <c r="T38" s="5"/>
      <c r="U38" s="5"/>
      <c r="V38" s="5"/>
      <c r="W38" s="5"/>
      <c r="X38" s="5"/>
    </row>
    <row r="39" spans="2:24" x14ac:dyDescent="0.35">
      <c r="B39" t="s">
        <v>3</v>
      </c>
      <c r="C39" t="s">
        <v>35</v>
      </c>
      <c r="D39" t="s">
        <v>33</v>
      </c>
      <c r="E39" s="4">
        <v>819</v>
      </c>
      <c r="F39" s="5">
        <v>306</v>
      </c>
      <c r="G39" s="5"/>
      <c r="T39" s="5"/>
      <c r="U39" s="5"/>
      <c r="V39" s="5"/>
      <c r="W39" s="5"/>
      <c r="X39" s="5"/>
    </row>
    <row r="40" spans="2:24" x14ac:dyDescent="0.35">
      <c r="B40" t="s">
        <v>3</v>
      </c>
      <c r="C40" t="s">
        <v>38</v>
      </c>
      <c r="D40" t="s">
        <v>26</v>
      </c>
      <c r="E40" s="4">
        <v>8841</v>
      </c>
      <c r="F40" s="5">
        <v>303</v>
      </c>
      <c r="G40" s="5"/>
      <c r="T40" s="5"/>
      <c r="U40" s="5"/>
      <c r="V40" s="5"/>
      <c r="W40" s="5"/>
      <c r="X40" s="5"/>
    </row>
    <row r="41" spans="2:24" x14ac:dyDescent="0.35">
      <c r="B41" t="s">
        <v>10</v>
      </c>
      <c r="C41" t="s">
        <v>36</v>
      </c>
      <c r="D41" t="s">
        <v>32</v>
      </c>
      <c r="E41" s="4">
        <v>6657</v>
      </c>
      <c r="F41" s="5">
        <v>303</v>
      </c>
      <c r="G41" s="5"/>
      <c r="T41" s="5"/>
      <c r="U41" s="5"/>
      <c r="V41" s="5"/>
      <c r="W41" s="5"/>
      <c r="X41" s="5"/>
    </row>
    <row r="42" spans="2:24" x14ac:dyDescent="0.35">
      <c r="B42" t="s">
        <v>2</v>
      </c>
      <c r="C42" t="s">
        <v>35</v>
      </c>
      <c r="D42" t="s">
        <v>17</v>
      </c>
      <c r="E42" s="4">
        <v>1589</v>
      </c>
      <c r="F42" s="5">
        <v>303</v>
      </c>
      <c r="G42" s="5"/>
      <c r="T42" s="5"/>
      <c r="U42" s="5"/>
      <c r="V42" s="5"/>
      <c r="W42" s="5"/>
      <c r="X42" s="5"/>
    </row>
    <row r="43" spans="2:24" x14ac:dyDescent="0.35">
      <c r="B43" t="s">
        <v>8</v>
      </c>
      <c r="C43" t="s">
        <v>35</v>
      </c>
      <c r="D43" t="s">
        <v>27</v>
      </c>
      <c r="E43" s="4">
        <v>4753</v>
      </c>
      <c r="F43" s="5">
        <v>300</v>
      </c>
      <c r="G43" s="5"/>
      <c r="T43" s="5"/>
      <c r="U43" s="5"/>
      <c r="V43" s="5"/>
      <c r="W43" s="5"/>
      <c r="X43" s="5"/>
    </row>
    <row r="44" spans="2:24" x14ac:dyDescent="0.35">
      <c r="B44" t="s">
        <v>7</v>
      </c>
      <c r="C44" t="s">
        <v>36</v>
      </c>
      <c r="D44" t="s">
        <v>19</v>
      </c>
      <c r="E44" s="4">
        <v>2870</v>
      </c>
      <c r="F44" s="5">
        <v>300</v>
      </c>
      <c r="G44" s="5"/>
      <c r="T44" s="5"/>
      <c r="U44" s="5"/>
      <c r="V44" s="5"/>
      <c r="W44" s="5"/>
      <c r="X44" s="5"/>
    </row>
    <row r="45" spans="2:24" x14ac:dyDescent="0.35">
      <c r="B45" t="s">
        <v>40</v>
      </c>
      <c r="C45" t="s">
        <v>38</v>
      </c>
      <c r="D45" t="s">
        <v>13</v>
      </c>
      <c r="E45" s="4">
        <v>5670</v>
      </c>
      <c r="F45" s="5">
        <v>297</v>
      </c>
      <c r="G45" s="5"/>
      <c r="T45" s="5"/>
      <c r="U45" s="5"/>
      <c r="V45" s="5"/>
      <c r="W45" s="5"/>
      <c r="X45" s="5"/>
    </row>
    <row r="46" spans="2:24" x14ac:dyDescent="0.35">
      <c r="B46" t="s">
        <v>41</v>
      </c>
      <c r="C46" t="s">
        <v>36</v>
      </c>
      <c r="D46" t="s">
        <v>18</v>
      </c>
      <c r="E46" s="4">
        <v>9632</v>
      </c>
      <c r="F46" s="5">
        <v>288</v>
      </c>
      <c r="G46" s="5"/>
      <c r="T46" s="5"/>
      <c r="U46" s="5"/>
      <c r="V46" s="5"/>
      <c r="W46" s="5"/>
      <c r="X46" s="5"/>
    </row>
    <row r="47" spans="2:24" x14ac:dyDescent="0.35">
      <c r="B47" t="s">
        <v>7</v>
      </c>
      <c r="C47" t="s">
        <v>35</v>
      </c>
      <c r="D47" t="s">
        <v>28</v>
      </c>
      <c r="E47" s="4">
        <v>5194</v>
      </c>
      <c r="F47" s="5">
        <v>288</v>
      </c>
      <c r="G47" s="5"/>
    </row>
    <row r="48" spans="2:24" x14ac:dyDescent="0.35">
      <c r="B48" t="s">
        <v>8</v>
      </c>
      <c r="C48" t="s">
        <v>34</v>
      </c>
      <c r="D48" t="s">
        <v>31</v>
      </c>
      <c r="E48" s="4">
        <v>3507</v>
      </c>
      <c r="F48" s="5">
        <v>288</v>
      </c>
      <c r="G48" s="5"/>
    </row>
    <row r="49" spans="2:7" x14ac:dyDescent="0.35">
      <c r="B49" t="s">
        <v>10</v>
      </c>
      <c r="C49" t="s">
        <v>37</v>
      </c>
      <c r="D49" t="s">
        <v>21</v>
      </c>
      <c r="E49" s="4">
        <v>245</v>
      </c>
      <c r="F49" s="5">
        <v>288</v>
      </c>
      <c r="G49" s="5"/>
    </row>
    <row r="50" spans="2:7" x14ac:dyDescent="0.35">
      <c r="B50" t="s">
        <v>6</v>
      </c>
      <c r="C50" t="s">
        <v>38</v>
      </c>
      <c r="D50" t="s">
        <v>27</v>
      </c>
      <c r="E50" s="4">
        <v>1134</v>
      </c>
      <c r="F50" s="5">
        <v>282</v>
      </c>
      <c r="G50" s="5"/>
    </row>
    <row r="51" spans="2:7" x14ac:dyDescent="0.35">
      <c r="B51" t="s">
        <v>10</v>
      </c>
      <c r="C51" t="s">
        <v>39</v>
      </c>
      <c r="D51" t="s">
        <v>21</v>
      </c>
      <c r="E51" s="4">
        <v>4858</v>
      </c>
      <c r="F51" s="5">
        <v>279</v>
      </c>
      <c r="G51" s="5"/>
    </row>
    <row r="52" spans="2:7" x14ac:dyDescent="0.35">
      <c r="B52" t="s">
        <v>10</v>
      </c>
      <c r="C52" t="s">
        <v>35</v>
      </c>
      <c r="D52" t="s">
        <v>18</v>
      </c>
      <c r="E52" s="4">
        <v>3808</v>
      </c>
      <c r="F52" s="5">
        <v>279</v>
      </c>
      <c r="G52" s="5"/>
    </row>
    <row r="53" spans="2:7" x14ac:dyDescent="0.35">
      <c r="B53" t="s">
        <v>3</v>
      </c>
      <c r="C53" t="s">
        <v>34</v>
      </c>
      <c r="D53" t="s">
        <v>14</v>
      </c>
      <c r="E53" s="4">
        <v>7259</v>
      </c>
      <c r="F53" s="5">
        <v>276</v>
      </c>
      <c r="G53" s="5"/>
    </row>
    <row r="54" spans="2:7" x14ac:dyDescent="0.35">
      <c r="B54" t="s">
        <v>3</v>
      </c>
      <c r="C54" t="s">
        <v>35</v>
      </c>
      <c r="D54" t="s">
        <v>15</v>
      </c>
      <c r="E54" s="4">
        <v>6657</v>
      </c>
      <c r="F54" s="5">
        <v>276</v>
      </c>
      <c r="G54" s="5"/>
    </row>
    <row r="55" spans="2:7" x14ac:dyDescent="0.35">
      <c r="B55" t="s">
        <v>9</v>
      </c>
      <c r="C55" t="s">
        <v>37</v>
      </c>
      <c r="D55" t="s">
        <v>29</v>
      </c>
      <c r="E55" s="4">
        <v>1085</v>
      </c>
      <c r="F55" s="5">
        <v>273</v>
      </c>
      <c r="G55" s="5"/>
    </row>
    <row r="56" spans="2:7" x14ac:dyDescent="0.35">
      <c r="B56" t="s">
        <v>7</v>
      </c>
      <c r="C56" t="s">
        <v>38</v>
      </c>
      <c r="D56" t="s">
        <v>18</v>
      </c>
      <c r="E56" s="4">
        <v>1778</v>
      </c>
      <c r="F56" s="5">
        <v>270</v>
      </c>
      <c r="G56" s="5"/>
    </row>
    <row r="57" spans="2:7" x14ac:dyDescent="0.35">
      <c r="B57" t="s">
        <v>6</v>
      </c>
      <c r="C57" t="s">
        <v>35</v>
      </c>
      <c r="D57" t="s">
        <v>20</v>
      </c>
      <c r="E57" s="4">
        <v>1071</v>
      </c>
      <c r="F57" s="5">
        <v>270</v>
      </c>
      <c r="G57" s="5"/>
    </row>
    <row r="58" spans="2:7" x14ac:dyDescent="0.35">
      <c r="B58" t="s">
        <v>10</v>
      </c>
      <c r="C58" t="s">
        <v>36</v>
      </c>
      <c r="D58" t="s">
        <v>23</v>
      </c>
      <c r="E58" s="4">
        <v>2317</v>
      </c>
      <c r="F58" s="5">
        <v>261</v>
      </c>
      <c r="G58" s="5"/>
    </row>
    <row r="59" spans="2:7" x14ac:dyDescent="0.35">
      <c r="B59" t="s">
        <v>7</v>
      </c>
      <c r="C59" t="s">
        <v>38</v>
      </c>
      <c r="D59" t="s">
        <v>28</v>
      </c>
      <c r="E59" s="4">
        <v>5677</v>
      </c>
      <c r="F59" s="5">
        <v>258</v>
      </c>
      <c r="G59" s="5"/>
    </row>
    <row r="60" spans="2:7" x14ac:dyDescent="0.35">
      <c r="B60" t="s">
        <v>3</v>
      </c>
      <c r="C60" t="s">
        <v>35</v>
      </c>
      <c r="D60" t="s">
        <v>14</v>
      </c>
      <c r="E60" s="4">
        <v>2415</v>
      </c>
      <c r="F60" s="5">
        <v>255</v>
      </c>
      <c r="G60" s="5"/>
    </row>
    <row r="61" spans="2:7" x14ac:dyDescent="0.35">
      <c r="B61" t="s">
        <v>7</v>
      </c>
      <c r="C61" t="s">
        <v>35</v>
      </c>
      <c r="D61" t="s">
        <v>30</v>
      </c>
      <c r="E61" s="4">
        <v>6755</v>
      </c>
      <c r="F61" s="5">
        <v>252</v>
      </c>
      <c r="G61" s="5"/>
    </row>
    <row r="62" spans="2:7" x14ac:dyDescent="0.35">
      <c r="B62" t="s">
        <v>7</v>
      </c>
      <c r="C62" t="s">
        <v>36</v>
      </c>
      <c r="D62" t="s">
        <v>29</v>
      </c>
      <c r="E62" s="4">
        <v>5551</v>
      </c>
      <c r="F62" s="5">
        <v>252</v>
      </c>
      <c r="G62" s="5"/>
    </row>
    <row r="63" spans="2:7" x14ac:dyDescent="0.35">
      <c r="B63" t="s">
        <v>5</v>
      </c>
      <c r="C63" t="s">
        <v>39</v>
      </c>
      <c r="D63" t="s">
        <v>18</v>
      </c>
      <c r="E63" s="4">
        <v>385</v>
      </c>
      <c r="F63" s="5">
        <v>249</v>
      </c>
      <c r="G63" s="5"/>
    </row>
    <row r="64" spans="2:7" x14ac:dyDescent="0.35">
      <c r="B64" t="s">
        <v>5</v>
      </c>
      <c r="C64" t="s">
        <v>35</v>
      </c>
      <c r="D64" t="s">
        <v>31</v>
      </c>
      <c r="E64" s="4">
        <v>4753</v>
      </c>
      <c r="F64" s="5">
        <v>246</v>
      </c>
      <c r="G64" s="5"/>
    </row>
    <row r="65" spans="2:11" x14ac:dyDescent="0.35">
      <c r="B65" t="s">
        <v>7</v>
      </c>
      <c r="C65" t="s">
        <v>39</v>
      </c>
      <c r="D65" t="s">
        <v>17</v>
      </c>
      <c r="E65" s="4">
        <v>4438</v>
      </c>
      <c r="F65" s="5">
        <v>246</v>
      </c>
      <c r="G65" s="5"/>
    </row>
    <row r="66" spans="2:11" x14ac:dyDescent="0.35">
      <c r="B66" t="s">
        <v>2</v>
      </c>
      <c r="C66" t="s">
        <v>36</v>
      </c>
      <c r="D66" t="s">
        <v>31</v>
      </c>
      <c r="E66" s="4">
        <v>3094</v>
      </c>
      <c r="F66" s="5">
        <v>246</v>
      </c>
      <c r="G66" s="5"/>
    </row>
    <row r="67" spans="2:11" x14ac:dyDescent="0.35">
      <c r="B67" t="s">
        <v>9</v>
      </c>
      <c r="C67" t="s">
        <v>37</v>
      </c>
      <c r="D67" t="s">
        <v>26</v>
      </c>
      <c r="E67" s="4">
        <v>2856</v>
      </c>
      <c r="F67" s="5">
        <v>246</v>
      </c>
      <c r="G67" s="5"/>
    </row>
    <row r="68" spans="2:11" x14ac:dyDescent="0.35">
      <c r="B68" t="s">
        <v>9</v>
      </c>
      <c r="C68" t="s">
        <v>35</v>
      </c>
      <c r="D68" t="s">
        <v>15</v>
      </c>
      <c r="E68" s="4">
        <v>7833</v>
      </c>
      <c r="F68" s="5">
        <v>243</v>
      </c>
      <c r="G68" s="5"/>
    </row>
    <row r="69" spans="2:11" x14ac:dyDescent="0.35">
      <c r="B69" t="s">
        <v>7</v>
      </c>
      <c r="C69" t="s">
        <v>35</v>
      </c>
      <c r="D69" t="s">
        <v>19</v>
      </c>
      <c r="E69" s="4">
        <v>4585</v>
      </c>
      <c r="F69" s="5">
        <v>240</v>
      </c>
      <c r="G69" s="5"/>
    </row>
    <row r="70" spans="2:11" x14ac:dyDescent="0.35">
      <c r="B70" t="s">
        <v>41</v>
      </c>
      <c r="C70" t="s">
        <v>37</v>
      </c>
      <c r="D70" t="s">
        <v>30</v>
      </c>
      <c r="E70" s="4">
        <v>1526</v>
      </c>
      <c r="F70" s="5">
        <v>240</v>
      </c>
      <c r="G70" s="5"/>
    </row>
    <row r="71" spans="2:11" x14ac:dyDescent="0.35">
      <c r="B71" t="s">
        <v>5</v>
      </c>
      <c r="C71" t="s">
        <v>34</v>
      </c>
      <c r="D71" t="s">
        <v>22</v>
      </c>
      <c r="E71" s="4">
        <v>6279</v>
      </c>
      <c r="F71" s="5">
        <v>237</v>
      </c>
      <c r="G71" s="5"/>
    </row>
    <row r="72" spans="2:11" x14ac:dyDescent="0.35">
      <c r="B72" t="s">
        <v>40</v>
      </c>
      <c r="C72" t="s">
        <v>35</v>
      </c>
      <c r="D72" t="s">
        <v>32</v>
      </c>
      <c r="E72" s="4">
        <v>12348</v>
      </c>
      <c r="F72" s="5">
        <v>234</v>
      </c>
      <c r="G72" s="5"/>
    </row>
    <row r="73" spans="2:11" x14ac:dyDescent="0.35">
      <c r="B73" t="s">
        <v>3</v>
      </c>
      <c r="C73" t="s">
        <v>35</v>
      </c>
      <c r="D73" t="s">
        <v>25</v>
      </c>
      <c r="E73" s="4">
        <v>2464</v>
      </c>
      <c r="F73" s="5">
        <v>234</v>
      </c>
      <c r="G73" s="5"/>
      <c r="H73" s="5"/>
      <c r="I73" s="5"/>
      <c r="J73" s="5"/>
      <c r="K73" s="5"/>
    </row>
    <row r="74" spans="2:11" x14ac:dyDescent="0.35">
      <c r="B74" t="s">
        <v>8</v>
      </c>
      <c r="C74" t="s">
        <v>38</v>
      </c>
      <c r="D74" t="s">
        <v>23</v>
      </c>
      <c r="E74" s="4">
        <v>1701</v>
      </c>
      <c r="F74" s="5">
        <v>234</v>
      </c>
      <c r="G74" s="5"/>
      <c r="H74" s="5"/>
      <c r="I74" s="5"/>
      <c r="J74" s="5"/>
      <c r="K74" s="5"/>
    </row>
    <row r="75" spans="2:11" x14ac:dyDescent="0.35">
      <c r="B75" t="s">
        <v>41</v>
      </c>
      <c r="C75" t="s">
        <v>36</v>
      </c>
      <c r="D75" t="s">
        <v>13</v>
      </c>
      <c r="E75" s="4">
        <v>10311</v>
      </c>
      <c r="F75" s="5">
        <v>231</v>
      </c>
      <c r="G75" s="5"/>
      <c r="H75" s="5"/>
      <c r="I75" s="5"/>
      <c r="J75" s="5"/>
      <c r="K75" s="5"/>
    </row>
    <row r="76" spans="2:11" x14ac:dyDescent="0.35">
      <c r="B76" t="s">
        <v>41</v>
      </c>
      <c r="C76" t="s">
        <v>37</v>
      </c>
      <c r="D76" t="s">
        <v>15</v>
      </c>
      <c r="E76" s="4">
        <v>714</v>
      </c>
      <c r="F76" s="5">
        <v>231</v>
      </c>
      <c r="G76" s="5"/>
      <c r="H76" s="5"/>
      <c r="I76" s="5"/>
      <c r="J76" s="5"/>
      <c r="K76" s="5"/>
    </row>
    <row r="77" spans="2:11" x14ac:dyDescent="0.35">
      <c r="B77" t="s">
        <v>10</v>
      </c>
      <c r="C77" t="s">
        <v>35</v>
      </c>
      <c r="D77" t="s">
        <v>21</v>
      </c>
      <c r="E77" s="4">
        <v>567</v>
      </c>
      <c r="F77" s="5">
        <v>228</v>
      </c>
      <c r="G77" s="5"/>
      <c r="H77" s="5"/>
      <c r="I77" s="5"/>
      <c r="J77" s="5"/>
      <c r="K77" s="5"/>
    </row>
    <row r="78" spans="2:11" x14ac:dyDescent="0.35">
      <c r="B78" t="s">
        <v>7</v>
      </c>
      <c r="C78" t="s">
        <v>37</v>
      </c>
      <c r="D78" t="s">
        <v>14</v>
      </c>
      <c r="E78" s="4">
        <v>6608</v>
      </c>
      <c r="F78" s="5">
        <v>225</v>
      </c>
      <c r="G78" s="5"/>
      <c r="H78" s="5"/>
      <c r="I78" s="5"/>
      <c r="J78" s="5"/>
      <c r="K78" s="5"/>
    </row>
    <row r="79" spans="2:11" x14ac:dyDescent="0.35">
      <c r="B79" t="s">
        <v>40</v>
      </c>
      <c r="C79" t="s">
        <v>39</v>
      </c>
      <c r="D79" t="s">
        <v>28</v>
      </c>
      <c r="E79" s="4">
        <v>3101</v>
      </c>
      <c r="F79" s="5">
        <v>225</v>
      </c>
      <c r="G79" s="5"/>
      <c r="H79" s="5"/>
      <c r="I79" s="5"/>
      <c r="J79" s="5"/>
      <c r="K79" s="5"/>
    </row>
    <row r="80" spans="2:11" x14ac:dyDescent="0.35">
      <c r="B80" t="s">
        <v>41</v>
      </c>
      <c r="C80" t="s">
        <v>34</v>
      </c>
      <c r="D80" t="s">
        <v>16</v>
      </c>
      <c r="E80" s="4">
        <v>1274</v>
      </c>
      <c r="F80" s="5">
        <v>225</v>
      </c>
      <c r="G80" s="5"/>
      <c r="H80" s="5"/>
      <c r="I80" s="5"/>
      <c r="J80" s="5"/>
      <c r="K80" s="5"/>
    </row>
    <row r="81" spans="2:11" x14ac:dyDescent="0.35">
      <c r="B81" t="s">
        <v>8</v>
      </c>
      <c r="C81" t="s">
        <v>34</v>
      </c>
      <c r="D81" t="s">
        <v>16</v>
      </c>
      <c r="E81" s="4">
        <v>2009</v>
      </c>
      <c r="F81" s="5">
        <v>219</v>
      </c>
      <c r="G81" s="5"/>
      <c r="H81" s="5"/>
      <c r="I81" s="5"/>
      <c r="J81" s="5"/>
      <c r="K81" s="5"/>
    </row>
    <row r="82" spans="2:11" x14ac:dyDescent="0.35">
      <c r="B82" t="s">
        <v>41</v>
      </c>
      <c r="C82" t="s">
        <v>35</v>
      </c>
      <c r="D82" t="s">
        <v>28</v>
      </c>
      <c r="E82" s="4">
        <v>7455</v>
      </c>
      <c r="F82" s="5">
        <v>216</v>
      </c>
      <c r="G82" s="5"/>
      <c r="H82" s="5"/>
      <c r="I82" s="5"/>
      <c r="J82" s="5"/>
      <c r="K82" s="5"/>
    </row>
    <row r="83" spans="2:11" x14ac:dyDescent="0.35">
      <c r="B83" t="s">
        <v>2</v>
      </c>
      <c r="C83" t="s">
        <v>39</v>
      </c>
      <c r="D83" t="s">
        <v>21</v>
      </c>
      <c r="E83" s="4">
        <v>7651</v>
      </c>
      <c r="F83" s="5">
        <v>213</v>
      </c>
      <c r="G83" s="5"/>
      <c r="H83" s="5"/>
      <c r="I83" s="5"/>
      <c r="J83" s="5"/>
      <c r="K83" s="5"/>
    </row>
    <row r="84" spans="2:11" x14ac:dyDescent="0.35">
      <c r="B84" t="s">
        <v>8</v>
      </c>
      <c r="C84" t="s">
        <v>38</v>
      </c>
      <c r="D84" t="s">
        <v>32</v>
      </c>
      <c r="E84" s="4">
        <v>3752</v>
      </c>
      <c r="F84" s="5">
        <v>213</v>
      </c>
      <c r="G84" s="5"/>
      <c r="H84" s="5"/>
      <c r="I84" s="5"/>
      <c r="J84" s="5"/>
      <c r="K84" s="5"/>
    </row>
    <row r="85" spans="2:11" x14ac:dyDescent="0.35">
      <c r="B85" t="s">
        <v>8</v>
      </c>
      <c r="C85" t="s">
        <v>39</v>
      </c>
      <c r="D85" t="s">
        <v>31</v>
      </c>
      <c r="E85" s="4">
        <v>8890</v>
      </c>
      <c r="F85" s="5">
        <v>210</v>
      </c>
      <c r="G85" s="5"/>
      <c r="H85" s="5"/>
      <c r="I85" s="5"/>
      <c r="J85" s="5"/>
      <c r="K85" s="5"/>
    </row>
    <row r="86" spans="2:11" x14ac:dyDescent="0.35">
      <c r="B86" t="s">
        <v>8</v>
      </c>
      <c r="C86" t="s">
        <v>35</v>
      </c>
      <c r="D86" t="s">
        <v>22</v>
      </c>
      <c r="E86" s="4">
        <v>5012</v>
      </c>
      <c r="F86" s="5">
        <v>210</v>
      </c>
      <c r="G86" s="5"/>
      <c r="H86" s="5"/>
      <c r="I86" s="5"/>
      <c r="J86" s="5"/>
      <c r="K86" s="5"/>
    </row>
    <row r="87" spans="2:11" x14ac:dyDescent="0.35">
      <c r="B87" t="s">
        <v>7</v>
      </c>
      <c r="C87" t="s">
        <v>37</v>
      </c>
      <c r="D87" t="s">
        <v>22</v>
      </c>
      <c r="E87" s="4">
        <v>9835</v>
      </c>
      <c r="F87" s="5">
        <v>207</v>
      </c>
      <c r="G87" s="5"/>
      <c r="H87" s="5"/>
      <c r="I87" s="5"/>
      <c r="J87" s="5"/>
      <c r="K87" s="5"/>
    </row>
    <row r="88" spans="2:11" x14ac:dyDescent="0.35">
      <c r="B88" t="s">
        <v>6</v>
      </c>
      <c r="C88" t="s">
        <v>34</v>
      </c>
      <c r="D88" t="s">
        <v>27</v>
      </c>
      <c r="E88" s="4">
        <v>4242</v>
      </c>
      <c r="F88" s="5">
        <v>207</v>
      </c>
      <c r="G88" s="5"/>
      <c r="H88" s="5"/>
      <c r="I88" s="5"/>
      <c r="J88" s="5"/>
      <c r="K88" s="5"/>
    </row>
    <row r="89" spans="2:11" x14ac:dyDescent="0.35">
      <c r="B89" t="s">
        <v>9</v>
      </c>
      <c r="C89" t="s">
        <v>37</v>
      </c>
      <c r="D89" t="s">
        <v>4</v>
      </c>
      <c r="E89" s="4">
        <v>259</v>
      </c>
      <c r="F89" s="5">
        <v>207</v>
      </c>
      <c r="G89" s="5"/>
      <c r="H89" s="5"/>
      <c r="I89" s="5"/>
      <c r="J89" s="5"/>
      <c r="K89" s="5"/>
    </row>
    <row r="90" spans="2:11" x14ac:dyDescent="0.35">
      <c r="B90" t="s">
        <v>9</v>
      </c>
      <c r="C90" t="s">
        <v>36</v>
      </c>
      <c r="D90" t="s">
        <v>27</v>
      </c>
      <c r="E90" s="4">
        <v>11522</v>
      </c>
      <c r="F90" s="5">
        <v>204</v>
      </c>
      <c r="G90" s="5"/>
      <c r="H90" s="5"/>
      <c r="I90" s="5"/>
      <c r="J90" s="5"/>
      <c r="K90" s="5"/>
    </row>
    <row r="91" spans="2:11" x14ac:dyDescent="0.35">
      <c r="B91" t="s">
        <v>10</v>
      </c>
      <c r="C91" t="s">
        <v>34</v>
      </c>
      <c r="D91" t="s">
        <v>19</v>
      </c>
      <c r="E91" s="4">
        <v>5355</v>
      </c>
      <c r="F91" s="5">
        <v>204</v>
      </c>
      <c r="G91" s="5"/>
      <c r="H91" s="5"/>
      <c r="I91" s="5"/>
      <c r="J91" s="5"/>
      <c r="K91" s="5"/>
    </row>
    <row r="92" spans="2:11" x14ac:dyDescent="0.35">
      <c r="B92" t="s">
        <v>9</v>
      </c>
      <c r="C92" t="s">
        <v>39</v>
      </c>
      <c r="D92" t="s">
        <v>18</v>
      </c>
      <c r="E92" s="4">
        <v>2639</v>
      </c>
      <c r="F92" s="5">
        <v>204</v>
      </c>
      <c r="G92" s="5"/>
      <c r="H92" s="5"/>
      <c r="I92" s="5"/>
      <c r="J92" s="5"/>
      <c r="K92" s="5"/>
    </row>
    <row r="93" spans="2:11" x14ac:dyDescent="0.35">
      <c r="B93" t="s">
        <v>8</v>
      </c>
      <c r="C93" t="s">
        <v>37</v>
      </c>
      <c r="D93" t="s">
        <v>19</v>
      </c>
      <c r="E93" s="4">
        <v>1771</v>
      </c>
      <c r="F93" s="5">
        <v>204</v>
      </c>
      <c r="G93" s="5"/>
      <c r="H93" s="5"/>
      <c r="I93" s="5"/>
      <c r="J93" s="5"/>
      <c r="K93" s="5"/>
    </row>
    <row r="94" spans="2:11" x14ac:dyDescent="0.35">
      <c r="B94" t="s">
        <v>41</v>
      </c>
      <c r="C94" t="s">
        <v>36</v>
      </c>
      <c r="D94" t="s">
        <v>26</v>
      </c>
      <c r="E94" s="4">
        <v>98</v>
      </c>
      <c r="F94" s="5">
        <v>204</v>
      </c>
      <c r="G94" s="5"/>
      <c r="H94" s="5"/>
      <c r="I94" s="5"/>
      <c r="J94" s="5"/>
      <c r="K94" s="5"/>
    </row>
    <row r="95" spans="2:11" x14ac:dyDescent="0.35">
      <c r="B95" t="s">
        <v>5</v>
      </c>
      <c r="C95" t="s">
        <v>35</v>
      </c>
      <c r="D95" t="s">
        <v>15</v>
      </c>
      <c r="E95" s="4">
        <v>13391</v>
      </c>
      <c r="F95" s="5">
        <v>201</v>
      </c>
      <c r="G95" s="5"/>
      <c r="H95" s="5"/>
      <c r="I95" s="5"/>
      <c r="J95" s="5"/>
      <c r="K95" s="5"/>
    </row>
    <row r="96" spans="2:11" x14ac:dyDescent="0.35">
      <c r="B96" t="s">
        <v>2</v>
      </c>
      <c r="C96" t="s">
        <v>37</v>
      </c>
      <c r="D96" t="s">
        <v>17</v>
      </c>
      <c r="E96" s="4">
        <v>9926</v>
      </c>
      <c r="F96" s="5">
        <v>201</v>
      </c>
      <c r="G96" s="5"/>
      <c r="H96" s="5"/>
      <c r="I96" s="5"/>
      <c r="J96" s="5"/>
      <c r="K96" s="5"/>
    </row>
    <row r="97" spans="2:11" x14ac:dyDescent="0.35">
      <c r="B97" t="s">
        <v>5</v>
      </c>
      <c r="C97" t="s">
        <v>34</v>
      </c>
      <c r="D97" t="s">
        <v>15</v>
      </c>
      <c r="E97" s="4">
        <v>7280</v>
      </c>
      <c r="F97" s="5">
        <v>201</v>
      </c>
      <c r="G97" s="5"/>
      <c r="H97" s="5"/>
      <c r="I97" s="5"/>
      <c r="J97" s="5"/>
      <c r="K97" s="5"/>
    </row>
    <row r="98" spans="2:11" x14ac:dyDescent="0.35">
      <c r="B98" t="s">
        <v>40</v>
      </c>
      <c r="C98" t="s">
        <v>36</v>
      </c>
      <c r="D98" t="s">
        <v>13</v>
      </c>
      <c r="E98" s="4">
        <v>4424</v>
      </c>
      <c r="F98" s="5">
        <v>201</v>
      </c>
      <c r="G98" s="5"/>
      <c r="H98" s="5"/>
      <c r="I98" s="5"/>
      <c r="J98" s="5"/>
      <c r="K98" s="5"/>
    </row>
    <row r="99" spans="2:11" x14ac:dyDescent="0.35">
      <c r="B99" t="s">
        <v>7</v>
      </c>
      <c r="C99" t="s">
        <v>39</v>
      </c>
      <c r="D99" t="s">
        <v>27</v>
      </c>
      <c r="E99" s="4">
        <v>966</v>
      </c>
      <c r="F99" s="5">
        <v>198</v>
      </c>
      <c r="G99" s="5"/>
      <c r="H99" s="5"/>
      <c r="I99" s="5"/>
      <c r="J99" s="5"/>
      <c r="K99" s="5"/>
    </row>
    <row r="100" spans="2:11" x14ac:dyDescent="0.35">
      <c r="B100" t="s">
        <v>10</v>
      </c>
      <c r="C100" t="s">
        <v>35</v>
      </c>
      <c r="D100" t="s">
        <v>20</v>
      </c>
      <c r="E100" s="4">
        <v>1974</v>
      </c>
      <c r="F100" s="5">
        <v>195</v>
      </c>
      <c r="G100" s="5"/>
      <c r="H100" s="5"/>
      <c r="I100" s="5"/>
      <c r="J100" s="5"/>
      <c r="K100" s="5"/>
    </row>
    <row r="101" spans="2:11" x14ac:dyDescent="0.35">
      <c r="B101" t="s">
        <v>8</v>
      </c>
      <c r="C101" t="s">
        <v>37</v>
      </c>
      <c r="D101" t="s">
        <v>22</v>
      </c>
      <c r="E101" s="4">
        <v>1890</v>
      </c>
      <c r="F101" s="5">
        <v>195</v>
      </c>
      <c r="G101" s="5"/>
      <c r="H101" s="5"/>
      <c r="I101" s="5"/>
      <c r="J101" s="5"/>
      <c r="K101" s="5"/>
    </row>
    <row r="102" spans="2:11" x14ac:dyDescent="0.35">
      <c r="B102" t="s">
        <v>5</v>
      </c>
      <c r="C102" t="s">
        <v>34</v>
      </c>
      <c r="D102" t="s">
        <v>19</v>
      </c>
      <c r="E102" s="4">
        <v>861</v>
      </c>
      <c r="F102" s="5">
        <v>195</v>
      </c>
      <c r="G102" s="5"/>
      <c r="H102" s="5"/>
      <c r="I102" s="5"/>
      <c r="J102" s="5"/>
      <c r="K102" s="5"/>
    </row>
    <row r="103" spans="2:11" x14ac:dyDescent="0.35">
      <c r="B103" t="s">
        <v>41</v>
      </c>
      <c r="C103" t="s">
        <v>36</v>
      </c>
      <c r="D103" t="s">
        <v>19</v>
      </c>
      <c r="E103" s="4">
        <v>1925</v>
      </c>
      <c r="F103" s="5">
        <v>192</v>
      </c>
      <c r="G103" s="5"/>
      <c r="H103" s="5"/>
      <c r="I103" s="5"/>
      <c r="J103" s="5"/>
      <c r="K103" s="5"/>
    </row>
    <row r="104" spans="2:11" x14ac:dyDescent="0.35">
      <c r="B104" t="s">
        <v>7</v>
      </c>
      <c r="C104" t="s">
        <v>34</v>
      </c>
      <c r="D104" t="s">
        <v>24</v>
      </c>
      <c r="E104" s="4">
        <v>8862</v>
      </c>
      <c r="F104" s="5">
        <v>189</v>
      </c>
      <c r="G104" s="5"/>
      <c r="H104" s="5"/>
      <c r="I104" s="5"/>
      <c r="J104" s="5"/>
      <c r="K104" s="5"/>
    </row>
    <row r="105" spans="2:11" x14ac:dyDescent="0.35">
      <c r="B105" t="s">
        <v>6</v>
      </c>
      <c r="C105" t="s">
        <v>37</v>
      </c>
      <c r="D105" t="s">
        <v>23</v>
      </c>
      <c r="E105" s="4">
        <v>4949</v>
      </c>
      <c r="F105" s="5">
        <v>189</v>
      </c>
      <c r="G105" s="5"/>
      <c r="H105" s="5"/>
      <c r="I105" s="5"/>
      <c r="J105" s="5"/>
      <c r="K105" s="5"/>
    </row>
    <row r="106" spans="2:11" x14ac:dyDescent="0.35">
      <c r="B106" t="s">
        <v>9</v>
      </c>
      <c r="C106" t="s">
        <v>36</v>
      </c>
      <c r="D106" t="s">
        <v>32</v>
      </c>
      <c r="E106" s="4">
        <v>2954</v>
      </c>
      <c r="F106" s="5">
        <v>189</v>
      </c>
      <c r="G106" s="5"/>
      <c r="H106" s="5"/>
      <c r="I106" s="5"/>
      <c r="J106" s="5"/>
      <c r="K106" s="5"/>
    </row>
    <row r="107" spans="2:11" x14ac:dyDescent="0.35">
      <c r="B107" t="s">
        <v>9</v>
      </c>
      <c r="C107" t="s">
        <v>34</v>
      </c>
      <c r="D107" t="s">
        <v>16</v>
      </c>
      <c r="E107" s="4">
        <v>938</v>
      </c>
      <c r="F107" s="5">
        <v>189</v>
      </c>
      <c r="G107" s="5"/>
      <c r="H107" s="5"/>
      <c r="I107" s="5"/>
      <c r="J107" s="5"/>
      <c r="K107" s="5"/>
    </row>
    <row r="108" spans="2:11" x14ac:dyDescent="0.35">
      <c r="B108" t="s">
        <v>41</v>
      </c>
      <c r="C108" t="s">
        <v>35</v>
      </c>
      <c r="D108" t="s">
        <v>15</v>
      </c>
      <c r="E108" s="4">
        <v>2114</v>
      </c>
      <c r="F108" s="5">
        <v>186</v>
      </c>
      <c r="G108" s="5"/>
      <c r="H108" s="5"/>
      <c r="I108" s="5"/>
      <c r="J108" s="5"/>
      <c r="K108" s="5"/>
    </row>
    <row r="109" spans="2:11" x14ac:dyDescent="0.35">
      <c r="B109" t="s">
        <v>8</v>
      </c>
      <c r="C109" t="s">
        <v>39</v>
      </c>
      <c r="D109" t="s">
        <v>30</v>
      </c>
      <c r="E109" s="4">
        <v>7021</v>
      </c>
      <c r="F109" s="5">
        <v>183</v>
      </c>
      <c r="G109" s="5"/>
      <c r="H109" s="5"/>
      <c r="I109" s="5"/>
      <c r="J109" s="5"/>
      <c r="K109" s="5"/>
    </row>
    <row r="110" spans="2:11" x14ac:dyDescent="0.35">
      <c r="B110" t="s">
        <v>2</v>
      </c>
      <c r="C110" t="s">
        <v>38</v>
      </c>
      <c r="D110" t="s">
        <v>28</v>
      </c>
      <c r="E110" s="4">
        <v>6580</v>
      </c>
      <c r="F110" s="5">
        <v>183</v>
      </c>
      <c r="G110" s="5"/>
      <c r="H110" s="5"/>
      <c r="I110" s="5"/>
      <c r="J110" s="5"/>
      <c r="K110" s="5"/>
    </row>
    <row r="111" spans="2:11" x14ac:dyDescent="0.35">
      <c r="B111" t="s">
        <v>6</v>
      </c>
      <c r="C111" t="s">
        <v>35</v>
      </c>
      <c r="D111" t="s">
        <v>27</v>
      </c>
      <c r="E111" s="4">
        <v>3864</v>
      </c>
      <c r="F111" s="5">
        <v>177</v>
      </c>
      <c r="G111" s="5"/>
      <c r="H111" s="5"/>
      <c r="I111" s="5"/>
      <c r="J111" s="5"/>
      <c r="K111" s="5"/>
    </row>
    <row r="112" spans="2:11" x14ac:dyDescent="0.35">
      <c r="B112" t="s">
        <v>7</v>
      </c>
      <c r="C112" t="s">
        <v>36</v>
      </c>
      <c r="D112" t="s">
        <v>18</v>
      </c>
      <c r="E112" s="4">
        <v>2646</v>
      </c>
      <c r="F112" s="5">
        <v>177</v>
      </c>
      <c r="G112" s="5"/>
      <c r="H112" s="5"/>
      <c r="I112" s="5"/>
      <c r="J112" s="5"/>
      <c r="K112" s="5"/>
    </row>
    <row r="113" spans="2:11" x14ac:dyDescent="0.35">
      <c r="B113" t="s">
        <v>41</v>
      </c>
      <c r="C113" t="s">
        <v>37</v>
      </c>
      <c r="D113" t="s">
        <v>26</v>
      </c>
      <c r="E113" s="4">
        <v>2324</v>
      </c>
      <c r="F113" s="5">
        <v>177</v>
      </c>
      <c r="G113" s="5"/>
      <c r="H113" s="5"/>
      <c r="I113" s="5"/>
      <c r="J113" s="5"/>
      <c r="K113" s="5"/>
    </row>
    <row r="114" spans="2:11" x14ac:dyDescent="0.35">
      <c r="B114" t="s">
        <v>41</v>
      </c>
      <c r="C114" t="s">
        <v>34</v>
      </c>
      <c r="D114" t="s">
        <v>33</v>
      </c>
      <c r="E114" s="4">
        <v>7847</v>
      </c>
      <c r="F114" s="5">
        <v>174</v>
      </c>
      <c r="G114" s="5"/>
      <c r="H114" s="5"/>
      <c r="I114" s="5"/>
      <c r="J114" s="5"/>
      <c r="K114" s="5"/>
    </row>
    <row r="115" spans="2:11" x14ac:dyDescent="0.35">
      <c r="B115" t="s">
        <v>41</v>
      </c>
      <c r="C115" t="s">
        <v>36</v>
      </c>
      <c r="D115" t="s">
        <v>30</v>
      </c>
      <c r="E115" s="4">
        <v>6118</v>
      </c>
      <c r="F115" s="5">
        <v>174</v>
      </c>
      <c r="G115" s="5"/>
      <c r="H115" s="5"/>
      <c r="I115" s="5"/>
      <c r="J115" s="5"/>
      <c r="K115" s="5"/>
    </row>
    <row r="116" spans="2:11" x14ac:dyDescent="0.35">
      <c r="B116" t="s">
        <v>40</v>
      </c>
      <c r="C116" t="s">
        <v>35</v>
      </c>
      <c r="D116" t="s">
        <v>16</v>
      </c>
      <c r="E116" s="4">
        <v>4725</v>
      </c>
      <c r="F116" s="5">
        <v>174</v>
      </c>
      <c r="G116" s="5"/>
      <c r="H116" s="5"/>
      <c r="I116" s="5"/>
      <c r="J116" s="5"/>
      <c r="K116" s="5"/>
    </row>
    <row r="117" spans="2:11" x14ac:dyDescent="0.35">
      <c r="B117" t="s">
        <v>9</v>
      </c>
      <c r="C117" t="s">
        <v>34</v>
      </c>
      <c r="D117" t="s">
        <v>17</v>
      </c>
      <c r="E117" s="4">
        <v>707</v>
      </c>
      <c r="F117" s="5">
        <v>174</v>
      </c>
      <c r="G117" s="5"/>
      <c r="H117" s="5"/>
      <c r="I117" s="5"/>
      <c r="J117" s="5"/>
      <c r="K117" s="5"/>
    </row>
    <row r="118" spans="2:11" x14ac:dyDescent="0.35">
      <c r="B118" t="s">
        <v>3</v>
      </c>
      <c r="C118" t="s">
        <v>39</v>
      </c>
      <c r="D118" t="s">
        <v>26</v>
      </c>
      <c r="E118" s="4">
        <v>4956</v>
      </c>
      <c r="F118" s="5">
        <v>171</v>
      </c>
      <c r="G118" s="5"/>
      <c r="H118" s="5"/>
      <c r="I118" s="5"/>
      <c r="J118" s="5"/>
      <c r="K118" s="5"/>
    </row>
    <row r="119" spans="2:11" x14ac:dyDescent="0.35">
      <c r="B119" t="s">
        <v>5</v>
      </c>
      <c r="C119" t="s">
        <v>39</v>
      </c>
      <c r="D119" t="s">
        <v>24</v>
      </c>
      <c r="E119" s="4">
        <v>4018</v>
      </c>
      <c r="F119" s="5">
        <v>171</v>
      </c>
      <c r="G119" s="5"/>
      <c r="H119" s="5"/>
      <c r="I119" s="5"/>
      <c r="J119" s="5"/>
      <c r="K119" s="5"/>
    </row>
    <row r="120" spans="2:11" x14ac:dyDescent="0.35">
      <c r="B120" t="s">
        <v>5</v>
      </c>
      <c r="C120" t="s">
        <v>38</v>
      </c>
      <c r="D120" t="s">
        <v>19</v>
      </c>
      <c r="E120" s="4">
        <v>5474</v>
      </c>
      <c r="F120" s="5">
        <v>168</v>
      </c>
      <c r="G120" s="5"/>
      <c r="H120" s="5"/>
      <c r="I120" s="5"/>
      <c r="J120" s="5"/>
      <c r="K120" s="5"/>
    </row>
    <row r="121" spans="2:11" x14ac:dyDescent="0.35">
      <c r="B121" t="s">
        <v>8</v>
      </c>
      <c r="C121" t="s">
        <v>35</v>
      </c>
      <c r="D121" t="s">
        <v>29</v>
      </c>
      <c r="E121" s="4">
        <v>2023</v>
      </c>
      <c r="F121" s="5">
        <v>168</v>
      </c>
      <c r="G121" s="5"/>
      <c r="H121" s="5"/>
      <c r="I121" s="5"/>
      <c r="J121" s="5"/>
      <c r="K121" s="5"/>
    </row>
    <row r="122" spans="2:11" x14ac:dyDescent="0.35">
      <c r="B122" t="s">
        <v>3</v>
      </c>
      <c r="C122" t="s">
        <v>39</v>
      </c>
      <c r="D122" t="s">
        <v>16</v>
      </c>
      <c r="E122" s="4">
        <v>21</v>
      </c>
      <c r="F122" s="5">
        <v>168</v>
      </c>
      <c r="G122" s="5"/>
      <c r="H122" s="5"/>
      <c r="I122" s="5"/>
      <c r="J122" s="5"/>
      <c r="K122" s="5"/>
    </row>
    <row r="123" spans="2:11" x14ac:dyDescent="0.35">
      <c r="B123" t="s">
        <v>3</v>
      </c>
      <c r="C123" t="s">
        <v>36</v>
      </c>
      <c r="D123" t="s">
        <v>23</v>
      </c>
      <c r="E123" s="4">
        <v>3773</v>
      </c>
      <c r="F123" s="5">
        <v>165</v>
      </c>
      <c r="G123" s="5"/>
      <c r="H123" s="5"/>
      <c r="I123" s="5"/>
      <c r="J123" s="5"/>
      <c r="K123" s="5"/>
    </row>
    <row r="124" spans="2:11" x14ac:dyDescent="0.35">
      <c r="B124" t="s">
        <v>2</v>
      </c>
      <c r="C124" t="s">
        <v>39</v>
      </c>
      <c r="D124" t="s">
        <v>20</v>
      </c>
      <c r="E124" s="4">
        <v>9443</v>
      </c>
      <c r="F124" s="5">
        <v>162</v>
      </c>
      <c r="G124" s="5"/>
      <c r="H124" s="5"/>
      <c r="I124" s="5"/>
      <c r="J124" s="5"/>
      <c r="K124" s="5"/>
    </row>
    <row r="125" spans="2:11" x14ac:dyDescent="0.35">
      <c r="B125" t="s">
        <v>40</v>
      </c>
      <c r="C125" t="s">
        <v>34</v>
      </c>
      <c r="D125" t="s">
        <v>19</v>
      </c>
      <c r="E125" s="4">
        <v>4018</v>
      </c>
      <c r="F125" s="5">
        <v>162</v>
      </c>
      <c r="G125" s="5"/>
      <c r="H125" s="5"/>
      <c r="I125" s="5"/>
      <c r="J125" s="5"/>
      <c r="K125" s="5"/>
    </row>
    <row r="126" spans="2:11" x14ac:dyDescent="0.35">
      <c r="B126" t="s">
        <v>3</v>
      </c>
      <c r="C126" t="s">
        <v>36</v>
      </c>
      <c r="D126" t="s">
        <v>28</v>
      </c>
      <c r="E126" s="4">
        <v>973</v>
      </c>
      <c r="F126" s="5">
        <v>162</v>
      </c>
      <c r="G126" s="5"/>
      <c r="H126" s="5"/>
      <c r="I126" s="5"/>
      <c r="J126" s="5"/>
      <c r="K126" s="5"/>
    </row>
    <row r="127" spans="2:11" x14ac:dyDescent="0.35">
      <c r="B127" t="s">
        <v>40</v>
      </c>
      <c r="C127" t="s">
        <v>34</v>
      </c>
      <c r="D127" t="s">
        <v>33</v>
      </c>
      <c r="E127" s="4">
        <v>3794</v>
      </c>
      <c r="F127" s="5">
        <v>159</v>
      </c>
      <c r="G127" s="5"/>
      <c r="H127" s="5"/>
      <c r="I127" s="5"/>
      <c r="J127" s="5"/>
      <c r="K127" s="5"/>
    </row>
    <row r="128" spans="2:11" x14ac:dyDescent="0.35">
      <c r="B128" t="s">
        <v>9</v>
      </c>
      <c r="C128" t="s">
        <v>35</v>
      </c>
      <c r="D128" t="s">
        <v>26</v>
      </c>
      <c r="E128" s="4">
        <v>98</v>
      </c>
      <c r="F128" s="5">
        <v>159</v>
      </c>
      <c r="G128" s="5"/>
      <c r="H128" s="5"/>
      <c r="I128" s="5"/>
      <c r="J128" s="5"/>
      <c r="K128" s="5"/>
    </row>
    <row r="129" spans="2:11" x14ac:dyDescent="0.35">
      <c r="B129" t="s">
        <v>40</v>
      </c>
      <c r="C129" t="s">
        <v>34</v>
      </c>
      <c r="D129" t="s">
        <v>17</v>
      </c>
      <c r="E129" s="4">
        <v>5019</v>
      </c>
      <c r="F129" s="5">
        <v>156</v>
      </c>
      <c r="G129" s="5"/>
      <c r="H129" s="5"/>
      <c r="I129" s="5"/>
      <c r="J129" s="5"/>
      <c r="K129" s="5"/>
    </row>
    <row r="130" spans="2:11" x14ac:dyDescent="0.35">
      <c r="B130" t="s">
        <v>6</v>
      </c>
      <c r="C130" t="s">
        <v>36</v>
      </c>
      <c r="D130" t="s">
        <v>17</v>
      </c>
      <c r="E130" s="4">
        <v>4970</v>
      </c>
      <c r="F130" s="5">
        <v>156</v>
      </c>
      <c r="G130" s="5"/>
      <c r="H130" s="5"/>
      <c r="I130" s="5"/>
      <c r="J130" s="5"/>
      <c r="K130" s="5"/>
    </row>
    <row r="131" spans="2:11" x14ac:dyDescent="0.35">
      <c r="B131" t="s">
        <v>9</v>
      </c>
      <c r="C131" t="s">
        <v>37</v>
      </c>
      <c r="D131" t="s">
        <v>25</v>
      </c>
      <c r="E131" s="4">
        <v>4305</v>
      </c>
      <c r="F131" s="5">
        <v>156</v>
      </c>
      <c r="G131" s="5"/>
      <c r="H131" s="5"/>
      <c r="I131" s="5"/>
      <c r="J131" s="5"/>
      <c r="K131" s="5"/>
    </row>
    <row r="132" spans="2:11" x14ac:dyDescent="0.35">
      <c r="B132" t="s">
        <v>2</v>
      </c>
      <c r="C132" t="s">
        <v>38</v>
      </c>
      <c r="D132" t="s">
        <v>23</v>
      </c>
      <c r="E132" s="4">
        <v>4417</v>
      </c>
      <c r="F132" s="5">
        <v>153</v>
      </c>
      <c r="G132" s="5"/>
      <c r="H132" s="5"/>
      <c r="I132" s="5"/>
      <c r="J132" s="5"/>
      <c r="K132" s="5"/>
    </row>
    <row r="133" spans="2:11" x14ac:dyDescent="0.35">
      <c r="B133" t="s">
        <v>9</v>
      </c>
      <c r="C133" t="s">
        <v>34</v>
      </c>
      <c r="D133" t="s">
        <v>28</v>
      </c>
      <c r="E133" s="4">
        <v>14329</v>
      </c>
      <c r="F133" s="5">
        <v>150</v>
      </c>
      <c r="G133" s="5"/>
      <c r="H133" s="5"/>
      <c r="I133" s="5"/>
      <c r="J133" s="5"/>
      <c r="K133" s="5"/>
    </row>
    <row r="134" spans="2:11" x14ac:dyDescent="0.35">
      <c r="B134" t="s">
        <v>8</v>
      </c>
      <c r="C134" t="s">
        <v>36</v>
      </c>
      <c r="D134" t="s">
        <v>23</v>
      </c>
      <c r="E134" s="4">
        <v>5019</v>
      </c>
      <c r="F134" s="5">
        <v>150</v>
      </c>
      <c r="G134" s="5"/>
      <c r="H134" s="5"/>
      <c r="I134" s="5"/>
      <c r="J134" s="5"/>
      <c r="K134" s="5"/>
    </row>
    <row r="135" spans="2:11" x14ac:dyDescent="0.35">
      <c r="B135" t="s">
        <v>6</v>
      </c>
      <c r="C135" t="s">
        <v>34</v>
      </c>
      <c r="D135" t="s">
        <v>17</v>
      </c>
      <c r="E135" s="4">
        <v>3759</v>
      </c>
      <c r="F135" s="5">
        <v>150</v>
      </c>
      <c r="G135" s="5"/>
      <c r="H135" s="5"/>
      <c r="I135" s="5"/>
      <c r="J135" s="5"/>
      <c r="K135" s="5"/>
    </row>
    <row r="136" spans="2:11" x14ac:dyDescent="0.35">
      <c r="B136" t="s">
        <v>8</v>
      </c>
      <c r="C136" t="s">
        <v>37</v>
      </c>
      <c r="D136" t="s">
        <v>30</v>
      </c>
      <c r="E136" s="4">
        <v>42</v>
      </c>
      <c r="F136" s="5">
        <v>150</v>
      </c>
      <c r="G136" s="5"/>
      <c r="H136" s="5"/>
      <c r="I136" s="5"/>
      <c r="J136" s="5"/>
      <c r="K136" s="5"/>
    </row>
    <row r="137" spans="2:11" x14ac:dyDescent="0.35">
      <c r="B137" t="s">
        <v>9</v>
      </c>
      <c r="C137" t="s">
        <v>35</v>
      </c>
      <c r="D137" t="s">
        <v>4</v>
      </c>
      <c r="E137" s="4">
        <v>959</v>
      </c>
      <c r="F137" s="5">
        <v>147</v>
      </c>
      <c r="G137" s="5"/>
      <c r="H137" s="5"/>
      <c r="I137" s="5"/>
      <c r="J137" s="5"/>
      <c r="K137" s="5"/>
    </row>
    <row r="138" spans="2:11" x14ac:dyDescent="0.35">
      <c r="B138" t="s">
        <v>2</v>
      </c>
      <c r="C138" t="s">
        <v>39</v>
      </c>
      <c r="D138" t="s">
        <v>28</v>
      </c>
      <c r="E138" s="4">
        <v>6027</v>
      </c>
      <c r="F138" s="5">
        <v>144</v>
      </c>
      <c r="G138" s="5"/>
      <c r="H138" s="5"/>
      <c r="I138" s="5"/>
      <c r="J138" s="5"/>
      <c r="K138" s="5"/>
    </row>
    <row r="139" spans="2:11" x14ac:dyDescent="0.35">
      <c r="B139" t="s">
        <v>3</v>
      </c>
      <c r="C139" t="s">
        <v>37</v>
      </c>
      <c r="D139" t="s">
        <v>17</v>
      </c>
      <c r="E139" s="4">
        <v>3983</v>
      </c>
      <c r="F139" s="5">
        <v>144</v>
      </c>
      <c r="G139" s="5"/>
      <c r="H139" s="5"/>
      <c r="I139" s="5"/>
      <c r="J139" s="5"/>
      <c r="K139" s="5"/>
    </row>
    <row r="140" spans="2:11" x14ac:dyDescent="0.35">
      <c r="B140" t="s">
        <v>9</v>
      </c>
      <c r="C140" t="s">
        <v>35</v>
      </c>
      <c r="D140" t="s">
        <v>27</v>
      </c>
      <c r="E140" s="4">
        <v>2429</v>
      </c>
      <c r="F140" s="5">
        <v>144</v>
      </c>
      <c r="G140" s="5"/>
      <c r="H140" s="5"/>
      <c r="I140" s="5"/>
      <c r="J140" s="5"/>
      <c r="K140" s="5"/>
    </row>
    <row r="141" spans="2:11" x14ac:dyDescent="0.35">
      <c r="B141" t="s">
        <v>41</v>
      </c>
      <c r="C141" t="s">
        <v>34</v>
      </c>
      <c r="D141" t="s">
        <v>22</v>
      </c>
      <c r="E141" s="4">
        <v>336</v>
      </c>
      <c r="F141" s="5">
        <v>144</v>
      </c>
      <c r="G141" s="5"/>
      <c r="H141" s="5"/>
      <c r="I141" s="5"/>
      <c r="J141" s="5"/>
      <c r="K141" s="5"/>
    </row>
    <row r="142" spans="2:11" x14ac:dyDescent="0.35">
      <c r="B142" t="s">
        <v>10</v>
      </c>
      <c r="C142" t="s">
        <v>38</v>
      </c>
      <c r="D142" t="s">
        <v>22</v>
      </c>
      <c r="E142" s="4">
        <v>2205</v>
      </c>
      <c r="F142" s="5">
        <v>141</v>
      </c>
      <c r="G142" s="5"/>
      <c r="H142" s="5"/>
      <c r="I142" s="5"/>
      <c r="J142" s="5"/>
      <c r="K142" s="5"/>
    </row>
    <row r="143" spans="2:11" x14ac:dyDescent="0.35">
      <c r="B143" t="s">
        <v>2</v>
      </c>
      <c r="C143" t="s">
        <v>39</v>
      </c>
      <c r="D143" t="s">
        <v>22</v>
      </c>
      <c r="E143" s="4">
        <v>1568</v>
      </c>
      <c r="F143" s="5">
        <v>141</v>
      </c>
      <c r="G143" s="5"/>
      <c r="H143" s="5"/>
      <c r="I143" s="5"/>
      <c r="J143" s="5"/>
      <c r="K143" s="5"/>
    </row>
    <row r="144" spans="2:11" x14ac:dyDescent="0.35">
      <c r="B144" t="s">
        <v>2</v>
      </c>
      <c r="C144" t="s">
        <v>37</v>
      </c>
      <c r="D144" t="s">
        <v>18</v>
      </c>
      <c r="E144" s="4">
        <v>11571</v>
      </c>
      <c r="F144" s="5">
        <v>138</v>
      </c>
      <c r="G144" s="5"/>
      <c r="H144" s="5"/>
      <c r="I144" s="5"/>
      <c r="J144" s="5"/>
      <c r="K144" s="5"/>
    </row>
    <row r="145" spans="2:11" x14ac:dyDescent="0.35">
      <c r="B145" t="s">
        <v>7</v>
      </c>
      <c r="C145" t="s">
        <v>34</v>
      </c>
      <c r="D145" t="s">
        <v>20</v>
      </c>
      <c r="E145" s="4">
        <v>2205</v>
      </c>
      <c r="F145" s="5">
        <v>138</v>
      </c>
      <c r="G145" s="5"/>
      <c r="H145" s="5"/>
      <c r="I145" s="5"/>
      <c r="J145" s="5"/>
      <c r="K145" s="5"/>
    </row>
    <row r="146" spans="2:11" x14ac:dyDescent="0.35">
      <c r="B146" t="s">
        <v>40</v>
      </c>
      <c r="C146" t="s">
        <v>34</v>
      </c>
      <c r="D146" t="s">
        <v>27</v>
      </c>
      <c r="E146" s="4">
        <v>2289</v>
      </c>
      <c r="F146" s="5">
        <v>135</v>
      </c>
      <c r="G146" s="5"/>
      <c r="H146" s="5"/>
      <c r="I146" s="5"/>
      <c r="J146" s="5"/>
      <c r="K146" s="5"/>
    </row>
    <row r="147" spans="2:11" x14ac:dyDescent="0.35">
      <c r="B147" t="s">
        <v>6</v>
      </c>
      <c r="C147" t="s">
        <v>36</v>
      </c>
      <c r="D147" t="s">
        <v>29</v>
      </c>
      <c r="E147" s="4">
        <v>1400</v>
      </c>
      <c r="F147" s="5">
        <v>135</v>
      </c>
      <c r="G147" s="5"/>
      <c r="H147" s="5"/>
      <c r="I147" s="5"/>
      <c r="J147" s="5"/>
      <c r="K147" s="5"/>
    </row>
    <row r="148" spans="2:11" x14ac:dyDescent="0.35">
      <c r="B148" t="s">
        <v>6</v>
      </c>
      <c r="C148" t="s">
        <v>38</v>
      </c>
      <c r="D148" t="s">
        <v>33</v>
      </c>
      <c r="E148" s="4">
        <v>959</v>
      </c>
      <c r="F148" s="5">
        <v>135</v>
      </c>
      <c r="G148" s="5"/>
      <c r="H148" s="5"/>
      <c r="I148" s="5"/>
      <c r="J148" s="5"/>
      <c r="K148" s="5"/>
    </row>
    <row r="149" spans="2:11" x14ac:dyDescent="0.35">
      <c r="B149" t="s">
        <v>40</v>
      </c>
      <c r="C149" t="s">
        <v>39</v>
      </c>
      <c r="D149" t="s">
        <v>29</v>
      </c>
      <c r="E149" s="4">
        <v>0</v>
      </c>
      <c r="F149" s="5">
        <v>135</v>
      </c>
      <c r="G149" s="5"/>
      <c r="H149" s="5"/>
      <c r="I149" s="5"/>
      <c r="J149" s="5"/>
      <c r="K149" s="5"/>
    </row>
    <row r="150" spans="2:11" x14ac:dyDescent="0.35">
      <c r="B150" t="s">
        <v>41</v>
      </c>
      <c r="C150" t="s">
        <v>35</v>
      </c>
      <c r="D150" t="s">
        <v>27</v>
      </c>
      <c r="E150" s="4">
        <v>847</v>
      </c>
      <c r="F150" s="5">
        <v>129</v>
      </c>
      <c r="G150" s="5"/>
      <c r="H150" s="5"/>
      <c r="I150" s="5"/>
      <c r="J150" s="5"/>
      <c r="K150" s="5"/>
    </row>
    <row r="151" spans="2:11" x14ac:dyDescent="0.35">
      <c r="B151" t="s">
        <v>10</v>
      </c>
      <c r="C151" t="s">
        <v>38</v>
      </c>
      <c r="D151" t="s">
        <v>4</v>
      </c>
      <c r="E151" s="4">
        <v>6860</v>
      </c>
      <c r="F151" s="5">
        <v>126</v>
      </c>
      <c r="G151" s="5"/>
      <c r="H151" s="5"/>
      <c r="I151" s="5"/>
      <c r="J151" s="5"/>
      <c r="K151" s="5"/>
    </row>
    <row r="152" spans="2:11" x14ac:dyDescent="0.35">
      <c r="B152" t="s">
        <v>41</v>
      </c>
      <c r="C152" t="s">
        <v>34</v>
      </c>
      <c r="D152" t="s">
        <v>23</v>
      </c>
      <c r="E152" s="4">
        <v>4935</v>
      </c>
      <c r="F152" s="5">
        <v>126</v>
      </c>
      <c r="G152" s="5"/>
      <c r="H152" s="5"/>
      <c r="I152" s="5"/>
      <c r="J152" s="5"/>
      <c r="K152" s="5"/>
    </row>
    <row r="153" spans="2:11" x14ac:dyDescent="0.35">
      <c r="B153" t="s">
        <v>2</v>
      </c>
      <c r="C153" t="s">
        <v>39</v>
      </c>
      <c r="D153" t="s">
        <v>33</v>
      </c>
      <c r="E153" s="4">
        <v>4018</v>
      </c>
      <c r="F153" s="5">
        <v>126</v>
      </c>
      <c r="G153" s="5"/>
      <c r="H153" s="5"/>
      <c r="I153" s="5"/>
      <c r="J153" s="5"/>
      <c r="K153" s="5"/>
    </row>
    <row r="154" spans="2:11" x14ac:dyDescent="0.35">
      <c r="B154" t="s">
        <v>40</v>
      </c>
      <c r="C154" t="s">
        <v>35</v>
      </c>
      <c r="D154" t="s">
        <v>29</v>
      </c>
      <c r="E154" s="4">
        <v>1617</v>
      </c>
      <c r="F154" s="5">
        <v>126</v>
      </c>
      <c r="G154" s="5"/>
      <c r="H154" s="5"/>
      <c r="I154" s="5"/>
      <c r="J154" s="5"/>
      <c r="K154" s="5"/>
    </row>
    <row r="155" spans="2:11" x14ac:dyDescent="0.35">
      <c r="B155" t="s">
        <v>8</v>
      </c>
      <c r="C155" t="s">
        <v>35</v>
      </c>
      <c r="D155" t="s">
        <v>33</v>
      </c>
      <c r="E155" s="4">
        <v>357</v>
      </c>
      <c r="F155" s="5">
        <v>126</v>
      </c>
      <c r="G155" s="5"/>
      <c r="H155" s="5"/>
      <c r="I155" s="5"/>
      <c r="J155" s="5"/>
      <c r="K155" s="5"/>
    </row>
    <row r="156" spans="2:11" x14ac:dyDescent="0.35">
      <c r="B156" t="s">
        <v>6</v>
      </c>
      <c r="C156" t="s">
        <v>34</v>
      </c>
      <c r="D156" t="s">
        <v>32</v>
      </c>
      <c r="E156" s="4">
        <v>6734</v>
      </c>
      <c r="F156" s="5">
        <v>123</v>
      </c>
      <c r="G156" s="5"/>
      <c r="H156" s="5"/>
      <c r="I156" s="5"/>
      <c r="J156" s="5"/>
      <c r="K156" s="5"/>
    </row>
    <row r="157" spans="2:11" x14ac:dyDescent="0.35">
      <c r="B157" t="s">
        <v>6</v>
      </c>
      <c r="C157" t="s">
        <v>35</v>
      </c>
      <c r="D157" t="s">
        <v>30</v>
      </c>
      <c r="E157" s="4">
        <v>4781</v>
      </c>
      <c r="F157" s="5">
        <v>123</v>
      </c>
      <c r="G157" s="5"/>
      <c r="H157" s="5"/>
      <c r="I157" s="5"/>
      <c r="J157" s="5"/>
      <c r="K157" s="5"/>
    </row>
    <row r="158" spans="2:11" x14ac:dyDescent="0.35">
      <c r="B158" t="s">
        <v>41</v>
      </c>
      <c r="C158" t="s">
        <v>37</v>
      </c>
      <c r="D158" t="s">
        <v>20</v>
      </c>
      <c r="E158" s="4">
        <v>3388</v>
      </c>
      <c r="F158" s="5">
        <v>123</v>
      </c>
      <c r="G158" s="5"/>
      <c r="H158" s="5"/>
      <c r="I158" s="5"/>
      <c r="J158" s="5"/>
      <c r="K158" s="5"/>
    </row>
    <row r="159" spans="2:11" x14ac:dyDescent="0.35">
      <c r="B159" t="s">
        <v>6</v>
      </c>
      <c r="C159" t="s">
        <v>38</v>
      </c>
      <c r="D159" t="s">
        <v>13</v>
      </c>
      <c r="E159" s="4">
        <v>2317</v>
      </c>
      <c r="F159" s="5">
        <v>123</v>
      </c>
      <c r="G159" s="5"/>
      <c r="H159" s="5"/>
      <c r="I159" s="5"/>
      <c r="J159" s="5"/>
      <c r="K159" s="5"/>
    </row>
    <row r="160" spans="2:11" x14ac:dyDescent="0.35">
      <c r="B160" t="s">
        <v>10</v>
      </c>
      <c r="C160" t="s">
        <v>38</v>
      </c>
      <c r="D160" t="s">
        <v>13</v>
      </c>
      <c r="E160" s="4">
        <v>63</v>
      </c>
      <c r="F160" s="5">
        <v>123</v>
      </c>
      <c r="G160" s="5"/>
      <c r="H160" s="5"/>
      <c r="I160" s="5"/>
      <c r="J160" s="5"/>
      <c r="K160" s="5"/>
    </row>
    <row r="161" spans="2:11" x14ac:dyDescent="0.35">
      <c r="B161" t="s">
        <v>6</v>
      </c>
      <c r="C161" t="s">
        <v>36</v>
      </c>
      <c r="D161" t="s">
        <v>4</v>
      </c>
      <c r="E161" s="4">
        <v>10073</v>
      </c>
      <c r="F161" s="5">
        <v>120</v>
      </c>
      <c r="G161" s="5"/>
      <c r="H161" s="5"/>
      <c r="I161" s="5"/>
      <c r="J161" s="5"/>
      <c r="K161" s="5"/>
    </row>
    <row r="162" spans="2:11" x14ac:dyDescent="0.35">
      <c r="B162" t="s">
        <v>2</v>
      </c>
      <c r="C162" t="s">
        <v>34</v>
      </c>
      <c r="D162" t="s">
        <v>19</v>
      </c>
      <c r="E162" s="4">
        <v>7511</v>
      </c>
      <c r="F162" s="5">
        <v>120</v>
      </c>
      <c r="G162" s="5"/>
      <c r="H162" s="5"/>
      <c r="I162" s="5"/>
      <c r="J162" s="5"/>
      <c r="K162" s="5"/>
    </row>
    <row r="163" spans="2:11" x14ac:dyDescent="0.35">
      <c r="B163" t="s">
        <v>9</v>
      </c>
      <c r="C163" t="s">
        <v>38</v>
      </c>
      <c r="D163" t="s">
        <v>16</v>
      </c>
      <c r="E163" s="4">
        <v>2646</v>
      </c>
      <c r="F163" s="5">
        <v>120</v>
      </c>
      <c r="G163" s="5"/>
      <c r="H163" s="5"/>
      <c r="I163" s="5"/>
      <c r="J163" s="5"/>
      <c r="K163" s="5"/>
    </row>
    <row r="164" spans="2:11" x14ac:dyDescent="0.35">
      <c r="B164" t="s">
        <v>3</v>
      </c>
      <c r="C164" t="s">
        <v>34</v>
      </c>
      <c r="D164" t="s">
        <v>23</v>
      </c>
      <c r="E164" s="4">
        <v>2212</v>
      </c>
      <c r="F164" s="5">
        <v>117</v>
      </c>
      <c r="G164" s="5"/>
      <c r="H164" s="5"/>
      <c r="I164" s="5"/>
      <c r="J164" s="5"/>
      <c r="K164" s="5"/>
    </row>
    <row r="165" spans="2:11" x14ac:dyDescent="0.35">
      <c r="B165" t="s">
        <v>7</v>
      </c>
      <c r="C165" t="s">
        <v>36</v>
      </c>
      <c r="D165" t="s">
        <v>31</v>
      </c>
      <c r="E165" s="4">
        <v>2149</v>
      </c>
      <c r="F165" s="5">
        <v>117</v>
      </c>
      <c r="G165" s="5"/>
      <c r="H165" s="5"/>
      <c r="I165" s="5"/>
      <c r="J165" s="5"/>
      <c r="K165" s="5"/>
    </row>
    <row r="166" spans="2:11" x14ac:dyDescent="0.35">
      <c r="B166" t="s">
        <v>2</v>
      </c>
      <c r="C166" t="s">
        <v>39</v>
      </c>
      <c r="D166" t="s">
        <v>16</v>
      </c>
      <c r="E166" s="4">
        <v>2016</v>
      </c>
      <c r="F166" s="5">
        <v>117</v>
      </c>
      <c r="G166" s="5"/>
      <c r="H166" s="5"/>
      <c r="I166" s="5"/>
      <c r="J166" s="5"/>
      <c r="K166" s="5"/>
    </row>
    <row r="167" spans="2:11" x14ac:dyDescent="0.35">
      <c r="B167" t="s">
        <v>7</v>
      </c>
      <c r="C167" t="s">
        <v>35</v>
      </c>
      <c r="D167" t="s">
        <v>24</v>
      </c>
      <c r="E167" s="4">
        <v>2793</v>
      </c>
      <c r="F167" s="5">
        <v>114</v>
      </c>
      <c r="G167" s="5"/>
      <c r="H167" s="5"/>
      <c r="I167" s="5"/>
      <c r="J167" s="5"/>
      <c r="K167" s="5"/>
    </row>
    <row r="168" spans="2:11" x14ac:dyDescent="0.35">
      <c r="B168" t="s">
        <v>9</v>
      </c>
      <c r="C168" t="s">
        <v>36</v>
      </c>
      <c r="D168" t="s">
        <v>25</v>
      </c>
      <c r="E168" s="4">
        <v>2142</v>
      </c>
      <c r="F168" s="5">
        <v>114</v>
      </c>
      <c r="G168" s="5"/>
      <c r="H168" s="5"/>
      <c r="I168" s="5"/>
      <c r="J168" s="5"/>
      <c r="K168" s="5"/>
    </row>
    <row r="169" spans="2:11" x14ac:dyDescent="0.35">
      <c r="B169" t="s">
        <v>40</v>
      </c>
      <c r="C169" t="s">
        <v>37</v>
      </c>
      <c r="D169" t="s">
        <v>30</v>
      </c>
      <c r="E169" s="4">
        <v>1624</v>
      </c>
      <c r="F169" s="5">
        <v>114</v>
      </c>
      <c r="G169" s="5"/>
      <c r="H169" s="5"/>
      <c r="I169" s="5"/>
      <c r="J169" s="5"/>
      <c r="K169" s="5"/>
    </row>
    <row r="170" spans="2:11" x14ac:dyDescent="0.35">
      <c r="B170" t="s">
        <v>7</v>
      </c>
      <c r="C170" t="s">
        <v>37</v>
      </c>
      <c r="D170" t="s">
        <v>17</v>
      </c>
      <c r="E170" s="4">
        <v>4487</v>
      </c>
      <c r="F170" s="5">
        <v>111</v>
      </c>
      <c r="G170" s="5"/>
      <c r="H170" s="5"/>
      <c r="I170" s="5"/>
      <c r="J170" s="5"/>
      <c r="K170" s="5"/>
    </row>
    <row r="171" spans="2:11" x14ac:dyDescent="0.35">
      <c r="B171" t="s">
        <v>5</v>
      </c>
      <c r="C171" t="s">
        <v>36</v>
      </c>
      <c r="D171" t="s">
        <v>30</v>
      </c>
      <c r="E171" s="4">
        <v>1526</v>
      </c>
      <c r="F171" s="5">
        <v>105</v>
      </c>
      <c r="G171" s="5"/>
      <c r="H171" s="5"/>
      <c r="I171" s="5"/>
      <c r="J171" s="5"/>
      <c r="K171" s="5"/>
    </row>
    <row r="172" spans="2:11" x14ac:dyDescent="0.35">
      <c r="B172" t="s">
        <v>41</v>
      </c>
      <c r="C172" t="s">
        <v>37</v>
      </c>
      <c r="D172" t="s">
        <v>24</v>
      </c>
      <c r="E172" s="4">
        <v>6398</v>
      </c>
      <c r="F172" s="5">
        <v>102</v>
      </c>
      <c r="G172" s="5"/>
      <c r="H172" s="5"/>
      <c r="I172" s="5"/>
      <c r="J172" s="5"/>
      <c r="K172" s="5"/>
    </row>
    <row r="173" spans="2:11" x14ac:dyDescent="0.35">
      <c r="B173" t="s">
        <v>40</v>
      </c>
      <c r="C173" t="s">
        <v>38</v>
      </c>
      <c r="D173" t="s">
        <v>4</v>
      </c>
      <c r="E173" s="4">
        <v>6125</v>
      </c>
      <c r="F173" s="5">
        <v>102</v>
      </c>
      <c r="G173" s="5"/>
      <c r="H173" s="5"/>
      <c r="I173" s="5"/>
      <c r="J173" s="5"/>
      <c r="K173" s="5"/>
    </row>
    <row r="174" spans="2:11" x14ac:dyDescent="0.35">
      <c r="B174" t="s">
        <v>9</v>
      </c>
      <c r="C174" t="s">
        <v>38</v>
      </c>
      <c r="D174" t="s">
        <v>25</v>
      </c>
      <c r="E174" s="4">
        <v>3850</v>
      </c>
      <c r="F174" s="5">
        <v>102</v>
      </c>
      <c r="G174" s="5"/>
      <c r="H174" s="5"/>
      <c r="I174" s="5"/>
      <c r="J174" s="5"/>
      <c r="K174" s="5"/>
    </row>
    <row r="175" spans="2:11" x14ac:dyDescent="0.35">
      <c r="B175" t="s">
        <v>5</v>
      </c>
      <c r="C175" t="s">
        <v>34</v>
      </c>
      <c r="D175" t="s">
        <v>29</v>
      </c>
      <c r="E175" s="4">
        <v>2891</v>
      </c>
      <c r="F175" s="5">
        <v>102</v>
      </c>
      <c r="G175" s="5"/>
      <c r="H175" s="5"/>
      <c r="I175" s="5"/>
      <c r="J175" s="5"/>
      <c r="K175" s="5"/>
    </row>
    <row r="176" spans="2:11" x14ac:dyDescent="0.35">
      <c r="B176" t="s">
        <v>3</v>
      </c>
      <c r="C176" t="s">
        <v>39</v>
      </c>
      <c r="D176" t="s">
        <v>28</v>
      </c>
      <c r="E176" s="4">
        <v>1652</v>
      </c>
      <c r="F176" s="5">
        <v>102</v>
      </c>
      <c r="G176" s="5"/>
      <c r="H176" s="5"/>
      <c r="I176" s="5"/>
      <c r="J176" s="5"/>
      <c r="K176" s="5"/>
    </row>
    <row r="177" spans="2:11" x14ac:dyDescent="0.35">
      <c r="B177" t="s">
        <v>6</v>
      </c>
      <c r="C177" t="s">
        <v>37</v>
      </c>
      <c r="D177" t="s">
        <v>18</v>
      </c>
      <c r="E177" s="4">
        <v>1505</v>
      </c>
      <c r="F177" s="5">
        <v>102</v>
      </c>
      <c r="G177" s="5"/>
      <c r="H177" s="5"/>
      <c r="I177" s="5"/>
      <c r="J177" s="5"/>
      <c r="K177" s="5"/>
    </row>
    <row r="178" spans="2:11" x14ac:dyDescent="0.35">
      <c r="B178" t="s">
        <v>9</v>
      </c>
      <c r="C178" t="s">
        <v>38</v>
      </c>
      <c r="D178" t="s">
        <v>26</v>
      </c>
      <c r="E178" s="4">
        <v>2436</v>
      </c>
      <c r="F178" s="5">
        <v>99</v>
      </c>
      <c r="G178" s="5"/>
      <c r="H178" s="5"/>
      <c r="I178" s="5"/>
      <c r="J178" s="5"/>
      <c r="K178" s="5"/>
    </row>
    <row r="179" spans="2:11" x14ac:dyDescent="0.35">
      <c r="B179" t="s">
        <v>41</v>
      </c>
      <c r="C179" t="s">
        <v>35</v>
      </c>
      <c r="D179" t="s">
        <v>19</v>
      </c>
      <c r="E179" s="4">
        <v>609</v>
      </c>
      <c r="F179" s="5">
        <v>99</v>
      </c>
      <c r="G179" s="5"/>
      <c r="H179" s="5"/>
      <c r="I179" s="5"/>
      <c r="J179" s="5"/>
      <c r="K179" s="5"/>
    </row>
    <row r="180" spans="2:11" x14ac:dyDescent="0.35">
      <c r="B180" t="s">
        <v>9</v>
      </c>
      <c r="C180" t="s">
        <v>37</v>
      </c>
      <c r="D180" t="s">
        <v>20</v>
      </c>
      <c r="E180" s="4">
        <v>7273</v>
      </c>
      <c r="F180" s="5">
        <v>96</v>
      </c>
      <c r="G180" s="5"/>
      <c r="H180" s="5"/>
      <c r="I180" s="5"/>
      <c r="J180" s="5"/>
      <c r="K180" s="5"/>
    </row>
    <row r="181" spans="2:11" x14ac:dyDescent="0.35">
      <c r="B181" t="s">
        <v>10</v>
      </c>
      <c r="C181" t="s">
        <v>35</v>
      </c>
      <c r="D181" t="s">
        <v>14</v>
      </c>
      <c r="E181" s="4">
        <v>3472</v>
      </c>
      <c r="F181" s="5">
        <v>96</v>
      </c>
      <c r="G181" s="5"/>
      <c r="H181" s="5"/>
      <c r="I181" s="5"/>
      <c r="J181" s="5"/>
      <c r="K181" s="5"/>
    </row>
    <row r="182" spans="2:11" x14ac:dyDescent="0.35">
      <c r="B182" t="s">
        <v>7</v>
      </c>
      <c r="C182" t="s">
        <v>34</v>
      </c>
      <c r="D182" t="s">
        <v>25</v>
      </c>
      <c r="E182" s="4">
        <v>1568</v>
      </c>
      <c r="F182" s="5">
        <v>96</v>
      </c>
      <c r="G182" s="5"/>
      <c r="H182" s="5"/>
      <c r="I182" s="5"/>
      <c r="J182" s="5"/>
      <c r="K182" s="5"/>
    </row>
    <row r="183" spans="2:11" x14ac:dyDescent="0.35">
      <c r="B183" t="s">
        <v>40</v>
      </c>
      <c r="C183" t="s">
        <v>37</v>
      </c>
      <c r="D183" t="s">
        <v>27</v>
      </c>
      <c r="E183" s="4">
        <v>6132</v>
      </c>
      <c r="F183" s="5">
        <v>93</v>
      </c>
      <c r="G183" s="5"/>
      <c r="H183" s="5"/>
      <c r="I183" s="5"/>
      <c r="J183" s="5"/>
      <c r="K183" s="5"/>
    </row>
    <row r="184" spans="2:11" x14ac:dyDescent="0.35">
      <c r="B184" t="s">
        <v>3</v>
      </c>
      <c r="C184" t="s">
        <v>34</v>
      </c>
      <c r="D184" t="s">
        <v>17</v>
      </c>
      <c r="E184" s="4">
        <v>2919</v>
      </c>
      <c r="F184" s="5">
        <v>93</v>
      </c>
      <c r="G184" s="5"/>
      <c r="H184" s="5"/>
      <c r="I184" s="5"/>
      <c r="J184" s="5"/>
      <c r="K184" s="5"/>
    </row>
    <row r="185" spans="2:11" x14ac:dyDescent="0.35">
      <c r="B185" t="s">
        <v>9</v>
      </c>
      <c r="C185" t="s">
        <v>37</v>
      </c>
      <c r="D185" t="s">
        <v>23</v>
      </c>
      <c r="E185" s="4">
        <v>2737</v>
      </c>
      <c r="F185" s="5">
        <v>93</v>
      </c>
      <c r="G185" s="5"/>
      <c r="H185" s="5"/>
      <c r="I185" s="5"/>
      <c r="J185" s="5"/>
      <c r="K185" s="5"/>
    </row>
    <row r="186" spans="2:11" x14ac:dyDescent="0.35">
      <c r="B186" t="s">
        <v>5</v>
      </c>
      <c r="C186" t="s">
        <v>34</v>
      </c>
      <c r="D186" t="s">
        <v>33</v>
      </c>
      <c r="E186" s="4">
        <v>1652</v>
      </c>
      <c r="F186" s="5">
        <v>93</v>
      </c>
      <c r="G186" s="5"/>
      <c r="H186" s="5"/>
      <c r="I186" s="5"/>
      <c r="J186" s="5"/>
      <c r="K186" s="5"/>
    </row>
    <row r="187" spans="2:11" x14ac:dyDescent="0.35">
      <c r="B187" t="s">
        <v>10</v>
      </c>
      <c r="C187" t="s">
        <v>34</v>
      </c>
      <c r="D187" t="s">
        <v>25</v>
      </c>
      <c r="E187" s="4">
        <v>1428</v>
      </c>
      <c r="F187" s="5">
        <v>93</v>
      </c>
      <c r="G187" s="5"/>
      <c r="H187" s="5"/>
      <c r="I187" s="5"/>
      <c r="J187" s="5"/>
      <c r="K187" s="5"/>
    </row>
    <row r="188" spans="2:11" x14ac:dyDescent="0.35">
      <c r="B188" t="s">
        <v>40</v>
      </c>
      <c r="C188" t="s">
        <v>36</v>
      </c>
      <c r="D188" t="s">
        <v>33</v>
      </c>
      <c r="E188" s="4">
        <v>9772</v>
      </c>
      <c r="F188" s="5">
        <v>90</v>
      </c>
      <c r="G188" s="5"/>
      <c r="H188" s="5"/>
      <c r="I188" s="5"/>
      <c r="J188" s="5"/>
      <c r="K188" s="5"/>
    </row>
    <row r="189" spans="2:11" x14ac:dyDescent="0.35">
      <c r="B189" t="s">
        <v>9</v>
      </c>
      <c r="C189" t="s">
        <v>34</v>
      </c>
      <c r="D189" t="s">
        <v>23</v>
      </c>
      <c r="E189" s="4">
        <v>8155</v>
      </c>
      <c r="F189" s="5">
        <v>90</v>
      </c>
      <c r="G189" s="5"/>
      <c r="H189" s="5"/>
      <c r="I189" s="5"/>
      <c r="J189" s="5"/>
      <c r="K189" s="5"/>
    </row>
    <row r="190" spans="2:11" x14ac:dyDescent="0.35">
      <c r="B190" t="s">
        <v>40</v>
      </c>
      <c r="C190" t="s">
        <v>38</v>
      </c>
      <c r="D190" t="s">
        <v>25</v>
      </c>
      <c r="E190" s="4">
        <v>2541</v>
      </c>
      <c r="F190" s="5">
        <v>90</v>
      </c>
      <c r="G190" s="5"/>
      <c r="H190" s="5"/>
      <c r="I190" s="5"/>
      <c r="J190" s="5"/>
      <c r="K190" s="5"/>
    </row>
    <row r="191" spans="2:11" x14ac:dyDescent="0.35">
      <c r="B191" t="s">
        <v>9</v>
      </c>
      <c r="C191" t="s">
        <v>38</v>
      </c>
      <c r="D191" t="s">
        <v>33</v>
      </c>
      <c r="E191" s="4">
        <v>9506</v>
      </c>
      <c r="F191" s="5">
        <v>87</v>
      </c>
      <c r="G191" s="5"/>
      <c r="H191" s="5"/>
      <c r="I191" s="5"/>
      <c r="J191" s="5"/>
      <c r="K191" s="5"/>
    </row>
    <row r="192" spans="2:11" x14ac:dyDescent="0.35">
      <c r="B192" t="s">
        <v>6</v>
      </c>
      <c r="C192" t="s">
        <v>37</v>
      </c>
      <c r="D192" t="s">
        <v>31</v>
      </c>
      <c r="E192" s="4">
        <v>7693</v>
      </c>
      <c r="F192" s="5">
        <v>87</v>
      </c>
      <c r="G192" s="5"/>
      <c r="H192" s="5"/>
      <c r="I192" s="5"/>
      <c r="J192" s="5"/>
      <c r="K192" s="5"/>
    </row>
    <row r="193" spans="2:11" x14ac:dyDescent="0.35">
      <c r="B193" t="s">
        <v>10</v>
      </c>
      <c r="C193" t="s">
        <v>34</v>
      </c>
      <c r="D193" t="s">
        <v>17</v>
      </c>
      <c r="E193" s="4">
        <v>700</v>
      </c>
      <c r="F193" s="5">
        <v>87</v>
      </c>
      <c r="G193" s="5"/>
      <c r="H193" s="5"/>
      <c r="I193" s="5"/>
      <c r="J193" s="5"/>
      <c r="K193" s="5"/>
    </row>
    <row r="194" spans="2:11" x14ac:dyDescent="0.35">
      <c r="B194" t="s">
        <v>40</v>
      </c>
      <c r="C194" t="s">
        <v>38</v>
      </c>
      <c r="D194" t="s">
        <v>26</v>
      </c>
      <c r="E194" s="4">
        <v>609</v>
      </c>
      <c r="F194" s="5">
        <v>87</v>
      </c>
      <c r="G194" s="5"/>
      <c r="H194" s="5"/>
      <c r="I194" s="5"/>
      <c r="J194" s="5"/>
      <c r="K194" s="5"/>
    </row>
    <row r="195" spans="2:11" x14ac:dyDescent="0.35">
      <c r="B195" t="s">
        <v>8</v>
      </c>
      <c r="C195" t="s">
        <v>37</v>
      </c>
      <c r="D195" t="s">
        <v>21</v>
      </c>
      <c r="E195" s="4">
        <v>434</v>
      </c>
      <c r="F195" s="5">
        <v>87</v>
      </c>
      <c r="G195" s="5"/>
      <c r="H195" s="5"/>
      <c r="I195" s="5"/>
      <c r="J195" s="5"/>
      <c r="K195" s="5"/>
    </row>
    <row r="196" spans="2:11" x14ac:dyDescent="0.35">
      <c r="B196" t="s">
        <v>7</v>
      </c>
      <c r="C196" t="s">
        <v>36</v>
      </c>
      <c r="D196" t="s">
        <v>32</v>
      </c>
      <c r="E196" s="4">
        <v>280</v>
      </c>
      <c r="F196" s="5">
        <v>87</v>
      </c>
      <c r="G196" s="5"/>
      <c r="H196" s="5"/>
      <c r="I196" s="5"/>
      <c r="J196" s="5"/>
      <c r="K196" s="5"/>
    </row>
    <row r="197" spans="2:11" x14ac:dyDescent="0.35">
      <c r="B197" t="s">
        <v>41</v>
      </c>
      <c r="C197" t="s">
        <v>36</v>
      </c>
      <c r="D197" t="s">
        <v>32</v>
      </c>
      <c r="E197" s="4">
        <v>10304</v>
      </c>
      <c r="F197" s="5">
        <v>84</v>
      </c>
      <c r="G197" s="5"/>
      <c r="H197" s="5"/>
      <c r="I197" s="5"/>
      <c r="J197" s="5"/>
      <c r="K197" s="5"/>
    </row>
    <row r="198" spans="2:11" x14ac:dyDescent="0.35">
      <c r="B198" t="s">
        <v>5</v>
      </c>
      <c r="C198" t="s">
        <v>35</v>
      </c>
      <c r="D198" t="s">
        <v>22</v>
      </c>
      <c r="E198" s="4">
        <v>490</v>
      </c>
      <c r="F198" s="5">
        <v>84</v>
      </c>
      <c r="G198" s="5"/>
      <c r="H198" s="5"/>
      <c r="I198" s="5"/>
      <c r="J198" s="5"/>
      <c r="K198" s="5"/>
    </row>
    <row r="199" spans="2:11" x14ac:dyDescent="0.35">
      <c r="B199" t="s">
        <v>8</v>
      </c>
      <c r="C199" t="s">
        <v>38</v>
      </c>
      <c r="D199" t="s">
        <v>22</v>
      </c>
      <c r="E199" s="4">
        <v>168</v>
      </c>
      <c r="F199" s="5">
        <v>84</v>
      </c>
      <c r="G199" s="5"/>
      <c r="H199" s="5"/>
      <c r="I199" s="5"/>
      <c r="J199" s="5"/>
      <c r="K199" s="5"/>
    </row>
    <row r="200" spans="2:11" x14ac:dyDescent="0.35">
      <c r="B200" t="s">
        <v>2</v>
      </c>
      <c r="C200" t="s">
        <v>39</v>
      </c>
      <c r="D200" t="s">
        <v>27</v>
      </c>
      <c r="E200" s="4">
        <v>7812</v>
      </c>
      <c r="F200" s="5">
        <v>81</v>
      </c>
      <c r="G200" s="5"/>
      <c r="H200" s="5"/>
      <c r="I200" s="5"/>
      <c r="J200" s="5"/>
      <c r="K200" s="5"/>
    </row>
    <row r="201" spans="2:11" x14ac:dyDescent="0.35">
      <c r="B201" t="s">
        <v>5</v>
      </c>
      <c r="C201" t="s">
        <v>39</v>
      </c>
      <c r="D201" t="s">
        <v>22</v>
      </c>
      <c r="E201" s="4">
        <v>6909</v>
      </c>
      <c r="F201" s="5">
        <v>81</v>
      </c>
      <c r="G201" s="5"/>
      <c r="H201" s="5"/>
      <c r="I201" s="5"/>
      <c r="J201" s="5"/>
      <c r="K201" s="5"/>
    </row>
    <row r="202" spans="2:11" x14ac:dyDescent="0.35">
      <c r="B202" t="s">
        <v>8</v>
      </c>
      <c r="C202" t="s">
        <v>35</v>
      </c>
      <c r="D202" t="s">
        <v>30</v>
      </c>
      <c r="E202" s="4">
        <v>3598</v>
      </c>
      <c r="F202" s="5">
        <v>81</v>
      </c>
      <c r="G202" s="5"/>
      <c r="H202" s="5"/>
      <c r="I202" s="5"/>
      <c r="J202" s="5"/>
      <c r="K202" s="5"/>
    </row>
    <row r="203" spans="2:11" x14ac:dyDescent="0.35">
      <c r="B203" t="s">
        <v>6</v>
      </c>
      <c r="C203" t="s">
        <v>37</v>
      </c>
      <c r="D203" t="s">
        <v>30</v>
      </c>
      <c r="E203" s="4">
        <v>560</v>
      </c>
      <c r="F203" s="5">
        <v>81</v>
      </c>
      <c r="G203" s="5"/>
      <c r="H203" s="5"/>
      <c r="I203" s="5"/>
      <c r="J203" s="5"/>
      <c r="K203" s="5"/>
    </row>
    <row r="204" spans="2:11" x14ac:dyDescent="0.35">
      <c r="B204" t="s">
        <v>8</v>
      </c>
      <c r="C204" t="s">
        <v>38</v>
      </c>
      <c r="D204" t="s">
        <v>21</v>
      </c>
      <c r="E204" s="4">
        <v>6433</v>
      </c>
      <c r="F204" s="5">
        <v>78</v>
      </c>
      <c r="G204" s="5"/>
      <c r="H204" s="5"/>
      <c r="I204" s="5"/>
      <c r="J204" s="5"/>
      <c r="K204" s="5"/>
    </row>
    <row r="205" spans="2:11" x14ac:dyDescent="0.35">
      <c r="B205" t="s">
        <v>3</v>
      </c>
      <c r="C205" t="s">
        <v>35</v>
      </c>
      <c r="D205" t="s">
        <v>23</v>
      </c>
      <c r="E205" s="4">
        <v>2023</v>
      </c>
      <c r="F205" s="5">
        <v>78</v>
      </c>
      <c r="G205" s="5"/>
      <c r="H205" s="5"/>
      <c r="I205" s="5"/>
      <c r="J205" s="5"/>
      <c r="K205" s="5"/>
    </row>
    <row r="206" spans="2:11" x14ac:dyDescent="0.35">
      <c r="B206" t="s">
        <v>2</v>
      </c>
      <c r="C206" t="s">
        <v>36</v>
      </c>
      <c r="D206" t="s">
        <v>29</v>
      </c>
      <c r="E206" s="4">
        <v>8211</v>
      </c>
      <c r="F206" s="5">
        <v>75</v>
      </c>
      <c r="G206" s="5"/>
      <c r="H206" s="5"/>
      <c r="I206" s="5"/>
      <c r="J206" s="5"/>
      <c r="K206" s="5"/>
    </row>
    <row r="207" spans="2:11" x14ac:dyDescent="0.35">
      <c r="B207" t="s">
        <v>6</v>
      </c>
      <c r="C207" t="s">
        <v>34</v>
      </c>
      <c r="D207" t="s">
        <v>29</v>
      </c>
      <c r="E207" s="4">
        <v>3339</v>
      </c>
      <c r="F207" s="5">
        <v>75</v>
      </c>
      <c r="G207" s="5"/>
      <c r="H207" s="5"/>
      <c r="I207" s="5"/>
      <c r="J207" s="5"/>
      <c r="K207" s="5"/>
    </row>
    <row r="208" spans="2:11" x14ac:dyDescent="0.35">
      <c r="B208" t="s">
        <v>7</v>
      </c>
      <c r="C208" t="s">
        <v>34</v>
      </c>
      <c r="D208" t="s">
        <v>32</v>
      </c>
      <c r="E208" s="4">
        <v>3262</v>
      </c>
      <c r="F208" s="5">
        <v>75</v>
      </c>
      <c r="G208" s="5"/>
      <c r="H208" s="5"/>
      <c r="I208" s="5"/>
      <c r="J208" s="5"/>
      <c r="K208" s="5"/>
    </row>
    <row r="209" spans="2:11" x14ac:dyDescent="0.35">
      <c r="B209" t="s">
        <v>40</v>
      </c>
      <c r="C209" t="s">
        <v>34</v>
      </c>
      <c r="D209" t="s">
        <v>23</v>
      </c>
      <c r="E209" s="4">
        <v>2779</v>
      </c>
      <c r="F209" s="5">
        <v>75</v>
      </c>
      <c r="G209" s="5"/>
      <c r="H209" s="5"/>
      <c r="I209" s="5"/>
      <c r="J209" s="5"/>
      <c r="K209" s="5"/>
    </row>
    <row r="210" spans="2:11" x14ac:dyDescent="0.35">
      <c r="B210" t="s">
        <v>6</v>
      </c>
      <c r="C210" t="s">
        <v>34</v>
      </c>
      <c r="D210" t="s">
        <v>16</v>
      </c>
      <c r="E210" s="4">
        <v>2219</v>
      </c>
      <c r="F210" s="5">
        <v>75</v>
      </c>
      <c r="G210" s="5"/>
      <c r="H210" s="5"/>
      <c r="I210" s="5"/>
      <c r="J210" s="5"/>
      <c r="K210" s="5"/>
    </row>
    <row r="211" spans="2:11" x14ac:dyDescent="0.35">
      <c r="B211" t="s">
        <v>7</v>
      </c>
      <c r="C211" t="s">
        <v>38</v>
      </c>
      <c r="D211" t="s">
        <v>14</v>
      </c>
      <c r="E211" s="4">
        <v>1281</v>
      </c>
      <c r="F211" s="5">
        <v>75</v>
      </c>
      <c r="G211" s="5"/>
      <c r="H211" s="5"/>
      <c r="I211" s="5"/>
      <c r="J211" s="5"/>
      <c r="K211" s="5"/>
    </row>
    <row r="212" spans="2:11" x14ac:dyDescent="0.35">
      <c r="B212" t="s">
        <v>10</v>
      </c>
      <c r="C212" t="s">
        <v>36</v>
      </c>
      <c r="D212" t="s">
        <v>13</v>
      </c>
      <c r="E212" s="4">
        <v>945</v>
      </c>
      <c r="F212" s="5">
        <v>75</v>
      </c>
      <c r="G212" s="5"/>
      <c r="H212" s="5"/>
      <c r="I212" s="5"/>
      <c r="J212" s="5"/>
      <c r="K212" s="5"/>
    </row>
    <row r="213" spans="2:11" x14ac:dyDescent="0.35">
      <c r="B213" t="s">
        <v>5</v>
      </c>
      <c r="C213" t="s">
        <v>37</v>
      </c>
      <c r="D213" t="s">
        <v>22</v>
      </c>
      <c r="E213" s="4">
        <v>518</v>
      </c>
      <c r="F213" s="5">
        <v>75</v>
      </c>
      <c r="G213" s="5"/>
      <c r="H213" s="5"/>
      <c r="I213" s="5"/>
      <c r="J213" s="5"/>
      <c r="K213" s="5"/>
    </row>
    <row r="214" spans="2:11" x14ac:dyDescent="0.35">
      <c r="B214" t="s">
        <v>6</v>
      </c>
      <c r="C214" t="s">
        <v>38</v>
      </c>
      <c r="D214" t="s">
        <v>25</v>
      </c>
      <c r="E214" s="4">
        <v>469</v>
      </c>
      <c r="F214" s="5">
        <v>75</v>
      </c>
      <c r="G214" s="5"/>
      <c r="H214" s="5"/>
      <c r="I214" s="5"/>
      <c r="J214" s="5"/>
      <c r="K214" s="5"/>
    </row>
    <row r="215" spans="2:11" x14ac:dyDescent="0.35">
      <c r="B215" t="s">
        <v>40</v>
      </c>
      <c r="C215" t="s">
        <v>37</v>
      </c>
      <c r="D215" t="s">
        <v>29</v>
      </c>
      <c r="E215" s="4">
        <v>9002</v>
      </c>
      <c r="F215" s="5">
        <v>72</v>
      </c>
      <c r="G215" s="5"/>
      <c r="H215" s="5"/>
      <c r="I215" s="5"/>
      <c r="J215" s="5"/>
      <c r="K215" s="5"/>
    </row>
    <row r="216" spans="2:11" x14ac:dyDescent="0.35">
      <c r="B216" t="s">
        <v>41</v>
      </c>
      <c r="C216" t="s">
        <v>39</v>
      </c>
      <c r="D216" t="s">
        <v>14</v>
      </c>
      <c r="E216" s="4">
        <v>3976</v>
      </c>
      <c r="F216" s="5">
        <v>72</v>
      </c>
      <c r="G216" s="5"/>
      <c r="H216" s="5"/>
      <c r="I216" s="5"/>
      <c r="J216" s="5"/>
      <c r="K216" s="5"/>
    </row>
    <row r="217" spans="2:11" x14ac:dyDescent="0.35">
      <c r="B217" t="s">
        <v>9</v>
      </c>
      <c r="C217" t="s">
        <v>39</v>
      </c>
      <c r="D217" t="s">
        <v>25</v>
      </c>
      <c r="E217" s="4">
        <v>3192</v>
      </c>
      <c r="F217" s="5">
        <v>72</v>
      </c>
      <c r="G217" s="5"/>
      <c r="H217" s="5"/>
      <c r="I217" s="5"/>
      <c r="J217" s="5"/>
      <c r="K217" s="5"/>
    </row>
    <row r="218" spans="2:11" x14ac:dyDescent="0.35">
      <c r="B218" t="s">
        <v>10</v>
      </c>
      <c r="C218" t="s">
        <v>36</v>
      </c>
      <c r="D218" t="s">
        <v>27</v>
      </c>
      <c r="E218" s="4">
        <v>1407</v>
      </c>
      <c r="F218" s="5">
        <v>72</v>
      </c>
      <c r="G218" s="5"/>
      <c r="H218" s="5"/>
      <c r="I218" s="5"/>
      <c r="J218" s="5"/>
      <c r="K218" s="5"/>
    </row>
    <row r="219" spans="2:11" x14ac:dyDescent="0.35">
      <c r="B219" t="s">
        <v>41</v>
      </c>
      <c r="C219" t="s">
        <v>35</v>
      </c>
      <c r="D219" t="s">
        <v>13</v>
      </c>
      <c r="E219" s="4">
        <v>4760</v>
      </c>
      <c r="F219" s="5">
        <v>69</v>
      </c>
      <c r="G219" s="5"/>
      <c r="H219" s="5"/>
      <c r="I219" s="5"/>
      <c r="J219" s="5"/>
      <c r="K219" s="5"/>
    </row>
    <row r="220" spans="2:11" x14ac:dyDescent="0.35">
      <c r="B220" t="s">
        <v>3</v>
      </c>
      <c r="C220" t="s">
        <v>35</v>
      </c>
      <c r="D220" t="s">
        <v>29</v>
      </c>
      <c r="E220" s="4">
        <v>2114</v>
      </c>
      <c r="F220" s="5">
        <v>66</v>
      </c>
      <c r="G220" s="5"/>
      <c r="H220" s="5"/>
      <c r="I220" s="5"/>
      <c r="J220" s="5"/>
      <c r="K220" s="5"/>
    </row>
    <row r="221" spans="2:11" x14ac:dyDescent="0.35">
      <c r="B221" t="s">
        <v>5</v>
      </c>
      <c r="C221" t="s">
        <v>36</v>
      </c>
      <c r="D221" t="s">
        <v>13</v>
      </c>
      <c r="E221" s="4">
        <v>6146</v>
      </c>
      <c r="F221" s="5">
        <v>63</v>
      </c>
      <c r="G221" s="5"/>
      <c r="H221" s="5"/>
      <c r="I221" s="5"/>
      <c r="J221" s="5"/>
      <c r="K221" s="5"/>
    </row>
    <row r="222" spans="2:11" x14ac:dyDescent="0.35">
      <c r="B222" t="s">
        <v>7</v>
      </c>
      <c r="C222" t="s">
        <v>35</v>
      </c>
      <c r="D222" t="s">
        <v>14</v>
      </c>
      <c r="E222" s="4">
        <v>4606</v>
      </c>
      <c r="F222" s="5">
        <v>63</v>
      </c>
      <c r="G222" s="5"/>
      <c r="H222" s="5"/>
      <c r="I222" s="5"/>
      <c r="J222" s="5"/>
      <c r="K222" s="5"/>
    </row>
    <row r="223" spans="2:11" x14ac:dyDescent="0.35">
      <c r="B223" t="s">
        <v>8</v>
      </c>
      <c r="C223" t="s">
        <v>38</v>
      </c>
      <c r="D223" t="s">
        <v>27</v>
      </c>
      <c r="E223" s="4">
        <v>2268</v>
      </c>
      <c r="F223" s="5">
        <v>63</v>
      </c>
      <c r="G223" s="5"/>
      <c r="H223" s="5"/>
      <c r="I223" s="5"/>
      <c r="J223" s="5"/>
      <c r="K223" s="5"/>
    </row>
    <row r="224" spans="2:11" x14ac:dyDescent="0.35">
      <c r="B224" t="s">
        <v>6</v>
      </c>
      <c r="C224" t="s">
        <v>39</v>
      </c>
      <c r="D224" t="s">
        <v>30</v>
      </c>
      <c r="E224" s="4">
        <v>1638</v>
      </c>
      <c r="F224" s="5">
        <v>63</v>
      </c>
      <c r="G224" s="5"/>
      <c r="H224" s="5"/>
      <c r="I224" s="5"/>
      <c r="J224" s="5"/>
      <c r="K224" s="5"/>
    </row>
    <row r="225" spans="2:11" x14ac:dyDescent="0.35">
      <c r="B225" t="s">
        <v>6</v>
      </c>
      <c r="C225" t="s">
        <v>36</v>
      </c>
      <c r="D225" t="s">
        <v>21</v>
      </c>
      <c r="E225" s="4">
        <v>497</v>
      </c>
      <c r="F225" s="5">
        <v>63</v>
      </c>
      <c r="G225" s="5"/>
      <c r="H225" s="5"/>
      <c r="I225" s="5"/>
      <c r="J225" s="5"/>
      <c r="K225" s="5"/>
    </row>
    <row r="226" spans="2:11" x14ac:dyDescent="0.35">
      <c r="B226" t="s">
        <v>9</v>
      </c>
      <c r="C226" t="s">
        <v>38</v>
      </c>
      <c r="D226" t="s">
        <v>24</v>
      </c>
      <c r="E226" s="4">
        <v>4137</v>
      </c>
      <c r="F226" s="5">
        <v>60</v>
      </c>
      <c r="G226" s="5"/>
      <c r="H226" s="5"/>
      <c r="I226" s="5"/>
      <c r="J226" s="5"/>
      <c r="K226" s="5"/>
    </row>
    <row r="227" spans="2:11" x14ac:dyDescent="0.35">
      <c r="B227" t="s">
        <v>9</v>
      </c>
      <c r="C227" t="s">
        <v>36</v>
      </c>
      <c r="D227" t="s">
        <v>30</v>
      </c>
      <c r="E227" s="4">
        <v>9051</v>
      </c>
      <c r="F227" s="5">
        <v>57</v>
      </c>
      <c r="G227" s="5"/>
      <c r="H227" s="5"/>
      <c r="I227" s="5"/>
      <c r="J227" s="5"/>
      <c r="K227" s="5"/>
    </row>
    <row r="228" spans="2:11" x14ac:dyDescent="0.35">
      <c r="B228" t="s">
        <v>5</v>
      </c>
      <c r="C228" t="s">
        <v>38</v>
      </c>
      <c r="D228" t="s">
        <v>13</v>
      </c>
      <c r="E228" s="4">
        <v>7189</v>
      </c>
      <c r="F228" s="5">
        <v>54</v>
      </c>
      <c r="G228" s="5"/>
      <c r="H228" s="5"/>
      <c r="I228" s="5"/>
      <c r="J228" s="5"/>
      <c r="K228" s="5"/>
    </row>
    <row r="229" spans="2:11" x14ac:dyDescent="0.35">
      <c r="B229" t="s">
        <v>7</v>
      </c>
      <c r="C229" t="s">
        <v>37</v>
      </c>
      <c r="D229" t="s">
        <v>30</v>
      </c>
      <c r="E229" s="4">
        <v>6454</v>
      </c>
      <c r="F229" s="5">
        <v>54</v>
      </c>
      <c r="G229" s="5"/>
      <c r="H229" s="5"/>
      <c r="I229" s="5"/>
      <c r="J229" s="5"/>
      <c r="K229" s="5"/>
    </row>
    <row r="230" spans="2:11" x14ac:dyDescent="0.35">
      <c r="B230" t="s">
        <v>3</v>
      </c>
      <c r="C230" t="s">
        <v>34</v>
      </c>
      <c r="D230" t="s">
        <v>26</v>
      </c>
      <c r="E230" s="4">
        <v>3108</v>
      </c>
      <c r="F230" s="5">
        <v>54</v>
      </c>
      <c r="G230" s="5"/>
      <c r="H230" s="5"/>
      <c r="I230" s="5"/>
      <c r="J230" s="5"/>
      <c r="K230" s="5"/>
    </row>
    <row r="231" spans="2:11" x14ac:dyDescent="0.35">
      <c r="B231" t="s">
        <v>6</v>
      </c>
      <c r="C231" t="s">
        <v>38</v>
      </c>
      <c r="D231" t="s">
        <v>31</v>
      </c>
      <c r="E231" s="4">
        <v>2681</v>
      </c>
      <c r="F231" s="5">
        <v>54</v>
      </c>
      <c r="G231" s="5"/>
      <c r="H231" s="5"/>
      <c r="I231" s="5"/>
      <c r="J231" s="5"/>
      <c r="K231" s="5"/>
    </row>
    <row r="232" spans="2:11" x14ac:dyDescent="0.35">
      <c r="B232" t="s">
        <v>2</v>
      </c>
      <c r="C232" t="s">
        <v>37</v>
      </c>
      <c r="D232" t="s">
        <v>14</v>
      </c>
      <c r="E232" s="4">
        <v>1057</v>
      </c>
      <c r="F232" s="5">
        <v>54</v>
      </c>
      <c r="G232" s="5"/>
      <c r="H232" s="5"/>
      <c r="I232" s="5"/>
      <c r="J232" s="5"/>
      <c r="K232" s="5"/>
    </row>
    <row r="233" spans="2:11" x14ac:dyDescent="0.35">
      <c r="B233" t="s">
        <v>2</v>
      </c>
      <c r="C233" t="s">
        <v>34</v>
      </c>
      <c r="D233" t="s">
        <v>13</v>
      </c>
      <c r="E233" s="4">
        <v>252</v>
      </c>
      <c r="F233" s="5">
        <v>54</v>
      </c>
      <c r="G233" s="5"/>
      <c r="H233" s="5"/>
      <c r="I233" s="5"/>
      <c r="J233" s="5"/>
      <c r="K233" s="5"/>
    </row>
    <row r="234" spans="2:11" x14ac:dyDescent="0.35">
      <c r="B234" t="s">
        <v>5</v>
      </c>
      <c r="C234" t="s">
        <v>39</v>
      </c>
      <c r="D234" t="s">
        <v>26</v>
      </c>
      <c r="E234" s="4">
        <v>5236</v>
      </c>
      <c r="F234" s="5">
        <v>51</v>
      </c>
      <c r="G234" s="5"/>
      <c r="H234" s="5"/>
      <c r="I234" s="5"/>
      <c r="J234" s="5"/>
      <c r="K234" s="5"/>
    </row>
    <row r="235" spans="2:11" x14ac:dyDescent="0.35">
      <c r="B235" t="s">
        <v>3</v>
      </c>
      <c r="C235" t="s">
        <v>39</v>
      </c>
      <c r="D235" t="s">
        <v>29</v>
      </c>
      <c r="E235" s="4">
        <v>3640</v>
      </c>
      <c r="F235" s="5">
        <v>51</v>
      </c>
      <c r="G235" s="5"/>
      <c r="H235" s="5"/>
      <c r="I235" s="5"/>
      <c r="J235" s="5"/>
      <c r="K235" s="5"/>
    </row>
    <row r="236" spans="2:11" x14ac:dyDescent="0.35">
      <c r="B236" t="s">
        <v>40</v>
      </c>
      <c r="C236" t="s">
        <v>38</v>
      </c>
      <c r="D236" t="s">
        <v>24</v>
      </c>
      <c r="E236" s="4">
        <v>623</v>
      </c>
      <c r="F236" s="5">
        <v>51</v>
      </c>
      <c r="G236" s="5"/>
      <c r="H236" s="5"/>
      <c r="I236" s="5"/>
      <c r="J236" s="5"/>
      <c r="K236" s="5"/>
    </row>
    <row r="237" spans="2:11" x14ac:dyDescent="0.35">
      <c r="B237" t="s">
        <v>2</v>
      </c>
      <c r="C237" t="s">
        <v>38</v>
      </c>
      <c r="D237" t="s">
        <v>13</v>
      </c>
      <c r="E237" s="4">
        <v>56</v>
      </c>
      <c r="F237" s="5">
        <v>51</v>
      </c>
      <c r="G237" s="5"/>
      <c r="H237" s="5"/>
      <c r="I237" s="5"/>
      <c r="J237" s="5"/>
      <c r="K237" s="5"/>
    </row>
    <row r="238" spans="2:11" x14ac:dyDescent="0.35">
      <c r="B238" t="s">
        <v>40</v>
      </c>
      <c r="C238" t="s">
        <v>34</v>
      </c>
      <c r="D238" t="s">
        <v>26</v>
      </c>
      <c r="E238" s="4">
        <v>6748</v>
      </c>
      <c r="F238" s="5">
        <v>48</v>
      </c>
      <c r="G238" s="5"/>
      <c r="H238" s="5"/>
      <c r="I238" s="5"/>
      <c r="J238" s="5"/>
      <c r="K238" s="5"/>
    </row>
    <row r="239" spans="2:11" x14ac:dyDescent="0.35">
      <c r="B239" t="s">
        <v>7</v>
      </c>
      <c r="C239" t="s">
        <v>37</v>
      </c>
      <c r="D239" t="s">
        <v>33</v>
      </c>
      <c r="E239" s="4">
        <v>6391</v>
      </c>
      <c r="F239" s="5">
        <v>48</v>
      </c>
      <c r="G239" s="5"/>
      <c r="H239" s="5"/>
      <c r="I239" s="5"/>
      <c r="J239" s="5"/>
      <c r="K239" s="5"/>
    </row>
    <row r="240" spans="2:11" x14ac:dyDescent="0.35">
      <c r="B240" t="s">
        <v>7</v>
      </c>
      <c r="C240" t="s">
        <v>34</v>
      </c>
      <c r="D240" t="s">
        <v>33</v>
      </c>
      <c r="E240" s="4">
        <v>2226</v>
      </c>
      <c r="F240" s="5">
        <v>48</v>
      </c>
      <c r="G240" s="5"/>
      <c r="H240" s="5"/>
      <c r="I240" s="5"/>
      <c r="J240" s="5"/>
      <c r="K240" s="5"/>
    </row>
    <row r="241" spans="2:11" x14ac:dyDescent="0.35">
      <c r="B241" t="s">
        <v>40</v>
      </c>
      <c r="C241" t="s">
        <v>35</v>
      </c>
      <c r="D241" t="s">
        <v>24</v>
      </c>
      <c r="E241" s="4">
        <v>1638</v>
      </c>
      <c r="F241" s="5">
        <v>48</v>
      </c>
      <c r="G241" s="5"/>
      <c r="H241" s="5"/>
      <c r="I241" s="5"/>
      <c r="J241" s="5"/>
      <c r="K241" s="5"/>
    </row>
    <row r="242" spans="2:11" x14ac:dyDescent="0.35">
      <c r="B242" t="s">
        <v>6</v>
      </c>
      <c r="C242" t="s">
        <v>34</v>
      </c>
      <c r="D242" t="s">
        <v>4</v>
      </c>
      <c r="E242" s="4">
        <v>525</v>
      </c>
      <c r="F242" s="5">
        <v>48</v>
      </c>
      <c r="G242" s="5"/>
      <c r="H242" s="5"/>
      <c r="I242" s="5"/>
      <c r="J242" s="5"/>
      <c r="K242" s="5"/>
    </row>
    <row r="243" spans="2:11" x14ac:dyDescent="0.35">
      <c r="B243" t="s">
        <v>2</v>
      </c>
      <c r="C243" t="s">
        <v>36</v>
      </c>
      <c r="D243" t="s">
        <v>17</v>
      </c>
      <c r="E243" s="4">
        <v>189</v>
      </c>
      <c r="F243" s="5">
        <v>48</v>
      </c>
      <c r="G243" s="5"/>
      <c r="H243" s="5"/>
      <c r="I243" s="5"/>
      <c r="J243" s="5"/>
      <c r="K243" s="5"/>
    </row>
    <row r="244" spans="2:11" x14ac:dyDescent="0.35">
      <c r="B244" t="s">
        <v>5</v>
      </c>
      <c r="C244" t="s">
        <v>37</v>
      </c>
      <c r="D244" t="s">
        <v>31</v>
      </c>
      <c r="E244" s="4">
        <v>182</v>
      </c>
      <c r="F244" s="5">
        <v>48</v>
      </c>
      <c r="G244" s="5"/>
      <c r="H244" s="5"/>
      <c r="I244" s="5"/>
      <c r="J244" s="5"/>
      <c r="K244" s="5"/>
    </row>
    <row r="245" spans="2:11" x14ac:dyDescent="0.35">
      <c r="B245" t="s">
        <v>5</v>
      </c>
      <c r="C245" t="s">
        <v>38</v>
      </c>
      <c r="D245" t="s">
        <v>25</v>
      </c>
      <c r="E245" s="4">
        <v>7483</v>
      </c>
      <c r="F245" s="5">
        <v>45</v>
      </c>
      <c r="G245" s="5"/>
      <c r="H245" s="5"/>
      <c r="I245" s="5"/>
      <c r="J245" s="5"/>
      <c r="K245" s="5"/>
    </row>
    <row r="246" spans="2:11" x14ac:dyDescent="0.35">
      <c r="B246" t="s">
        <v>8</v>
      </c>
      <c r="C246" t="s">
        <v>37</v>
      </c>
      <c r="D246" t="s">
        <v>26</v>
      </c>
      <c r="E246" s="4">
        <v>6279</v>
      </c>
      <c r="F246" s="5">
        <v>45</v>
      </c>
      <c r="G246" s="5"/>
      <c r="H246" s="5"/>
      <c r="I246" s="5"/>
      <c r="J246" s="5"/>
      <c r="K246" s="5"/>
    </row>
    <row r="247" spans="2:11" x14ac:dyDescent="0.35">
      <c r="B247" t="s">
        <v>9</v>
      </c>
      <c r="C247" t="s">
        <v>37</v>
      </c>
      <c r="D247" t="s">
        <v>28</v>
      </c>
      <c r="E247" s="4">
        <v>2919</v>
      </c>
      <c r="F247" s="5">
        <v>45</v>
      </c>
      <c r="G247" s="5"/>
      <c r="H247" s="5"/>
      <c r="I247" s="5"/>
      <c r="J247" s="5"/>
      <c r="K247" s="5"/>
    </row>
    <row r="248" spans="2:11" x14ac:dyDescent="0.35">
      <c r="B248" t="s">
        <v>40</v>
      </c>
      <c r="C248" t="s">
        <v>38</v>
      </c>
      <c r="D248" t="s">
        <v>29</v>
      </c>
      <c r="E248" s="4">
        <v>2541</v>
      </c>
      <c r="F248" s="5">
        <v>45</v>
      </c>
      <c r="G248" s="5"/>
      <c r="H248" s="5"/>
      <c r="I248" s="5"/>
      <c r="J248" s="5"/>
      <c r="K248" s="5"/>
    </row>
    <row r="249" spans="2:11" x14ac:dyDescent="0.35">
      <c r="B249" t="s">
        <v>7</v>
      </c>
      <c r="C249" t="s">
        <v>36</v>
      </c>
      <c r="D249" t="s">
        <v>22</v>
      </c>
      <c r="E249" s="4">
        <v>8435</v>
      </c>
      <c r="F249" s="5">
        <v>42</v>
      </c>
      <c r="G249" s="5"/>
      <c r="H249" s="5"/>
      <c r="I249" s="5"/>
      <c r="J249" s="5"/>
      <c r="K249" s="5"/>
    </row>
    <row r="250" spans="2:11" x14ac:dyDescent="0.35">
      <c r="B250" t="s">
        <v>3</v>
      </c>
      <c r="C250" t="s">
        <v>34</v>
      </c>
      <c r="D250" t="s">
        <v>25</v>
      </c>
      <c r="E250" s="4">
        <v>6300</v>
      </c>
      <c r="F250" s="5">
        <v>42</v>
      </c>
      <c r="G250" s="5"/>
      <c r="H250" s="5"/>
      <c r="I250" s="5"/>
      <c r="J250" s="5"/>
      <c r="K250" s="5"/>
    </row>
    <row r="251" spans="2:11" x14ac:dyDescent="0.35">
      <c r="B251" t="s">
        <v>40</v>
      </c>
      <c r="C251" t="s">
        <v>39</v>
      </c>
      <c r="D251" t="s">
        <v>15</v>
      </c>
      <c r="E251" s="4">
        <v>5775</v>
      </c>
      <c r="F251" s="5">
        <v>42</v>
      </c>
      <c r="G251" s="5"/>
      <c r="H251" s="5"/>
      <c r="I251" s="5"/>
      <c r="J251" s="5"/>
      <c r="K251" s="5"/>
    </row>
    <row r="252" spans="2:11" x14ac:dyDescent="0.35">
      <c r="B252" t="s">
        <v>2</v>
      </c>
      <c r="C252" t="s">
        <v>37</v>
      </c>
      <c r="D252" t="s">
        <v>15</v>
      </c>
      <c r="E252" s="4">
        <v>2863</v>
      </c>
      <c r="F252" s="5">
        <v>42</v>
      </c>
      <c r="G252" s="5"/>
      <c r="H252" s="5"/>
      <c r="I252" s="5"/>
      <c r="J252" s="5"/>
      <c r="K252" s="5"/>
    </row>
    <row r="253" spans="2:11" x14ac:dyDescent="0.35">
      <c r="B253" t="s">
        <v>5</v>
      </c>
      <c r="C253" t="s">
        <v>36</v>
      </c>
      <c r="D253" t="s">
        <v>16</v>
      </c>
      <c r="E253" s="4">
        <v>16184</v>
      </c>
      <c r="F253" s="5">
        <v>39</v>
      </c>
      <c r="G253" s="5"/>
      <c r="H253" s="5"/>
      <c r="I253" s="5"/>
      <c r="J253" s="5"/>
      <c r="K253" s="5"/>
    </row>
    <row r="254" spans="2:11" x14ac:dyDescent="0.35">
      <c r="B254" t="s">
        <v>7</v>
      </c>
      <c r="C254" t="s">
        <v>34</v>
      </c>
      <c r="D254" t="s">
        <v>17</v>
      </c>
      <c r="E254" s="4">
        <v>7777</v>
      </c>
      <c r="F254" s="5">
        <v>39</v>
      </c>
      <c r="G254" s="5"/>
      <c r="H254" s="5"/>
      <c r="I254" s="5"/>
      <c r="J254" s="5"/>
      <c r="K254" s="5"/>
    </row>
    <row r="255" spans="2:11" x14ac:dyDescent="0.35">
      <c r="B255" t="s">
        <v>3</v>
      </c>
      <c r="C255" t="s">
        <v>36</v>
      </c>
      <c r="D255" t="s">
        <v>25</v>
      </c>
      <c r="E255" s="4">
        <v>3339</v>
      </c>
      <c r="F255" s="5">
        <v>39</v>
      </c>
      <c r="G255" s="5"/>
      <c r="H255" s="5"/>
      <c r="I255" s="5"/>
      <c r="J255" s="5"/>
      <c r="K255" s="5"/>
    </row>
    <row r="256" spans="2:11" x14ac:dyDescent="0.35">
      <c r="B256" t="s">
        <v>40</v>
      </c>
      <c r="C256" t="s">
        <v>38</v>
      </c>
      <c r="D256" t="s">
        <v>31</v>
      </c>
      <c r="E256" s="4">
        <v>1988</v>
      </c>
      <c r="F256" s="5">
        <v>39</v>
      </c>
      <c r="G256" s="5"/>
      <c r="H256" s="5"/>
      <c r="I256" s="5"/>
      <c r="J256" s="5"/>
      <c r="K256" s="5"/>
    </row>
    <row r="257" spans="2:11" x14ac:dyDescent="0.35">
      <c r="B257" t="s">
        <v>41</v>
      </c>
      <c r="C257" t="s">
        <v>34</v>
      </c>
      <c r="D257" t="s">
        <v>17</v>
      </c>
      <c r="E257" s="4">
        <v>1463</v>
      </c>
      <c r="F257" s="5">
        <v>39</v>
      </c>
      <c r="G257" s="5"/>
      <c r="H257" s="5"/>
      <c r="I257" s="5"/>
      <c r="J257" s="5"/>
      <c r="K257" s="5"/>
    </row>
    <row r="258" spans="2:11" x14ac:dyDescent="0.35">
      <c r="B258" t="s">
        <v>3</v>
      </c>
      <c r="C258" t="s">
        <v>36</v>
      </c>
      <c r="D258" t="s">
        <v>16</v>
      </c>
      <c r="E258" s="4">
        <v>9198</v>
      </c>
      <c r="F258" s="5">
        <v>36</v>
      </c>
      <c r="G258" s="5"/>
      <c r="H258" s="5"/>
      <c r="I258" s="5"/>
      <c r="J258" s="5"/>
      <c r="K258" s="5"/>
    </row>
    <row r="259" spans="2:11" x14ac:dyDescent="0.35">
      <c r="B259" t="s">
        <v>6</v>
      </c>
      <c r="C259" t="s">
        <v>38</v>
      </c>
      <c r="D259" t="s">
        <v>21</v>
      </c>
      <c r="E259" s="4">
        <v>7322</v>
      </c>
      <c r="F259" s="5">
        <v>36</v>
      </c>
      <c r="G259" s="5"/>
      <c r="H259" s="5"/>
      <c r="I259" s="5"/>
      <c r="J259" s="5"/>
      <c r="K259" s="5"/>
    </row>
    <row r="260" spans="2:11" x14ac:dyDescent="0.35">
      <c r="B260" t="s">
        <v>2</v>
      </c>
      <c r="C260" t="s">
        <v>39</v>
      </c>
      <c r="D260" t="s">
        <v>15</v>
      </c>
      <c r="E260" s="4">
        <v>4802</v>
      </c>
      <c r="F260" s="5">
        <v>36</v>
      </c>
      <c r="G260" s="5"/>
      <c r="H260" s="5"/>
      <c r="I260" s="5"/>
      <c r="J260" s="5"/>
      <c r="K260" s="5"/>
    </row>
    <row r="261" spans="2:11" x14ac:dyDescent="0.35">
      <c r="B261" t="s">
        <v>2</v>
      </c>
      <c r="C261" t="s">
        <v>39</v>
      </c>
      <c r="D261" t="s">
        <v>23</v>
      </c>
      <c r="E261" s="4">
        <v>630</v>
      </c>
      <c r="F261" s="5">
        <v>36</v>
      </c>
      <c r="G261" s="5"/>
      <c r="H261" s="5"/>
      <c r="I261" s="5"/>
      <c r="J261" s="5"/>
      <c r="K261" s="5"/>
    </row>
    <row r="262" spans="2:11" x14ac:dyDescent="0.35">
      <c r="B262" t="s">
        <v>40</v>
      </c>
      <c r="C262" t="s">
        <v>36</v>
      </c>
      <c r="D262" t="s">
        <v>4</v>
      </c>
      <c r="E262" s="4">
        <v>217</v>
      </c>
      <c r="F262" s="5">
        <v>36</v>
      </c>
      <c r="G262" s="5"/>
      <c r="H262" s="5"/>
      <c r="I262" s="5"/>
      <c r="J262" s="5"/>
      <c r="K262" s="5"/>
    </row>
    <row r="263" spans="2:11" x14ac:dyDescent="0.35">
      <c r="B263" t="s">
        <v>10</v>
      </c>
      <c r="C263" t="s">
        <v>39</v>
      </c>
      <c r="D263" t="s">
        <v>33</v>
      </c>
      <c r="E263" s="4">
        <v>12950</v>
      </c>
      <c r="F263" s="5">
        <v>30</v>
      </c>
      <c r="G263" s="5"/>
      <c r="H263" s="5"/>
      <c r="I263" s="5"/>
      <c r="J263" s="5"/>
      <c r="K263" s="5"/>
    </row>
    <row r="264" spans="2:11" x14ac:dyDescent="0.35">
      <c r="B264" t="s">
        <v>8</v>
      </c>
      <c r="C264" t="s">
        <v>37</v>
      </c>
      <c r="D264" t="s">
        <v>15</v>
      </c>
      <c r="E264" s="4">
        <v>9709</v>
      </c>
      <c r="F264" s="5">
        <v>30</v>
      </c>
      <c r="G264" s="5"/>
      <c r="H264" s="5"/>
      <c r="I264" s="5"/>
      <c r="J264" s="5"/>
      <c r="K264" s="5"/>
    </row>
    <row r="265" spans="2:11" x14ac:dyDescent="0.35">
      <c r="B265" t="s">
        <v>40</v>
      </c>
      <c r="C265" t="s">
        <v>39</v>
      </c>
      <c r="D265" t="s">
        <v>27</v>
      </c>
      <c r="E265" s="4">
        <v>6370</v>
      </c>
      <c r="F265" s="5">
        <v>30</v>
      </c>
      <c r="G265" s="5"/>
      <c r="H265" s="5"/>
      <c r="I265" s="5"/>
      <c r="J265" s="5"/>
      <c r="K265" s="5"/>
    </row>
    <row r="266" spans="2:11" x14ac:dyDescent="0.35">
      <c r="B266" t="s">
        <v>40</v>
      </c>
      <c r="C266" t="s">
        <v>36</v>
      </c>
      <c r="D266" t="s">
        <v>25</v>
      </c>
      <c r="E266" s="4">
        <v>5439</v>
      </c>
      <c r="F266" s="5">
        <v>30</v>
      </c>
      <c r="G266" s="5"/>
      <c r="H266" s="5"/>
      <c r="I266" s="5"/>
      <c r="J266" s="5"/>
      <c r="K266" s="5"/>
    </row>
    <row r="267" spans="2:11" x14ac:dyDescent="0.35">
      <c r="B267" t="s">
        <v>10</v>
      </c>
      <c r="C267" t="s">
        <v>37</v>
      </c>
      <c r="D267" t="s">
        <v>23</v>
      </c>
      <c r="E267" s="4">
        <v>4683</v>
      </c>
      <c r="F267" s="5">
        <v>30</v>
      </c>
      <c r="G267" s="5"/>
      <c r="H267" s="5"/>
      <c r="I267" s="5"/>
      <c r="J267" s="5"/>
      <c r="K267" s="5"/>
    </row>
    <row r="268" spans="2:11" x14ac:dyDescent="0.35">
      <c r="B268" t="s">
        <v>6</v>
      </c>
      <c r="C268" t="s">
        <v>36</v>
      </c>
      <c r="D268" t="s">
        <v>13</v>
      </c>
      <c r="E268" s="4">
        <v>4319</v>
      </c>
      <c r="F268" s="5">
        <v>30</v>
      </c>
      <c r="G268" s="5"/>
      <c r="H268" s="5"/>
      <c r="I268" s="5"/>
      <c r="J268" s="5"/>
      <c r="K268" s="5"/>
    </row>
    <row r="269" spans="2:11" x14ac:dyDescent="0.35">
      <c r="B269" t="s">
        <v>8</v>
      </c>
      <c r="C269" t="s">
        <v>39</v>
      </c>
      <c r="D269" t="s">
        <v>18</v>
      </c>
      <c r="E269" s="4">
        <v>9660</v>
      </c>
      <c r="F269" s="5">
        <v>27</v>
      </c>
      <c r="G269" s="5"/>
      <c r="H269" s="5"/>
      <c r="I269" s="5"/>
      <c r="J269" s="5"/>
      <c r="K269" s="5"/>
    </row>
    <row r="270" spans="2:11" x14ac:dyDescent="0.35">
      <c r="B270" t="s">
        <v>9</v>
      </c>
      <c r="C270" t="s">
        <v>34</v>
      </c>
      <c r="D270" t="s">
        <v>21</v>
      </c>
      <c r="E270" s="4">
        <v>6832</v>
      </c>
      <c r="F270" s="5">
        <v>27</v>
      </c>
      <c r="G270" s="5"/>
      <c r="H270" s="5"/>
      <c r="I270" s="5"/>
      <c r="J270" s="5"/>
      <c r="K270" s="5"/>
    </row>
    <row r="271" spans="2:11" x14ac:dyDescent="0.35">
      <c r="B271" t="s">
        <v>6</v>
      </c>
      <c r="C271" t="s">
        <v>39</v>
      </c>
      <c r="D271" t="s">
        <v>17</v>
      </c>
      <c r="E271" s="4">
        <v>6048</v>
      </c>
      <c r="F271" s="5">
        <v>27</v>
      </c>
      <c r="G271" s="5"/>
      <c r="H271" s="5"/>
      <c r="I271" s="5"/>
      <c r="J271" s="5"/>
      <c r="K271" s="5"/>
    </row>
    <row r="272" spans="2:11" x14ac:dyDescent="0.35">
      <c r="B272" t="s">
        <v>10</v>
      </c>
      <c r="C272" t="s">
        <v>37</v>
      </c>
      <c r="D272" t="s">
        <v>28</v>
      </c>
      <c r="E272" s="4">
        <v>3059</v>
      </c>
      <c r="F272" s="5">
        <v>27</v>
      </c>
      <c r="G272" s="5"/>
      <c r="H272" s="5"/>
      <c r="I272" s="5"/>
      <c r="J272" s="5"/>
      <c r="K272" s="5"/>
    </row>
    <row r="273" spans="2:11" x14ac:dyDescent="0.35">
      <c r="B273" t="s">
        <v>7</v>
      </c>
      <c r="C273" t="s">
        <v>35</v>
      </c>
      <c r="D273" t="s">
        <v>16</v>
      </c>
      <c r="E273" s="4">
        <v>2135</v>
      </c>
      <c r="F273" s="5">
        <v>27</v>
      </c>
      <c r="G273" s="5"/>
      <c r="H273" s="5"/>
      <c r="I273" s="5"/>
      <c r="J273" s="5"/>
      <c r="K273" s="5"/>
    </row>
    <row r="274" spans="2:11" x14ac:dyDescent="0.35">
      <c r="B274" t="s">
        <v>8</v>
      </c>
      <c r="C274" t="s">
        <v>39</v>
      </c>
      <c r="D274" t="s">
        <v>26</v>
      </c>
      <c r="E274" s="4">
        <v>1561</v>
      </c>
      <c r="F274" s="5">
        <v>27</v>
      </c>
      <c r="G274" s="5"/>
      <c r="H274" s="5"/>
      <c r="I274" s="5"/>
      <c r="J274" s="5"/>
      <c r="K274" s="5"/>
    </row>
    <row r="275" spans="2:11" x14ac:dyDescent="0.35">
      <c r="B275" t="s">
        <v>10</v>
      </c>
      <c r="C275" t="s">
        <v>34</v>
      </c>
      <c r="D275" t="s">
        <v>22</v>
      </c>
      <c r="E275" s="4">
        <v>4053</v>
      </c>
      <c r="F275" s="5">
        <v>24</v>
      </c>
      <c r="G275" s="5"/>
      <c r="H275" s="5"/>
      <c r="I275" s="5"/>
      <c r="J275" s="5"/>
      <c r="K275" s="5"/>
    </row>
    <row r="276" spans="2:11" x14ac:dyDescent="0.35">
      <c r="B276" t="s">
        <v>7</v>
      </c>
      <c r="C276" t="s">
        <v>34</v>
      </c>
      <c r="D276" t="s">
        <v>15</v>
      </c>
      <c r="E276" s="4">
        <v>3829</v>
      </c>
      <c r="F276" s="5">
        <v>24</v>
      </c>
      <c r="G276" s="5"/>
      <c r="H276" s="5"/>
      <c r="I276" s="5"/>
      <c r="J276" s="5"/>
      <c r="K276" s="5"/>
    </row>
    <row r="277" spans="2:11" x14ac:dyDescent="0.35">
      <c r="B277" t="s">
        <v>2</v>
      </c>
      <c r="C277" t="s">
        <v>36</v>
      </c>
      <c r="D277" t="s">
        <v>16</v>
      </c>
      <c r="E277" s="4">
        <v>11417</v>
      </c>
      <c r="F277" s="5">
        <v>21</v>
      </c>
      <c r="G277" s="5"/>
      <c r="H277" s="5"/>
      <c r="I277" s="5"/>
      <c r="J277" s="5"/>
      <c r="K277" s="5"/>
    </row>
    <row r="278" spans="2:11" x14ac:dyDescent="0.35">
      <c r="B278" t="s">
        <v>5</v>
      </c>
      <c r="C278" t="s">
        <v>37</v>
      </c>
      <c r="D278" t="s">
        <v>25</v>
      </c>
      <c r="E278" s="4">
        <v>8813</v>
      </c>
      <c r="F278" s="5">
        <v>21</v>
      </c>
      <c r="G278" s="5"/>
      <c r="H278" s="5"/>
      <c r="I278" s="5"/>
      <c r="J278" s="5"/>
      <c r="K278" s="5"/>
    </row>
    <row r="279" spans="2:11" x14ac:dyDescent="0.35">
      <c r="B279" t="s">
        <v>40</v>
      </c>
      <c r="C279" t="s">
        <v>37</v>
      </c>
      <c r="D279" t="s">
        <v>19</v>
      </c>
      <c r="E279" s="4">
        <v>7693</v>
      </c>
      <c r="F279" s="5">
        <v>21</v>
      </c>
      <c r="G279" s="5"/>
      <c r="H279" s="5"/>
      <c r="I279" s="5"/>
      <c r="J279" s="5"/>
      <c r="K279" s="5"/>
    </row>
    <row r="280" spans="2:11" x14ac:dyDescent="0.35">
      <c r="B280" t="s">
        <v>5</v>
      </c>
      <c r="C280" t="s">
        <v>34</v>
      </c>
      <c r="D280" t="s">
        <v>27</v>
      </c>
      <c r="E280" s="4">
        <v>6986</v>
      </c>
      <c r="F280" s="5">
        <v>21</v>
      </c>
      <c r="G280" s="5"/>
      <c r="H280" s="5"/>
      <c r="I280" s="5"/>
      <c r="J280" s="5"/>
      <c r="K280" s="5"/>
    </row>
    <row r="281" spans="2:11" x14ac:dyDescent="0.35">
      <c r="B281" t="s">
        <v>5</v>
      </c>
      <c r="C281" t="s">
        <v>38</v>
      </c>
      <c r="D281" t="s">
        <v>32</v>
      </c>
      <c r="E281" s="4">
        <v>5075</v>
      </c>
      <c r="F281" s="5">
        <v>21</v>
      </c>
      <c r="G281" s="5"/>
      <c r="H281" s="5"/>
      <c r="I281" s="5"/>
      <c r="J281" s="5"/>
      <c r="K281" s="5"/>
    </row>
    <row r="282" spans="2:11" x14ac:dyDescent="0.35">
      <c r="B282" t="s">
        <v>7</v>
      </c>
      <c r="C282" t="s">
        <v>35</v>
      </c>
      <c r="D282" t="s">
        <v>27</v>
      </c>
      <c r="E282" s="4">
        <v>2478</v>
      </c>
      <c r="F282" s="5">
        <v>21</v>
      </c>
      <c r="G282" s="5"/>
      <c r="H282" s="5"/>
      <c r="I282" s="5"/>
      <c r="J282" s="5"/>
      <c r="K282" s="5"/>
    </row>
    <row r="283" spans="2:11" x14ac:dyDescent="0.35">
      <c r="B283" t="s">
        <v>41</v>
      </c>
      <c r="C283" t="s">
        <v>38</v>
      </c>
      <c r="D283" t="s">
        <v>25</v>
      </c>
      <c r="E283" s="4">
        <v>154</v>
      </c>
      <c r="F283" s="5">
        <v>21</v>
      </c>
      <c r="G283" s="5"/>
      <c r="H283" s="5"/>
      <c r="I283" s="5"/>
      <c r="J283" s="5"/>
      <c r="K283" s="5"/>
    </row>
    <row r="284" spans="2:11" x14ac:dyDescent="0.35">
      <c r="B284" t="s">
        <v>3</v>
      </c>
      <c r="C284" t="s">
        <v>34</v>
      </c>
      <c r="D284" t="s">
        <v>20</v>
      </c>
      <c r="E284" s="4">
        <v>2583</v>
      </c>
      <c r="F284" s="5">
        <v>18</v>
      </c>
      <c r="G284" s="5"/>
      <c r="H284" s="5"/>
      <c r="I284" s="5"/>
      <c r="J284" s="5"/>
      <c r="K284" s="5"/>
    </row>
    <row r="285" spans="2:11" x14ac:dyDescent="0.35">
      <c r="B285" t="s">
        <v>3</v>
      </c>
      <c r="C285" t="s">
        <v>36</v>
      </c>
      <c r="D285" t="s">
        <v>19</v>
      </c>
      <c r="E285" s="4">
        <v>1281</v>
      </c>
      <c r="F285" s="5">
        <v>18</v>
      </c>
      <c r="G285" s="5"/>
      <c r="H285" s="5"/>
      <c r="I285" s="5"/>
      <c r="J285" s="5"/>
      <c r="K285" s="5"/>
    </row>
    <row r="286" spans="2:11" x14ac:dyDescent="0.35">
      <c r="B286" t="s">
        <v>2</v>
      </c>
      <c r="C286" t="s">
        <v>37</v>
      </c>
      <c r="D286" t="s">
        <v>19</v>
      </c>
      <c r="E286" s="4">
        <v>238</v>
      </c>
      <c r="F286" s="5">
        <v>18</v>
      </c>
      <c r="G286" s="5"/>
      <c r="H286" s="5"/>
      <c r="I286" s="5"/>
      <c r="J286" s="5"/>
      <c r="K286" s="5"/>
    </row>
    <row r="287" spans="2:11" x14ac:dyDescent="0.35">
      <c r="B287" t="s">
        <v>5</v>
      </c>
      <c r="C287" t="s">
        <v>36</v>
      </c>
      <c r="D287" t="s">
        <v>23</v>
      </c>
      <c r="E287" s="4">
        <v>6314</v>
      </c>
      <c r="F287" s="5">
        <v>15</v>
      </c>
      <c r="G287" s="5"/>
      <c r="H287" s="5"/>
      <c r="I287" s="5"/>
      <c r="J287" s="5"/>
      <c r="K287" s="5"/>
    </row>
    <row r="288" spans="2:11" x14ac:dyDescent="0.35">
      <c r="B288" t="s">
        <v>5</v>
      </c>
      <c r="C288" t="s">
        <v>35</v>
      </c>
      <c r="D288" t="s">
        <v>18</v>
      </c>
      <c r="E288" s="4">
        <v>2415</v>
      </c>
      <c r="F288" s="5">
        <v>15</v>
      </c>
      <c r="G288" s="5"/>
      <c r="H288" s="5"/>
      <c r="I288" s="5"/>
      <c r="J288" s="5"/>
      <c r="K288" s="5"/>
    </row>
    <row r="289" spans="2:11" x14ac:dyDescent="0.35">
      <c r="B289" t="s">
        <v>6</v>
      </c>
      <c r="C289" t="s">
        <v>34</v>
      </c>
      <c r="D289" t="s">
        <v>15</v>
      </c>
      <c r="E289" s="4">
        <v>1442</v>
      </c>
      <c r="F289" s="5">
        <v>15</v>
      </c>
      <c r="G289" s="5"/>
      <c r="H289" s="5"/>
      <c r="I289" s="5"/>
      <c r="J289" s="5"/>
      <c r="K289" s="5"/>
    </row>
    <row r="290" spans="2:11" x14ac:dyDescent="0.35">
      <c r="B290" t="s">
        <v>2</v>
      </c>
      <c r="C290" t="s">
        <v>35</v>
      </c>
      <c r="D290" t="s">
        <v>19</v>
      </c>
      <c r="E290" s="4">
        <v>553</v>
      </c>
      <c r="F290" s="5">
        <v>15</v>
      </c>
      <c r="G290" s="5"/>
      <c r="H290" s="5"/>
      <c r="I290" s="5"/>
      <c r="J290" s="5"/>
      <c r="K290" s="5"/>
    </row>
    <row r="291" spans="2:11" x14ac:dyDescent="0.35">
      <c r="B291" t="s">
        <v>40</v>
      </c>
      <c r="C291" t="s">
        <v>39</v>
      </c>
      <c r="D291" t="s">
        <v>22</v>
      </c>
      <c r="E291" s="4">
        <v>5817</v>
      </c>
      <c r="F291" s="5">
        <v>12</v>
      </c>
      <c r="G291" s="5"/>
      <c r="H291" s="5"/>
      <c r="I291" s="5"/>
      <c r="J291" s="5"/>
      <c r="K291" s="5"/>
    </row>
    <row r="292" spans="2:11" x14ac:dyDescent="0.35">
      <c r="B292" t="s">
        <v>5</v>
      </c>
      <c r="C292" t="s">
        <v>37</v>
      </c>
      <c r="D292" t="s">
        <v>14</v>
      </c>
      <c r="E292" s="4">
        <v>4991</v>
      </c>
      <c r="F292" s="5">
        <v>12</v>
      </c>
      <c r="G292" s="5"/>
      <c r="H292" s="5"/>
      <c r="I292" s="5"/>
      <c r="J292" s="5"/>
      <c r="K292" s="5"/>
    </row>
    <row r="293" spans="2:11" x14ac:dyDescent="0.35">
      <c r="B293" t="s">
        <v>6</v>
      </c>
      <c r="C293" t="s">
        <v>36</v>
      </c>
      <c r="D293" t="s">
        <v>32</v>
      </c>
      <c r="E293" s="4">
        <v>6118</v>
      </c>
      <c r="F293" s="5">
        <v>9</v>
      </c>
      <c r="G293" s="5"/>
      <c r="H293" s="5"/>
      <c r="I293" s="5"/>
      <c r="J293" s="5"/>
      <c r="K293" s="5"/>
    </row>
    <row r="294" spans="2:11" x14ac:dyDescent="0.35">
      <c r="B294" t="s">
        <v>10</v>
      </c>
      <c r="C294" t="s">
        <v>34</v>
      </c>
      <c r="D294" t="s">
        <v>26</v>
      </c>
      <c r="E294" s="4">
        <v>4991</v>
      </c>
      <c r="F294" s="5">
        <v>9</v>
      </c>
      <c r="G294" s="5"/>
      <c r="H294" s="5"/>
      <c r="I294" s="5"/>
      <c r="J294" s="5"/>
      <c r="K294" s="5"/>
    </row>
    <row r="295" spans="2:11" x14ac:dyDescent="0.35">
      <c r="B295" t="s">
        <v>41</v>
      </c>
      <c r="C295" t="s">
        <v>37</v>
      </c>
      <c r="D295" t="s">
        <v>21</v>
      </c>
      <c r="E295" s="4">
        <v>2933</v>
      </c>
      <c r="F295" s="5">
        <v>9</v>
      </c>
      <c r="G295" s="5"/>
      <c r="H295" s="5"/>
      <c r="I295" s="5"/>
      <c r="J295" s="5"/>
      <c r="K295" s="5"/>
    </row>
    <row r="296" spans="2:11" x14ac:dyDescent="0.35">
      <c r="B296" t="s">
        <v>5</v>
      </c>
      <c r="C296" t="s">
        <v>35</v>
      </c>
      <c r="D296" t="s">
        <v>4</v>
      </c>
      <c r="E296" s="4">
        <v>2744</v>
      </c>
      <c r="F296" s="5">
        <v>9</v>
      </c>
      <c r="G296" s="5"/>
      <c r="H296" s="5"/>
      <c r="I296" s="5"/>
      <c r="J296" s="5"/>
      <c r="K296" s="5"/>
    </row>
    <row r="297" spans="2:11" x14ac:dyDescent="0.35">
      <c r="B297" t="s">
        <v>9</v>
      </c>
      <c r="C297" t="s">
        <v>38</v>
      </c>
      <c r="D297" t="s">
        <v>17</v>
      </c>
      <c r="E297" s="4">
        <v>2408</v>
      </c>
      <c r="F297" s="5">
        <v>9</v>
      </c>
      <c r="G297" s="5"/>
      <c r="H297" s="5"/>
      <c r="I297" s="5"/>
      <c r="J297" s="5"/>
      <c r="K297" s="5"/>
    </row>
    <row r="298" spans="2:11" x14ac:dyDescent="0.35">
      <c r="B298" t="s">
        <v>6</v>
      </c>
      <c r="C298" t="s">
        <v>37</v>
      </c>
      <c r="D298" t="s">
        <v>26</v>
      </c>
      <c r="E298" s="4">
        <v>6818</v>
      </c>
      <c r="F298" s="5">
        <v>6</v>
      </c>
      <c r="G298" s="5"/>
      <c r="H298" s="5"/>
      <c r="I298" s="5"/>
      <c r="J298" s="5"/>
      <c r="K298" s="5"/>
    </row>
    <row r="299" spans="2:11" x14ac:dyDescent="0.35">
      <c r="B299" t="s">
        <v>10</v>
      </c>
      <c r="C299" t="s">
        <v>35</v>
      </c>
      <c r="D299" t="s">
        <v>15</v>
      </c>
      <c r="E299" s="4">
        <v>2562</v>
      </c>
      <c r="F299" s="5">
        <v>6</v>
      </c>
      <c r="G299" s="5"/>
      <c r="H299" s="5"/>
      <c r="I299" s="5"/>
      <c r="J299" s="5"/>
      <c r="K299" s="5"/>
    </row>
    <row r="300" spans="2:11" x14ac:dyDescent="0.35">
      <c r="B300" t="s">
        <v>6</v>
      </c>
      <c r="C300" t="s">
        <v>38</v>
      </c>
      <c r="D300" t="s">
        <v>16</v>
      </c>
      <c r="E300" s="4">
        <v>938</v>
      </c>
      <c r="F300" s="5">
        <v>6</v>
      </c>
      <c r="G300" s="5"/>
      <c r="H300" s="5"/>
      <c r="I300" s="5"/>
      <c r="J300" s="5"/>
      <c r="K300" s="5"/>
    </row>
    <row r="301" spans="2:11" x14ac:dyDescent="0.35">
      <c r="B301" t="s">
        <v>5</v>
      </c>
      <c r="C301" t="s">
        <v>36</v>
      </c>
      <c r="D301" t="s">
        <v>18</v>
      </c>
      <c r="E301" s="4">
        <v>6111</v>
      </c>
      <c r="F301" s="5">
        <v>3</v>
      </c>
      <c r="G301" s="5"/>
      <c r="H301" s="5"/>
      <c r="I301" s="5"/>
      <c r="J301" s="5"/>
      <c r="K301" s="5"/>
    </row>
    <row r="302" spans="2:11" x14ac:dyDescent="0.35">
      <c r="B302" t="s">
        <v>41</v>
      </c>
      <c r="C302" t="s">
        <v>38</v>
      </c>
      <c r="D302" t="s">
        <v>22</v>
      </c>
      <c r="E302" s="4">
        <v>5915</v>
      </c>
      <c r="F302" s="5">
        <v>3</v>
      </c>
      <c r="G302" s="5"/>
      <c r="H302" s="5"/>
      <c r="I302" s="5"/>
      <c r="J302" s="5"/>
      <c r="K302" s="5"/>
    </row>
    <row r="303" spans="2:11" x14ac:dyDescent="0.35">
      <c r="B303" t="s">
        <v>2</v>
      </c>
      <c r="C303" t="s">
        <v>38</v>
      </c>
      <c r="D303" t="s">
        <v>4</v>
      </c>
      <c r="E303" s="4">
        <v>3549</v>
      </c>
      <c r="F303" s="5">
        <v>3</v>
      </c>
      <c r="G303" s="5"/>
      <c r="H303" s="5"/>
      <c r="I303" s="5"/>
      <c r="J303" s="5"/>
      <c r="K303" s="5"/>
    </row>
    <row r="304" spans="2:11" x14ac:dyDescent="0.35">
      <c r="B304" t="s">
        <v>6</v>
      </c>
      <c r="C304" t="s">
        <v>39</v>
      </c>
      <c r="D304" t="s">
        <v>24</v>
      </c>
      <c r="E304" s="4">
        <v>2989</v>
      </c>
      <c r="F304" s="5">
        <v>3</v>
      </c>
      <c r="G304" s="5"/>
      <c r="H304" s="5"/>
      <c r="I304" s="5"/>
      <c r="J304" s="5"/>
      <c r="K304" s="5"/>
    </row>
    <row r="305" spans="2:11" x14ac:dyDescent="0.35">
      <c r="B305" t="s">
        <v>7</v>
      </c>
      <c r="C305" t="s">
        <v>37</v>
      </c>
      <c r="D305" t="s">
        <v>26</v>
      </c>
      <c r="E305" s="4">
        <v>5306</v>
      </c>
      <c r="F305" s="5">
        <v>0</v>
      </c>
      <c r="G305" s="5"/>
      <c r="H305" s="5"/>
      <c r="I305" s="5"/>
      <c r="J305" s="5"/>
      <c r="K305" s="5"/>
    </row>
    <row r="306" spans="2:11" x14ac:dyDescent="0.35">
      <c r="H306" s="5"/>
      <c r="I306" s="5"/>
      <c r="J306" s="5"/>
      <c r="K306" s="5"/>
    </row>
    <row r="307" spans="2:11" x14ac:dyDescent="0.35">
      <c r="H307" s="5"/>
      <c r="I307" s="5"/>
      <c r="J307" s="5"/>
      <c r="K307" s="5"/>
    </row>
  </sheetData>
  <conditionalFormatting sqref="T4:V5 J27:K27 H28:K28 H27 K6:K26 V3 T6:T28 V19:X20 V6:V18 V21:V28 H73:K307 T37:X46 F6:G305 T29:V36 Z13:Z19">
    <cfRule type="duplicateValues" dxfId="0" priority="4"/>
  </conditionalFormatting>
  <conditionalFormatting sqref="N6:N11">
    <cfRule type="dataBar" priority="3">
      <dataBar showValue="0">
        <cfvo type="min"/>
        <cfvo type="max"/>
        <color theme="4" tint="0.39997558519241921"/>
      </dataBar>
      <extLst>
        <ext xmlns:x14="http://schemas.microsoft.com/office/spreadsheetml/2009/9/main" uri="{B025F937-C7B1-47D3-B67F-A62EFF666E3E}">
          <x14:id>{90549FA3-E869-456D-B52E-05CFD7F018AC}</x14:id>
        </ext>
      </extLst>
    </cfRule>
  </conditionalFormatting>
  <conditionalFormatting pivot="1" sqref="N19:N24">
    <cfRule type="dataBar" priority="2">
      <dataBar showValue="0">
        <cfvo type="min"/>
        <cfvo type="max"/>
        <color rgb="FFFFB628"/>
      </dataBar>
      <extLst>
        <ext xmlns:x14="http://schemas.microsoft.com/office/spreadsheetml/2009/9/main" uri="{B025F937-C7B1-47D3-B67F-A62EFF666E3E}">
          <x14:id>{ACEB8A57-12F7-40CB-B1AF-795045CB5F14}</x14:id>
        </ext>
      </extLst>
    </cfRule>
  </conditionalFormatting>
  <conditionalFormatting pivot="1" sqref="AJ6:AJ23">
    <cfRule type="colorScale" priority="1">
      <colorScale>
        <cfvo type="min"/>
        <cfvo type="max"/>
        <color rgb="FFFCFCFF"/>
        <color rgb="FF63BE7B"/>
      </colorScale>
    </cfRule>
  </conditionalFormatting>
  <pageMargins left="0.7" right="0.7" top="0.75" bottom="0.75" header="0.3" footer="0.3"/>
  <pageSetup paperSize="9" orientation="portrait" horizontalDpi="0" verticalDpi="0" r:id="rId7"/>
  <drawing r:id="rId8"/>
  <tableParts count="1">
    <tablePart r:id="rId9"/>
  </tableParts>
  <extLst>
    <ext xmlns:x14="http://schemas.microsoft.com/office/spreadsheetml/2009/9/main" uri="{78C0D931-6437-407d-A8EE-F0AAD7539E65}">
      <x14:conditionalFormattings>
        <x14:conditionalFormatting xmlns:xm="http://schemas.microsoft.com/office/excel/2006/main">
          <x14:cfRule type="dataBar" id="{90549FA3-E869-456D-B52E-05CFD7F018AC}">
            <x14:dataBar minLength="0" maxLength="100" gradient="0">
              <x14:cfvo type="autoMin"/>
              <x14:cfvo type="autoMax"/>
              <x14:negativeFillColor rgb="FFFF0000"/>
              <x14:axisColor rgb="FF000000"/>
            </x14:dataBar>
          </x14:cfRule>
          <xm:sqref>N6:N11</xm:sqref>
        </x14:conditionalFormatting>
        <x14:conditionalFormatting xmlns:xm="http://schemas.microsoft.com/office/excel/2006/main" pivot="1">
          <x14:cfRule type="dataBar" id="{ACEB8A57-12F7-40CB-B1AF-795045CB5F14}">
            <x14:dataBar minLength="0" maxLength="100" gradient="0">
              <x14:cfvo type="autoMin"/>
              <x14:cfvo type="autoMax"/>
              <x14:negativeFillColor rgb="FFFF0000"/>
              <x14:axisColor rgb="FF000000"/>
            </x14:dataBar>
          </x14:cfRule>
          <xm:sqref>N19:N24</xm:sqref>
        </x14:conditionalFormatting>
      </x14:conditionalFormattings>
    </ex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806EE-DEAC-4648-B54A-EE3386CDAFAD}">
  <sheetPr>
    <tabColor theme="4" tint="0.79998168889431442"/>
  </sheetPr>
  <dimension ref="A1:AC304"/>
  <sheetViews>
    <sheetView showGridLines="0" topLeftCell="A11" zoomScale="92" workbookViewId="0">
      <selection activeCell="G38" sqref="G38"/>
    </sheetView>
  </sheetViews>
  <sheetFormatPr defaultRowHeight="14.5" x14ac:dyDescent="0.35"/>
  <cols>
    <col min="1" max="1" width="2.7265625" customWidth="1"/>
    <col min="2" max="2" width="3.453125" customWidth="1"/>
    <col min="10" max="10" width="17.6328125" customWidth="1"/>
    <col min="11" max="11" width="13.7265625" customWidth="1"/>
    <col min="12" max="12" width="20.453125" bestFit="1" customWidth="1"/>
    <col min="13" max="13" width="11.453125" customWidth="1"/>
    <col min="14" max="14" width="10.36328125" customWidth="1"/>
    <col min="15" max="15" width="13.54296875" customWidth="1"/>
    <col min="17" max="17" width="12.26953125" customWidth="1"/>
  </cols>
  <sheetData>
    <row r="1" spans="1:29" ht="56.5" customHeight="1" x14ac:dyDescent="0.35">
      <c r="A1" s="1"/>
      <c r="B1" s="2"/>
      <c r="C1" s="2"/>
      <c r="D1" s="2"/>
      <c r="E1" s="3" t="s">
        <v>50</v>
      </c>
      <c r="F1" s="2"/>
      <c r="G1" s="2"/>
      <c r="H1" s="2"/>
      <c r="I1" s="2"/>
      <c r="J1" s="2"/>
      <c r="K1" s="2"/>
      <c r="L1" s="2"/>
      <c r="M1" s="2"/>
      <c r="N1" s="2"/>
      <c r="O1" s="2"/>
      <c r="P1" s="2"/>
      <c r="Q1" s="2"/>
      <c r="R1" s="2"/>
      <c r="S1" s="2"/>
      <c r="T1" s="2"/>
      <c r="U1" s="2"/>
      <c r="V1" s="2"/>
      <c r="W1" s="2"/>
      <c r="X1" s="2"/>
      <c r="Y1" s="2"/>
      <c r="Z1" s="2"/>
      <c r="AA1" s="2"/>
      <c r="AB1" s="2"/>
      <c r="AC1" s="2"/>
    </row>
    <row r="4" spans="1:29" x14ac:dyDescent="0.35">
      <c r="J4" s="6" t="s">
        <v>11</v>
      </c>
      <c r="K4" s="6" t="s">
        <v>12</v>
      </c>
      <c r="L4" s="6" t="s">
        <v>0</v>
      </c>
      <c r="M4" s="7" t="s">
        <v>1</v>
      </c>
      <c r="N4" s="7" t="s">
        <v>47</v>
      </c>
    </row>
    <row r="5" spans="1:29" x14ac:dyDescent="0.35">
      <c r="J5" t="s">
        <v>40</v>
      </c>
      <c r="K5" t="s">
        <v>37</v>
      </c>
      <c r="L5" t="s">
        <v>30</v>
      </c>
      <c r="M5" s="4">
        <v>1624</v>
      </c>
      <c r="N5" s="5">
        <v>114</v>
      </c>
    </row>
    <row r="6" spans="1:29" x14ac:dyDescent="0.35">
      <c r="J6" t="s">
        <v>8</v>
      </c>
      <c r="K6" t="s">
        <v>35</v>
      </c>
      <c r="L6" t="s">
        <v>32</v>
      </c>
      <c r="M6" s="4">
        <v>6706</v>
      </c>
      <c r="N6" s="5">
        <v>459</v>
      </c>
    </row>
    <row r="7" spans="1:29" x14ac:dyDescent="0.35">
      <c r="J7" t="s">
        <v>9</v>
      </c>
      <c r="K7" t="s">
        <v>35</v>
      </c>
      <c r="L7" t="s">
        <v>4</v>
      </c>
      <c r="M7" s="4">
        <v>959</v>
      </c>
      <c r="N7" s="5">
        <v>147</v>
      </c>
    </row>
    <row r="8" spans="1:29" x14ac:dyDescent="0.35">
      <c r="J8" t="s">
        <v>41</v>
      </c>
      <c r="K8" t="s">
        <v>36</v>
      </c>
      <c r="L8" t="s">
        <v>18</v>
      </c>
      <c r="M8" s="4">
        <v>9632</v>
      </c>
      <c r="N8" s="5">
        <v>288</v>
      </c>
    </row>
    <row r="9" spans="1:29" x14ac:dyDescent="0.35">
      <c r="J9" t="s">
        <v>6</v>
      </c>
      <c r="K9" t="s">
        <v>39</v>
      </c>
      <c r="L9" t="s">
        <v>25</v>
      </c>
      <c r="M9" s="4">
        <v>2100</v>
      </c>
      <c r="N9" s="5">
        <v>414</v>
      </c>
    </row>
    <row r="10" spans="1:29" x14ac:dyDescent="0.35">
      <c r="J10" t="s">
        <v>40</v>
      </c>
      <c r="K10" t="s">
        <v>35</v>
      </c>
      <c r="L10" t="s">
        <v>33</v>
      </c>
      <c r="M10" s="4">
        <v>8869</v>
      </c>
      <c r="N10" s="5">
        <v>432</v>
      </c>
    </row>
    <row r="11" spans="1:29" x14ac:dyDescent="0.35">
      <c r="J11" t="s">
        <v>6</v>
      </c>
      <c r="K11" t="s">
        <v>38</v>
      </c>
      <c r="L11" t="s">
        <v>31</v>
      </c>
      <c r="M11" s="4">
        <v>2681</v>
      </c>
      <c r="N11" s="5">
        <v>54</v>
      </c>
    </row>
    <row r="12" spans="1:29" x14ac:dyDescent="0.35">
      <c r="J12" t="s">
        <v>8</v>
      </c>
      <c r="K12" t="s">
        <v>35</v>
      </c>
      <c r="L12" t="s">
        <v>22</v>
      </c>
      <c r="M12" s="4">
        <v>5012</v>
      </c>
      <c r="N12" s="5">
        <v>210</v>
      </c>
    </row>
    <row r="13" spans="1:29" x14ac:dyDescent="0.35">
      <c r="J13" t="s">
        <v>7</v>
      </c>
      <c r="K13" t="s">
        <v>38</v>
      </c>
      <c r="L13" t="s">
        <v>14</v>
      </c>
      <c r="M13" s="4">
        <v>1281</v>
      </c>
      <c r="N13" s="5">
        <v>75</v>
      </c>
    </row>
    <row r="14" spans="1:29" x14ac:dyDescent="0.35">
      <c r="J14" t="s">
        <v>5</v>
      </c>
      <c r="K14" t="s">
        <v>37</v>
      </c>
      <c r="L14" t="s">
        <v>14</v>
      </c>
      <c r="M14" s="4">
        <v>4991</v>
      </c>
      <c r="N14" s="5">
        <v>12</v>
      </c>
    </row>
    <row r="15" spans="1:29" x14ac:dyDescent="0.35">
      <c r="J15" t="s">
        <v>2</v>
      </c>
      <c r="K15" t="s">
        <v>39</v>
      </c>
      <c r="L15" t="s">
        <v>25</v>
      </c>
      <c r="M15" s="4">
        <v>1785</v>
      </c>
      <c r="N15" s="5">
        <v>462</v>
      </c>
    </row>
    <row r="16" spans="1:29" x14ac:dyDescent="0.35">
      <c r="J16" t="s">
        <v>3</v>
      </c>
      <c r="K16" t="s">
        <v>37</v>
      </c>
      <c r="L16" t="s">
        <v>17</v>
      </c>
      <c r="M16" s="4">
        <v>3983</v>
      </c>
      <c r="N16" s="5">
        <v>144</v>
      </c>
    </row>
    <row r="17" spans="10:14" x14ac:dyDescent="0.35">
      <c r="J17" t="s">
        <v>9</v>
      </c>
      <c r="K17" t="s">
        <v>38</v>
      </c>
      <c r="L17" t="s">
        <v>16</v>
      </c>
      <c r="M17" s="4">
        <v>2646</v>
      </c>
      <c r="N17" s="5">
        <v>120</v>
      </c>
    </row>
    <row r="18" spans="10:14" x14ac:dyDescent="0.35">
      <c r="J18" t="s">
        <v>2</v>
      </c>
      <c r="K18" t="s">
        <v>34</v>
      </c>
      <c r="L18" t="s">
        <v>13</v>
      </c>
      <c r="M18" s="4">
        <v>252</v>
      </c>
      <c r="N18" s="5">
        <v>54</v>
      </c>
    </row>
    <row r="19" spans="10:14" x14ac:dyDescent="0.35">
      <c r="J19" t="s">
        <v>3</v>
      </c>
      <c r="K19" t="s">
        <v>35</v>
      </c>
      <c r="L19" t="s">
        <v>25</v>
      </c>
      <c r="M19" s="4">
        <v>2464</v>
      </c>
      <c r="N19" s="5">
        <v>234</v>
      </c>
    </row>
    <row r="20" spans="10:14" x14ac:dyDescent="0.35">
      <c r="J20" t="s">
        <v>3</v>
      </c>
      <c r="K20" t="s">
        <v>35</v>
      </c>
      <c r="L20" t="s">
        <v>29</v>
      </c>
      <c r="M20" s="4">
        <v>2114</v>
      </c>
      <c r="N20" s="5">
        <v>66</v>
      </c>
    </row>
    <row r="21" spans="10:14" x14ac:dyDescent="0.35">
      <c r="J21" t="s">
        <v>6</v>
      </c>
      <c r="K21" t="s">
        <v>37</v>
      </c>
      <c r="L21" t="s">
        <v>31</v>
      </c>
      <c r="M21" s="4">
        <v>7693</v>
      </c>
      <c r="N21" s="5">
        <v>87</v>
      </c>
    </row>
    <row r="22" spans="10:14" x14ac:dyDescent="0.35">
      <c r="J22" t="s">
        <v>5</v>
      </c>
      <c r="K22" t="s">
        <v>34</v>
      </c>
      <c r="L22" t="s">
        <v>20</v>
      </c>
      <c r="M22" s="4">
        <v>15610</v>
      </c>
      <c r="N22" s="5">
        <v>339</v>
      </c>
    </row>
    <row r="23" spans="10:14" x14ac:dyDescent="0.35">
      <c r="J23" t="s">
        <v>41</v>
      </c>
      <c r="K23" t="s">
        <v>34</v>
      </c>
      <c r="L23" t="s">
        <v>22</v>
      </c>
      <c r="M23" s="4">
        <v>336</v>
      </c>
      <c r="N23" s="5">
        <v>144</v>
      </c>
    </row>
    <row r="24" spans="10:14" x14ac:dyDescent="0.35">
      <c r="J24" t="s">
        <v>2</v>
      </c>
      <c r="K24" t="s">
        <v>39</v>
      </c>
      <c r="L24" t="s">
        <v>20</v>
      </c>
      <c r="M24" s="4">
        <v>9443</v>
      </c>
      <c r="N24" s="5">
        <v>162</v>
      </c>
    </row>
    <row r="25" spans="10:14" x14ac:dyDescent="0.35">
      <c r="J25" t="s">
        <v>9</v>
      </c>
      <c r="K25" t="s">
        <v>34</v>
      </c>
      <c r="L25" t="s">
        <v>23</v>
      </c>
      <c r="M25" s="4">
        <v>8155</v>
      </c>
      <c r="N25" s="5">
        <v>90</v>
      </c>
    </row>
    <row r="26" spans="10:14" x14ac:dyDescent="0.35">
      <c r="J26" t="s">
        <v>8</v>
      </c>
      <c r="K26" t="s">
        <v>38</v>
      </c>
      <c r="L26" t="s">
        <v>23</v>
      </c>
      <c r="M26" s="4">
        <v>1701</v>
      </c>
      <c r="N26" s="5">
        <v>234</v>
      </c>
    </row>
    <row r="27" spans="10:14" x14ac:dyDescent="0.35">
      <c r="J27" t="s">
        <v>10</v>
      </c>
      <c r="K27" t="s">
        <v>38</v>
      </c>
      <c r="L27" t="s">
        <v>22</v>
      </c>
      <c r="M27" s="4">
        <v>2205</v>
      </c>
      <c r="N27" s="5">
        <v>141</v>
      </c>
    </row>
    <row r="28" spans="10:14" x14ac:dyDescent="0.35">
      <c r="J28" t="s">
        <v>8</v>
      </c>
      <c r="K28" t="s">
        <v>37</v>
      </c>
      <c r="L28" t="s">
        <v>19</v>
      </c>
      <c r="M28" s="4">
        <v>1771</v>
      </c>
      <c r="N28" s="5">
        <v>204</v>
      </c>
    </row>
    <row r="29" spans="10:14" x14ac:dyDescent="0.35">
      <c r="J29" t="s">
        <v>41</v>
      </c>
      <c r="K29" t="s">
        <v>35</v>
      </c>
      <c r="L29" t="s">
        <v>15</v>
      </c>
      <c r="M29" s="4">
        <v>2114</v>
      </c>
      <c r="N29" s="5">
        <v>186</v>
      </c>
    </row>
    <row r="30" spans="10:14" x14ac:dyDescent="0.35">
      <c r="J30" t="s">
        <v>41</v>
      </c>
      <c r="K30" t="s">
        <v>36</v>
      </c>
      <c r="L30" t="s">
        <v>13</v>
      </c>
      <c r="M30" s="4">
        <v>10311</v>
      </c>
      <c r="N30" s="5">
        <v>231</v>
      </c>
    </row>
    <row r="31" spans="10:14" x14ac:dyDescent="0.35">
      <c r="J31" t="s">
        <v>3</v>
      </c>
      <c r="K31" t="s">
        <v>39</v>
      </c>
      <c r="L31" t="s">
        <v>16</v>
      </c>
      <c r="M31" s="4">
        <v>21</v>
      </c>
      <c r="N31" s="5">
        <v>168</v>
      </c>
    </row>
    <row r="32" spans="10:14" x14ac:dyDescent="0.35">
      <c r="J32" t="s">
        <v>10</v>
      </c>
      <c r="K32" t="s">
        <v>35</v>
      </c>
      <c r="L32" t="s">
        <v>20</v>
      </c>
      <c r="M32" s="4">
        <v>1974</v>
      </c>
      <c r="N32" s="5">
        <v>195</v>
      </c>
    </row>
    <row r="33" spans="10:14" x14ac:dyDescent="0.35">
      <c r="J33" t="s">
        <v>5</v>
      </c>
      <c r="K33" t="s">
        <v>36</v>
      </c>
      <c r="L33" t="s">
        <v>23</v>
      </c>
      <c r="M33" s="4">
        <v>6314</v>
      </c>
      <c r="N33" s="5">
        <v>15</v>
      </c>
    </row>
    <row r="34" spans="10:14" x14ac:dyDescent="0.35">
      <c r="J34" t="s">
        <v>10</v>
      </c>
      <c r="K34" t="s">
        <v>37</v>
      </c>
      <c r="L34" t="s">
        <v>23</v>
      </c>
      <c r="M34" s="4">
        <v>4683</v>
      </c>
      <c r="N34" s="5">
        <v>30</v>
      </c>
    </row>
    <row r="35" spans="10:14" x14ac:dyDescent="0.35">
      <c r="J35" t="s">
        <v>41</v>
      </c>
      <c r="K35" t="s">
        <v>37</v>
      </c>
      <c r="L35" t="s">
        <v>24</v>
      </c>
      <c r="M35" s="4">
        <v>6398</v>
      </c>
      <c r="N35" s="5">
        <v>102</v>
      </c>
    </row>
    <row r="36" spans="10:14" x14ac:dyDescent="0.35">
      <c r="J36" t="s">
        <v>2</v>
      </c>
      <c r="K36" t="s">
        <v>35</v>
      </c>
      <c r="L36" t="s">
        <v>19</v>
      </c>
      <c r="M36" s="4">
        <v>553</v>
      </c>
      <c r="N36" s="5">
        <v>15</v>
      </c>
    </row>
    <row r="37" spans="10:14" x14ac:dyDescent="0.35">
      <c r="J37" t="s">
        <v>8</v>
      </c>
      <c r="K37" t="s">
        <v>39</v>
      </c>
      <c r="L37" t="s">
        <v>30</v>
      </c>
      <c r="M37" s="4">
        <v>7021</v>
      </c>
      <c r="N37" s="5">
        <v>183</v>
      </c>
    </row>
    <row r="38" spans="10:14" x14ac:dyDescent="0.35">
      <c r="J38" t="s">
        <v>40</v>
      </c>
      <c r="K38" t="s">
        <v>39</v>
      </c>
      <c r="L38" t="s">
        <v>22</v>
      </c>
      <c r="M38" s="4">
        <v>5817</v>
      </c>
      <c r="N38" s="5">
        <v>12</v>
      </c>
    </row>
    <row r="39" spans="10:14" x14ac:dyDescent="0.35">
      <c r="J39" t="s">
        <v>41</v>
      </c>
      <c r="K39" t="s">
        <v>39</v>
      </c>
      <c r="L39" t="s">
        <v>14</v>
      </c>
      <c r="M39" s="4">
        <v>3976</v>
      </c>
      <c r="N39" s="5">
        <v>72</v>
      </c>
    </row>
    <row r="40" spans="10:14" x14ac:dyDescent="0.35">
      <c r="J40" t="s">
        <v>6</v>
      </c>
      <c r="K40" t="s">
        <v>38</v>
      </c>
      <c r="L40" t="s">
        <v>27</v>
      </c>
      <c r="M40" s="4">
        <v>1134</v>
      </c>
      <c r="N40" s="5">
        <v>282</v>
      </c>
    </row>
    <row r="41" spans="10:14" x14ac:dyDescent="0.35">
      <c r="J41" t="s">
        <v>2</v>
      </c>
      <c r="K41" t="s">
        <v>39</v>
      </c>
      <c r="L41" t="s">
        <v>28</v>
      </c>
      <c r="M41" s="4">
        <v>6027</v>
      </c>
      <c r="N41" s="5">
        <v>144</v>
      </c>
    </row>
    <row r="42" spans="10:14" x14ac:dyDescent="0.35">
      <c r="J42" t="s">
        <v>6</v>
      </c>
      <c r="K42" t="s">
        <v>37</v>
      </c>
      <c r="L42" t="s">
        <v>16</v>
      </c>
      <c r="M42" s="4">
        <v>1904</v>
      </c>
      <c r="N42" s="5">
        <v>405</v>
      </c>
    </row>
    <row r="43" spans="10:14" x14ac:dyDescent="0.35">
      <c r="J43" t="s">
        <v>7</v>
      </c>
      <c r="K43" t="s">
        <v>34</v>
      </c>
      <c r="L43" t="s">
        <v>32</v>
      </c>
      <c r="M43" s="4">
        <v>3262</v>
      </c>
      <c r="N43" s="5">
        <v>75</v>
      </c>
    </row>
    <row r="44" spans="10:14" x14ac:dyDescent="0.35">
      <c r="J44" t="s">
        <v>40</v>
      </c>
      <c r="K44" t="s">
        <v>34</v>
      </c>
      <c r="L44" t="s">
        <v>27</v>
      </c>
      <c r="M44" s="4">
        <v>2289</v>
      </c>
      <c r="N44" s="5">
        <v>135</v>
      </c>
    </row>
    <row r="45" spans="10:14" x14ac:dyDescent="0.35">
      <c r="J45" t="s">
        <v>5</v>
      </c>
      <c r="K45" t="s">
        <v>34</v>
      </c>
      <c r="L45" t="s">
        <v>27</v>
      </c>
      <c r="M45" s="4">
        <v>6986</v>
      </c>
      <c r="N45" s="5">
        <v>21</v>
      </c>
    </row>
    <row r="46" spans="10:14" x14ac:dyDescent="0.35">
      <c r="J46" t="s">
        <v>2</v>
      </c>
      <c r="K46" t="s">
        <v>38</v>
      </c>
      <c r="L46" t="s">
        <v>23</v>
      </c>
      <c r="M46" s="4">
        <v>4417</v>
      </c>
      <c r="N46" s="5">
        <v>153</v>
      </c>
    </row>
    <row r="47" spans="10:14" x14ac:dyDescent="0.35">
      <c r="J47" t="s">
        <v>6</v>
      </c>
      <c r="K47" t="s">
        <v>34</v>
      </c>
      <c r="L47" t="s">
        <v>15</v>
      </c>
      <c r="M47" s="4">
        <v>1442</v>
      </c>
      <c r="N47" s="5">
        <v>15</v>
      </c>
    </row>
    <row r="48" spans="10:14" x14ac:dyDescent="0.35">
      <c r="J48" t="s">
        <v>3</v>
      </c>
      <c r="K48" t="s">
        <v>35</v>
      </c>
      <c r="L48" t="s">
        <v>14</v>
      </c>
      <c r="M48" s="4">
        <v>2415</v>
      </c>
      <c r="N48" s="5">
        <v>255</v>
      </c>
    </row>
    <row r="49" spans="10:14" x14ac:dyDescent="0.35">
      <c r="J49" t="s">
        <v>2</v>
      </c>
      <c r="K49" t="s">
        <v>37</v>
      </c>
      <c r="L49" t="s">
        <v>19</v>
      </c>
      <c r="M49" s="4">
        <v>238</v>
      </c>
      <c r="N49" s="5">
        <v>18</v>
      </c>
    </row>
    <row r="50" spans="10:14" x14ac:dyDescent="0.35">
      <c r="J50" t="s">
        <v>6</v>
      </c>
      <c r="K50" t="s">
        <v>37</v>
      </c>
      <c r="L50" t="s">
        <v>23</v>
      </c>
      <c r="M50" s="4">
        <v>4949</v>
      </c>
      <c r="N50" s="5">
        <v>189</v>
      </c>
    </row>
    <row r="51" spans="10:14" x14ac:dyDescent="0.35">
      <c r="J51" t="s">
        <v>5</v>
      </c>
      <c r="K51" t="s">
        <v>38</v>
      </c>
      <c r="L51" t="s">
        <v>32</v>
      </c>
      <c r="M51" s="4">
        <v>5075</v>
      </c>
      <c r="N51" s="5">
        <v>21</v>
      </c>
    </row>
    <row r="52" spans="10:14" x14ac:dyDescent="0.35">
      <c r="J52" t="s">
        <v>3</v>
      </c>
      <c r="K52" t="s">
        <v>36</v>
      </c>
      <c r="L52" t="s">
        <v>16</v>
      </c>
      <c r="M52" s="4">
        <v>9198</v>
      </c>
      <c r="N52" s="5">
        <v>36</v>
      </c>
    </row>
    <row r="53" spans="10:14" x14ac:dyDescent="0.35">
      <c r="J53" t="s">
        <v>6</v>
      </c>
      <c r="K53" t="s">
        <v>34</v>
      </c>
      <c r="L53" t="s">
        <v>29</v>
      </c>
      <c r="M53" s="4">
        <v>3339</v>
      </c>
      <c r="N53" s="5">
        <v>75</v>
      </c>
    </row>
    <row r="54" spans="10:14" x14ac:dyDescent="0.35">
      <c r="J54" t="s">
        <v>40</v>
      </c>
      <c r="K54" t="s">
        <v>34</v>
      </c>
      <c r="L54" t="s">
        <v>17</v>
      </c>
      <c r="M54" s="4">
        <v>5019</v>
      </c>
      <c r="N54" s="5">
        <v>156</v>
      </c>
    </row>
    <row r="55" spans="10:14" x14ac:dyDescent="0.35">
      <c r="J55" t="s">
        <v>5</v>
      </c>
      <c r="K55" t="s">
        <v>36</v>
      </c>
      <c r="L55" t="s">
        <v>16</v>
      </c>
      <c r="M55" s="4">
        <v>16184</v>
      </c>
      <c r="N55" s="5">
        <v>39</v>
      </c>
    </row>
    <row r="56" spans="10:14" x14ac:dyDescent="0.35">
      <c r="J56" t="s">
        <v>6</v>
      </c>
      <c r="K56" t="s">
        <v>36</v>
      </c>
      <c r="L56" t="s">
        <v>21</v>
      </c>
      <c r="M56" s="4">
        <v>497</v>
      </c>
      <c r="N56" s="5">
        <v>63</v>
      </c>
    </row>
    <row r="57" spans="10:14" x14ac:dyDescent="0.35">
      <c r="J57" t="s">
        <v>2</v>
      </c>
      <c r="K57" t="s">
        <v>36</v>
      </c>
      <c r="L57" t="s">
        <v>29</v>
      </c>
      <c r="M57" s="4">
        <v>8211</v>
      </c>
      <c r="N57" s="5">
        <v>75</v>
      </c>
    </row>
    <row r="58" spans="10:14" x14ac:dyDescent="0.35">
      <c r="J58" t="s">
        <v>2</v>
      </c>
      <c r="K58" t="s">
        <v>38</v>
      </c>
      <c r="L58" t="s">
        <v>28</v>
      </c>
      <c r="M58" s="4">
        <v>6580</v>
      </c>
      <c r="N58" s="5">
        <v>183</v>
      </c>
    </row>
    <row r="59" spans="10:14" x14ac:dyDescent="0.35">
      <c r="J59" t="s">
        <v>41</v>
      </c>
      <c r="K59" t="s">
        <v>35</v>
      </c>
      <c r="L59" t="s">
        <v>13</v>
      </c>
      <c r="M59" s="4">
        <v>4760</v>
      </c>
      <c r="N59" s="5">
        <v>69</v>
      </c>
    </row>
    <row r="60" spans="10:14" x14ac:dyDescent="0.35">
      <c r="J60" t="s">
        <v>40</v>
      </c>
      <c r="K60" t="s">
        <v>36</v>
      </c>
      <c r="L60" t="s">
        <v>25</v>
      </c>
      <c r="M60" s="4">
        <v>5439</v>
      </c>
      <c r="N60" s="5">
        <v>30</v>
      </c>
    </row>
    <row r="61" spans="10:14" x14ac:dyDescent="0.35">
      <c r="J61" t="s">
        <v>41</v>
      </c>
      <c r="K61" t="s">
        <v>34</v>
      </c>
      <c r="L61" t="s">
        <v>17</v>
      </c>
      <c r="M61" s="4">
        <v>1463</v>
      </c>
      <c r="N61" s="5">
        <v>39</v>
      </c>
    </row>
    <row r="62" spans="10:14" x14ac:dyDescent="0.35">
      <c r="J62" t="s">
        <v>3</v>
      </c>
      <c r="K62" t="s">
        <v>34</v>
      </c>
      <c r="L62" t="s">
        <v>32</v>
      </c>
      <c r="M62" s="4">
        <v>7777</v>
      </c>
      <c r="N62" s="5">
        <v>504</v>
      </c>
    </row>
    <row r="63" spans="10:14" x14ac:dyDescent="0.35">
      <c r="J63" t="s">
        <v>9</v>
      </c>
      <c r="K63" t="s">
        <v>37</v>
      </c>
      <c r="L63" t="s">
        <v>29</v>
      </c>
      <c r="M63" s="4">
        <v>1085</v>
      </c>
      <c r="N63" s="5">
        <v>273</v>
      </c>
    </row>
    <row r="64" spans="10:14" x14ac:dyDescent="0.35">
      <c r="J64" t="s">
        <v>5</v>
      </c>
      <c r="K64" t="s">
        <v>37</v>
      </c>
      <c r="L64" t="s">
        <v>31</v>
      </c>
      <c r="M64" s="4">
        <v>182</v>
      </c>
      <c r="N64" s="5">
        <v>48</v>
      </c>
    </row>
    <row r="65" spans="10:14" x14ac:dyDescent="0.35">
      <c r="J65" t="s">
        <v>6</v>
      </c>
      <c r="K65" t="s">
        <v>34</v>
      </c>
      <c r="L65" t="s">
        <v>27</v>
      </c>
      <c r="M65" s="4">
        <v>4242</v>
      </c>
      <c r="N65" s="5">
        <v>207</v>
      </c>
    </row>
    <row r="66" spans="10:14" x14ac:dyDescent="0.35">
      <c r="J66" t="s">
        <v>6</v>
      </c>
      <c r="K66" t="s">
        <v>36</v>
      </c>
      <c r="L66" t="s">
        <v>32</v>
      </c>
      <c r="M66" s="4">
        <v>6118</v>
      </c>
      <c r="N66" s="5">
        <v>9</v>
      </c>
    </row>
    <row r="67" spans="10:14" x14ac:dyDescent="0.35">
      <c r="J67" t="s">
        <v>10</v>
      </c>
      <c r="K67" t="s">
        <v>36</v>
      </c>
      <c r="L67" t="s">
        <v>23</v>
      </c>
      <c r="M67" s="4">
        <v>2317</v>
      </c>
      <c r="N67" s="5">
        <v>261</v>
      </c>
    </row>
    <row r="68" spans="10:14" x14ac:dyDescent="0.35">
      <c r="J68" t="s">
        <v>6</v>
      </c>
      <c r="K68" t="s">
        <v>38</v>
      </c>
      <c r="L68" t="s">
        <v>16</v>
      </c>
      <c r="M68" s="4">
        <v>938</v>
      </c>
      <c r="N68" s="5">
        <v>6</v>
      </c>
    </row>
    <row r="69" spans="10:14" x14ac:dyDescent="0.35">
      <c r="J69" t="s">
        <v>8</v>
      </c>
      <c r="K69" t="s">
        <v>37</v>
      </c>
      <c r="L69" t="s">
        <v>15</v>
      </c>
      <c r="M69" s="4">
        <v>9709</v>
      </c>
      <c r="N69" s="5">
        <v>30</v>
      </c>
    </row>
    <row r="70" spans="10:14" x14ac:dyDescent="0.35">
      <c r="J70" t="s">
        <v>7</v>
      </c>
      <c r="K70" t="s">
        <v>34</v>
      </c>
      <c r="L70" t="s">
        <v>20</v>
      </c>
      <c r="M70" s="4">
        <v>2205</v>
      </c>
      <c r="N70" s="5">
        <v>138</v>
      </c>
    </row>
    <row r="71" spans="10:14" x14ac:dyDescent="0.35">
      <c r="J71" t="s">
        <v>7</v>
      </c>
      <c r="K71" t="s">
        <v>37</v>
      </c>
      <c r="L71" t="s">
        <v>17</v>
      </c>
      <c r="M71" s="4">
        <v>4487</v>
      </c>
      <c r="N71" s="5">
        <v>111</v>
      </c>
    </row>
    <row r="72" spans="10:14" x14ac:dyDescent="0.35">
      <c r="J72" t="s">
        <v>5</v>
      </c>
      <c r="K72" t="s">
        <v>35</v>
      </c>
      <c r="L72" t="s">
        <v>18</v>
      </c>
      <c r="M72" s="4">
        <v>2415</v>
      </c>
      <c r="N72" s="5">
        <v>15</v>
      </c>
    </row>
    <row r="73" spans="10:14" x14ac:dyDescent="0.35">
      <c r="J73" t="s">
        <v>40</v>
      </c>
      <c r="K73" t="s">
        <v>34</v>
      </c>
      <c r="L73" t="s">
        <v>19</v>
      </c>
      <c r="M73" s="4">
        <v>4018</v>
      </c>
      <c r="N73" s="5">
        <v>162</v>
      </c>
    </row>
    <row r="74" spans="10:14" x14ac:dyDescent="0.35">
      <c r="J74" t="s">
        <v>5</v>
      </c>
      <c r="K74" t="s">
        <v>34</v>
      </c>
      <c r="L74" t="s">
        <v>19</v>
      </c>
      <c r="M74" s="4">
        <v>861</v>
      </c>
      <c r="N74" s="5">
        <v>195</v>
      </c>
    </row>
    <row r="75" spans="10:14" x14ac:dyDescent="0.35">
      <c r="J75" t="s">
        <v>10</v>
      </c>
      <c r="K75" t="s">
        <v>38</v>
      </c>
      <c r="L75" t="s">
        <v>14</v>
      </c>
      <c r="M75" s="4">
        <v>5586</v>
      </c>
      <c r="N75" s="5">
        <v>525</v>
      </c>
    </row>
    <row r="76" spans="10:14" x14ac:dyDescent="0.35">
      <c r="J76" t="s">
        <v>7</v>
      </c>
      <c r="K76" t="s">
        <v>34</v>
      </c>
      <c r="L76" t="s">
        <v>33</v>
      </c>
      <c r="M76" s="4">
        <v>2226</v>
      </c>
      <c r="N76" s="5">
        <v>48</v>
      </c>
    </row>
    <row r="77" spans="10:14" x14ac:dyDescent="0.35">
      <c r="J77" t="s">
        <v>9</v>
      </c>
      <c r="K77" t="s">
        <v>34</v>
      </c>
      <c r="L77" t="s">
        <v>28</v>
      </c>
      <c r="M77" s="4">
        <v>14329</v>
      </c>
      <c r="N77" s="5">
        <v>150</v>
      </c>
    </row>
    <row r="78" spans="10:14" x14ac:dyDescent="0.35">
      <c r="J78" t="s">
        <v>9</v>
      </c>
      <c r="K78" t="s">
        <v>34</v>
      </c>
      <c r="L78" t="s">
        <v>20</v>
      </c>
      <c r="M78" s="4">
        <v>8463</v>
      </c>
      <c r="N78" s="5">
        <v>492</v>
      </c>
    </row>
    <row r="79" spans="10:14" x14ac:dyDescent="0.35">
      <c r="J79" t="s">
        <v>5</v>
      </c>
      <c r="K79" t="s">
        <v>34</v>
      </c>
      <c r="L79" t="s">
        <v>29</v>
      </c>
      <c r="M79" s="4">
        <v>2891</v>
      </c>
      <c r="N79" s="5">
        <v>102</v>
      </c>
    </row>
    <row r="80" spans="10:14" x14ac:dyDescent="0.35">
      <c r="J80" t="s">
        <v>3</v>
      </c>
      <c r="K80" t="s">
        <v>36</v>
      </c>
      <c r="L80" t="s">
        <v>23</v>
      </c>
      <c r="M80" s="4">
        <v>3773</v>
      </c>
      <c r="N80" s="5">
        <v>165</v>
      </c>
    </row>
    <row r="81" spans="10:14" x14ac:dyDescent="0.35">
      <c r="J81" t="s">
        <v>41</v>
      </c>
      <c r="K81" t="s">
        <v>36</v>
      </c>
      <c r="L81" t="s">
        <v>28</v>
      </c>
      <c r="M81" s="4">
        <v>854</v>
      </c>
      <c r="N81" s="5">
        <v>309</v>
      </c>
    </row>
    <row r="82" spans="10:14" x14ac:dyDescent="0.35">
      <c r="J82" t="s">
        <v>6</v>
      </c>
      <c r="K82" t="s">
        <v>36</v>
      </c>
      <c r="L82" t="s">
        <v>17</v>
      </c>
      <c r="M82" s="4">
        <v>4970</v>
      </c>
      <c r="N82" s="5">
        <v>156</v>
      </c>
    </row>
    <row r="83" spans="10:14" x14ac:dyDescent="0.35">
      <c r="J83" t="s">
        <v>9</v>
      </c>
      <c r="K83" t="s">
        <v>35</v>
      </c>
      <c r="L83" t="s">
        <v>26</v>
      </c>
      <c r="M83" s="4">
        <v>98</v>
      </c>
      <c r="N83" s="5">
        <v>159</v>
      </c>
    </row>
    <row r="84" spans="10:14" x14ac:dyDescent="0.35">
      <c r="J84" t="s">
        <v>5</v>
      </c>
      <c r="K84" t="s">
        <v>35</v>
      </c>
      <c r="L84" t="s">
        <v>15</v>
      </c>
      <c r="M84" s="4">
        <v>13391</v>
      </c>
      <c r="N84" s="5">
        <v>201</v>
      </c>
    </row>
    <row r="85" spans="10:14" x14ac:dyDescent="0.35">
      <c r="J85" t="s">
        <v>8</v>
      </c>
      <c r="K85" t="s">
        <v>39</v>
      </c>
      <c r="L85" t="s">
        <v>31</v>
      </c>
      <c r="M85" s="4">
        <v>8890</v>
      </c>
      <c r="N85" s="5">
        <v>210</v>
      </c>
    </row>
    <row r="86" spans="10:14" x14ac:dyDescent="0.35">
      <c r="J86" t="s">
        <v>2</v>
      </c>
      <c r="K86" t="s">
        <v>38</v>
      </c>
      <c r="L86" t="s">
        <v>13</v>
      </c>
      <c r="M86" s="4">
        <v>56</v>
      </c>
      <c r="N86" s="5">
        <v>51</v>
      </c>
    </row>
    <row r="87" spans="10:14" x14ac:dyDescent="0.35">
      <c r="J87" t="s">
        <v>3</v>
      </c>
      <c r="K87" t="s">
        <v>36</v>
      </c>
      <c r="L87" t="s">
        <v>25</v>
      </c>
      <c r="M87" s="4">
        <v>3339</v>
      </c>
      <c r="N87" s="5">
        <v>39</v>
      </c>
    </row>
    <row r="88" spans="10:14" x14ac:dyDescent="0.35">
      <c r="J88" t="s">
        <v>10</v>
      </c>
      <c r="K88" t="s">
        <v>35</v>
      </c>
      <c r="L88" t="s">
        <v>18</v>
      </c>
      <c r="M88" s="4">
        <v>3808</v>
      </c>
      <c r="N88" s="5">
        <v>279</v>
      </c>
    </row>
    <row r="89" spans="10:14" x14ac:dyDescent="0.35">
      <c r="J89" t="s">
        <v>10</v>
      </c>
      <c r="K89" t="s">
        <v>38</v>
      </c>
      <c r="L89" t="s">
        <v>13</v>
      </c>
      <c r="M89" s="4">
        <v>63</v>
      </c>
      <c r="N89" s="5">
        <v>123</v>
      </c>
    </row>
    <row r="90" spans="10:14" x14ac:dyDescent="0.35">
      <c r="J90" t="s">
        <v>2</v>
      </c>
      <c r="K90" t="s">
        <v>39</v>
      </c>
      <c r="L90" t="s">
        <v>27</v>
      </c>
      <c r="M90" s="4">
        <v>7812</v>
      </c>
      <c r="N90" s="5">
        <v>81</v>
      </c>
    </row>
    <row r="91" spans="10:14" x14ac:dyDescent="0.35">
      <c r="J91" t="s">
        <v>40</v>
      </c>
      <c r="K91" t="s">
        <v>37</v>
      </c>
      <c r="L91" t="s">
        <v>19</v>
      </c>
      <c r="M91" s="4">
        <v>7693</v>
      </c>
      <c r="N91" s="5">
        <v>21</v>
      </c>
    </row>
    <row r="92" spans="10:14" x14ac:dyDescent="0.35">
      <c r="J92" t="s">
        <v>3</v>
      </c>
      <c r="K92" t="s">
        <v>36</v>
      </c>
      <c r="L92" t="s">
        <v>28</v>
      </c>
      <c r="M92" s="4">
        <v>973</v>
      </c>
      <c r="N92" s="5">
        <v>162</v>
      </c>
    </row>
    <row r="93" spans="10:14" x14ac:dyDescent="0.35">
      <c r="J93" t="s">
        <v>10</v>
      </c>
      <c r="K93" t="s">
        <v>35</v>
      </c>
      <c r="L93" t="s">
        <v>21</v>
      </c>
      <c r="M93" s="4">
        <v>567</v>
      </c>
      <c r="N93" s="5">
        <v>228</v>
      </c>
    </row>
    <row r="94" spans="10:14" x14ac:dyDescent="0.35">
      <c r="J94" t="s">
        <v>10</v>
      </c>
      <c r="K94" t="s">
        <v>36</v>
      </c>
      <c r="L94" t="s">
        <v>29</v>
      </c>
      <c r="M94" s="4">
        <v>2471</v>
      </c>
      <c r="N94" s="5">
        <v>342</v>
      </c>
    </row>
    <row r="95" spans="10:14" x14ac:dyDescent="0.35">
      <c r="J95" t="s">
        <v>5</v>
      </c>
      <c r="K95" t="s">
        <v>38</v>
      </c>
      <c r="L95" t="s">
        <v>13</v>
      </c>
      <c r="M95" s="4">
        <v>7189</v>
      </c>
      <c r="N95" s="5">
        <v>54</v>
      </c>
    </row>
    <row r="96" spans="10:14" x14ac:dyDescent="0.35">
      <c r="J96" t="s">
        <v>41</v>
      </c>
      <c r="K96" t="s">
        <v>35</v>
      </c>
      <c r="L96" t="s">
        <v>28</v>
      </c>
      <c r="M96" s="4">
        <v>7455</v>
      </c>
      <c r="N96" s="5">
        <v>216</v>
      </c>
    </row>
    <row r="97" spans="10:14" x14ac:dyDescent="0.35">
      <c r="J97" t="s">
        <v>3</v>
      </c>
      <c r="K97" t="s">
        <v>34</v>
      </c>
      <c r="L97" t="s">
        <v>26</v>
      </c>
      <c r="M97" s="4">
        <v>3108</v>
      </c>
      <c r="N97" s="5">
        <v>54</v>
      </c>
    </row>
    <row r="98" spans="10:14" x14ac:dyDescent="0.35">
      <c r="J98" t="s">
        <v>6</v>
      </c>
      <c r="K98" t="s">
        <v>38</v>
      </c>
      <c r="L98" t="s">
        <v>25</v>
      </c>
      <c r="M98" s="4">
        <v>469</v>
      </c>
      <c r="N98" s="5">
        <v>75</v>
      </c>
    </row>
    <row r="99" spans="10:14" x14ac:dyDescent="0.35">
      <c r="J99" t="s">
        <v>9</v>
      </c>
      <c r="K99" t="s">
        <v>37</v>
      </c>
      <c r="L99" t="s">
        <v>23</v>
      </c>
      <c r="M99" s="4">
        <v>2737</v>
      </c>
      <c r="N99" s="5">
        <v>93</v>
      </c>
    </row>
    <row r="100" spans="10:14" x14ac:dyDescent="0.35">
      <c r="J100" t="s">
        <v>9</v>
      </c>
      <c r="K100" t="s">
        <v>37</v>
      </c>
      <c r="L100" t="s">
        <v>25</v>
      </c>
      <c r="M100" s="4">
        <v>4305</v>
      </c>
      <c r="N100" s="5">
        <v>156</v>
      </c>
    </row>
    <row r="101" spans="10:14" x14ac:dyDescent="0.35">
      <c r="J101" t="s">
        <v>9</v>
      </c>
      <c r="K101" t="s">
        <v>38</v>
      </c>
      <c r="L101" t="s">
        <v>17</v>
      </c>
      <c r="M101" s="4">
        <v>2408</v>
      </c>
      <c r="N101" s="5">
        <v>9</v>
      </c>
    </row>
    <row r="102" spans="10:14" x14ac:dyDescent="0.35">
      <c r="J102" t="s">
        <v>3</v>
      </c>
      <c r="K102" t="s">
        <v>36</v>
      </c>
      <c r="L102" t="s">
        <v>19</v>
      </c>
      <c r="M102" s="4">
        <v>1281</v>
      </c>
      <c r="N102" s="5">
        <v>18</v>
      </c>
    </row>
    <row r="103" spans="10:14" x14ac:dyDescent="0.35">
      <c r="J103" t="s">
        <v>40</v>
      </c>
      <c r="K103" t="s">
        <v>35</v>
      </c>
      <c r="L103" t="s">
        <v>32</v>
      </c>
      <c r="M103" s="4">
        <v>12348</v>
      </c>
      <c r="N103" s="5">
        <v>234</v>
      </c>
    </row>
    <row r="104" spans="10:14" x14ac:dyDescent="0.35">
      <c r="J104" t="s">
        <v>3</v>
      </c>
      <c r="K104" t="s">
        <v>34</v>
      </c>
      <c r="L104" t="s">
        <v>28</v>
      </c>
      <c r="M104" s="4">
        <v>3689</v>
      </c>
      <c r="N104" s="5">
        <v>312</v>
      </c>
    </row>
    <row r="105" spans="10:14" x14ac:dyDescent="0.35">
      <c r="J105" t="s">
        <v>7</v>
      </c>
      <c r="K105" t="s">
        <v>36</v>
      </c>
      <c r="L105" t="s">
        <v>19</v>
      </c>
      <c r="M105" s="4">
        <v>2870</v>
      </c>
      <c r="N105" s="5">
        <v>300</v>
      </c>
    </row>
    <row r="106" spans="10:14" x14ac:dyDescent="0.35">
      <c r="J106" t="s">
        <v>2</v>
      </c>
      <c r="K106" t="s">
        <v>36</v>
      </c>
      <c r="L106" t="s">
        <v>27</v>
      </c>
      <c r="M106" s="4">
        <v>798</v>
      </c>
      <c r="N106" s="5">
        <v>519</v>
      </c>
    </row>
    <row r="107" spans="10:14" x14ac:dyDescent="0.35">
      <c r="J107" t="s">
        <v>41</v>
      </c>
      <c r="K107" t="s">
        <v>37</v>
      </c>
      <c r="L107" t="s">
        <v>21</v>
      </c>
      <c r="M107" s="4">
        <v>2933</v>
      </c>
      <c r="N107" s="5">
        <v>9</v>
      </c>
    </row>
    <row r="108" spans="10:14" x14ac:dyDescent="0.35">
      <c r="J108" t="s">
        <v>5</v>
      </c>
      <c r="K108" t="s">
        <v>35</v>
      </c>
      <c r="L108" t="s">
        <v>4</v>
      </c>
      <c r="M108" s="4">
        <v>2744</v>
      </c>
      <c r="N108" s="5">
        <v>9</v>
      </c>
    </row>
    <row r="109" spans="10:14" x14ac:dyDescent="0.35">
      <c r="J109" t="s">
        <v>40</v>
      </c>
      <c r="K109" t="s">
        <v>36</v>
      </c>
      <c r="L109" t="s">
        <v>33</v>
      </c>
      <c r="M109" s="4">
        <v>9772</v>
      </c>
      <c r="N109" s="5">
        <v>90</v>
      </c>
    </row>
    <row r="110" spans="10:14" x14ac:dyDescent="0.35">
      <c r="J110" t="s">
        <v>7</v>
      </c>
      <c r="K110" t="s">
        <v>34</v>
      </c>
      <c r="L110" t="s">
        <v>25</v>
      </c>
      <c r="M110" s="4">
        <v>1568</v>
      </c>
      <c r="N110" s="5">
        <v>96</v>
      </c>
    </row>
    <row r="111" spans="10:14" x14ac:dyDescent="0.35">
      <c r="J111" t="s">
        <v>2</v>
      </c>
      <c r="K111" t="s">
        <v>36</v>
      </c>
      <c r="L111" t="s">
        <v>16</v>
      </c>
      <c r="M111" s="4">
        <v>11417</v>
      </c>
      <c r="N111" s="5">
        <v>21</v>
      </c>
    </row>
    <row r="112" spans="10:14" x14ac:dyDescent="0.35">
      <c r="J112" t="s">
        <v>40</v>
      </c>
      <c r="K112" t="s">
        <v>34</v>
      </c>
      <c r="L112" t="s">
        <v>26</v>
      </c>
      <c r="M112" s="4">
        <v>6748</v>
      </c>
      <c r="N112" s="5">
        <v>48</v>
      </c>
    </row>
    <row r="113" spans="10:14" x14ac:dyDescent="0.35">
      <c r="J113" t="s">
        <v>10</v>
      </c>
      <c r="K113" t="s">
        <v>36</v>
      </c>
      <c r="L113" t="s">
        <v>27</v>
      </c>
      <c r="M113" s="4">
        <v>1407</v>
      </c>
      <c r="N113" s="5">
        <v>72</v>
      </c>
    </row>
    <row r="114" spans="10:14" x14ac:dyDescent="0.35">
      <c r="J114" t="s">
        <v>8</v>
      </c>
      <c r="K114" t="s">
        <v>35</v>
      </c>
      <c r="L114" t="s">
        <v>29</v>
      </c>
      <c r="M114" s="4">
        <v>2023</v>
      </c>
      <c r="N114" s="5">
        <v>168</v>
      </c>
    </row>
    <row r="115" spans="10:14" x14ac:dyDescent="0.35">
      <c r="J115" t="s">
        <v>5</v>
      </c>
      <c r="K115" t="s">
        <v>39</v>
      </c>
      <c r="L115" t="s">
        <v>26</v>
      </c>
      <c r="M115" s="4">
        <v>5236</v>
      </c>
      <c r="N115" s="5">
        <v>51</v>
      </c>
    </row>
    <row r="116" spans="10:14" x14ac:dyDescent="0.35">
      <c r="J116" t="s">
        <v>41</v>
      </c>
      <c r="K116" t="s">
        <v>36</v>
      </c>
      <c r="L116" t="s">
        <v>19</v>
      </c>
      <c r="M116" s="4">
        <v>1925</v>
      </c>
      <c r="N116" s="5">
        <v>192</v>
      </c>
    </row>
    <row r="117" spans="10:14" x14ac:dyDescent="0.35">
      <c r="J117" t="s">
        <v>7</v>
      </c>
      <c r="K117" t="s">
        <v>37</v>
      </c>
      <c r="L117" t="s">
        <v>14</v>
      </c>
      <c r="M117" s="4">
        <v>6608</v>
      </c>
      <c r="N117" s="5">
        <v>225</v>
      </c>
    </row>
    <row r="118" spans="10:14" x14ac:dyDescent="0.35">
      <c r="J118" t="s">
        <v>6</v>
      </c>
      <c r="K118" t="s">
        <v>34</v>
      </c>
      <c r="L118" t="s">
        <v>26</v>
      </c>
      <c r="M118" s="4">
        <v>8008</v>
      </c>
      <c r="N118" s="5">
        <v>456</v>
      </c>
    </row>
    <row r="119" spans="10:14" x14ac:dyDescent="0.35">
      <c r="J119" t="s">
        <v>10</v>
      </c>
      <c r="K119" t="s">
        <v>34</v>
      </c>
      <c r="L119" t="s">
        <v>25</v>
      </c>
      <c r="M119" s="4">
        <v>1428</v>
      </c>
      <c r="N119" s="5">
        <v>93</v>
      </c>
    </row>
    <row r="120" spans="10:14" x14ac:dyDescent="0.35">
      <c r="J120" t="s">
        <v>6</v>
      </c>
      <c r="K120" t="s">
        <v>34</v>
      </c>
      <c r="L120" t="s">
        <v>4</v>
      </c>
      <c r="M120" s="4">
        <v>525</v>
      </c>
      <c r="N120" s="5">
        <v>48</v>
      </c>
    </row>
    <row r="121" spans="10:14" x14ac:dyDescent="0.35">
      <c r="J121" t="s">
        <v>6</v>
      </c>
      <c r="K121" t="s">
        <v>37</v>
      </c>
      <c r="L121" t="s">
        <v>18</v>
      </c>
      <c r="M121" s="4">
        <v>1505</v>
      </c>
      <c r="N121" s="5">
        <v>102</v>
      </c>
    </row>
    <row r="122" spans="10:14" x14ac:dyDescent="0.35">
      <c r="J122" t="s">
        <v>7</v>
      </c>
      <c r="K122" t="s">
        <v>35</v>
      </c>
      <c r="L122" t="s">
        <v>30</v>
      </c>
      <c r="M122" s="4">
        <v>6755</v>
      </c>
      <c r="N122" s="5">
        <v>252</v>
      </c>
    </row>
    <row r="123" spans="10:14" x14ac:dyDescent="0.35">
      <c r="J123" t="s">
        <v>2</v>
      </c>
      <c r="K123" t="s">
        <v>37</v>
      </c>
      <c r="L123" t="s">
        <v>18</v>
      </c>
      <c r="M123" s="4">
        <v>11571</v>
      </c>
      <c r="N123" s="5">
        <v>138</v>
      </c>
    </row>
    <row r="124" spans="10:14" x14ac:dyDescent="0.35">
      <c r="J124" t="s">
        <v>40</v>
      </c>
      <c r="K124" t="s">
        <v>38</v>
      </c>
      <c r="L124" t="s">
        <v>25</v>
      </c>
      <c r="M124" s="4">
        <v>2541</v>
      </c>
      <c r="N124" s="5">
        <v>90</v>
      </c>
    </row>
    <row r="125" spans="10:14" x14ac:dyDescent="0.35">
      <c r="J125" t="s">
        <v>41</v>
      </c>
      <c r="K125" t="s">
        <v>37</v>
      </c>
      <c r="L125" t="s">
        <v>30</v>
      </c>
      <c r="M125" s="4">
        <v>1526</v>
      </c>
      <c r="N125" s="5">
        <v>240</v>
      </c>
    </row>
    <row r="126" spans="10:14" x14ac:dyDescent="0.35">
      <c r="J126" t="s">
        <v>40</v>
      </c>
      <c r="K126" t="s">
        <v>38</v>
      </c>
      <c r="L126" t="s">
        <v>4</v>
      </c>
      <c r="M126" s="4">
        <v>6125</v>
      </c>
      <c r="N126" s="5">
        <v>102</v>
      </c>
    </row>
    <row r="127" spans="10:14" x14ac:dyDescent="0.35">
      <c r="J127" t="s">
        <v>41</v>
      </c>
      <c r="K127" t="s">
        <v>35</v>
      </c>
      <c r="L127" t="s">
        <v>27</v>
      </c>
      <c r="M127" s="4">
        <v>847</v>
      </c>
      <c r="N127" s="5">
        <v>129</v>
      </c>
    </row>
    <row r="128" spans="10:14" x14ac:dyDescent="0.35">
      <c r="J128" t="s">
        <v>8</v>
      </c>
      <c r="K128" t="s">
        <v>35</v>
      </c>
      <c r="L128" t="s">
        <v>27</v>
      </c>
      <c r="M128" s="4">
        <v>4753</v>
      </c>
      <c r="N128" s="5">
        <v>300</v>
      </c>
    </row>
    <row r="129" spans="10:14" x14ac:dyDescent="0.35">
      <c r="J129" t="s">
        <v>6</v>
      </c>
      <c r="K129" t="s">
        <v>38</v>
      </c>
      <c r="L129" t="s">
        <v>33</v>
      </c>
      <c r="M129" s="4">
        <v>959</v>
      </c>
      <c r="N129" s="5">
        <v>135</v>
      </c>
    </row>
    <row r="130" spans="10:14" x14ac:dyDescent="0.35">
      <c r="J130" t="s">
        <v>7</v>
      </c>
      <c r="K130" t="s">
        <v>35</v>
      </c>
      <c r="L130" t="s">
        <v>24</v>
      </c>
      <c r="M130" s="4">
        <v>2793</v>
      </c>
      <c r="N130" s="5">
        <v>114</v>
      </c>
    </row>
    <row r="131" spans="10:14" x14ac:dyDescent="0.35">
      <c r="J131" t="s">
        <v>7</v>
      </c>
      <c r="K131" t="s">
        <v>35</v>
      </c>
      <c r="L131" t="s">
        <v>14</v>
      </c>
      <c r="M131" s="4">
        <v>4606</v>
      </c>
      <c r="N131" s="5">
        <v>63</v>
      </c>
    </row>
    <row r="132" spans="10:14" x14ac:dyDescent="0.35">
      <c r="J132" t="s">
        <v>7</v>
      </c>
      <c r="K132" t="s">
        <v>36</v>
      </c>
      <c r="L132" t="s">
        <v>29</v>
      </c>
      <c r="M132" s="4">
        <v>5551</v>
      </c>
      <c r="N132" s="5">
        <v>252</v>
      </c>
    </row>
    <row r="133" spans="10:14" x14ac:dyDescent="0.35">
      <c r="J133" t="s">
        <v>10</v>
      </c>
      <c r="K133" t="s">
        <v>36</v>
      </c>
      <c r="L133" t="s">
        <v>32</v>
      </c>
      <c r="M133" s="4">
        <v>6657</v>
      </c>
      <c r="N133" s="5">
        <v>303</v>
      </c>
    </row>
    <row r="134" spans="10:14" x14ac:dyDescent="0.35">
      <c r="J134" t="s">
        <v>7</v>
      </c>
      <c r="K134" t="s">
        <v>39</v>
      </c>
      <c r="L134" t="s">
        <v>17</v>
      </c>
      <c r="M134" s="4">
        <v>4438</v>
      </c>
      <c r="N134" s="5">
        <v>246</v>
      </c>
    </row>
    <row r="135" spans="10:14" x14ac:dyDescent="0.35">
      <c r="J135" t="s">
        <v>8</v>
      </c>
      <c r="K135" t="s">
        <v>38</v>
      </c>
      <c r="L135" t="s">
        <v>22</v>
      </c>
      <c r="M135" s="4">
        <v>168</v>
      </c>
      <c r="N135" s="5">
        <v>84</v>
      </c>
    </row>
    <row r="136" spans="10:14" x14ac:dyDescent="0.35">
      <c r="J136" t="s">
        <v>7</v>
      </c>
      <c r="K136" t="s">
        <v>34</v>
      </c>
      <c r="L136" t="s">
        <v>17</v>
      </c>
      <c r="M136" s="4">
        <v>7777</v>
      </c>
      <c r="N136" s="5">
        <v>39</v>
      </c>
    </row>
    <row r="137" spans="10:14" x14ac:dyDescent="0.35">
      <c r="J137" t="s">
        <v>5</v>
      </c>
      <c r="K137" t="s">
        <v>36</v>
      </c>
      <c r="L137" t="s">
        <v>17</v>
      </c>
      <c r="M137" s="4">
        <v>3339</v>
      </c>
      <c r="N137" s="5">
        <v>348</v>
      </c>
    </row>
    <row r="138" spans="10:14" x14ac:dyDescent="0.35">
      <c r="J138" t="s">
        <v>7</v>
      </c>
      <c r="K138" t="s">
        <v>37</v>
      </c>
      <c r="L138" t="s">
        <v>33</v>
      </c>
      <c r="M138" s="4">
        <v>6391</v>
      </c>
      <c r="N138" s="5">
        <v>48</v>
      </c>
    </row>
    <row r="139" spans="10:14" x14ac:dyDescent="0.35">
      <c r="J139" t="s">
        <v>5</v>
      </c>
      <c r="K139" t="s">
        <v>37</v>
      </c>
      <c r="L139" t="s">
        <v>22</v>
      </c>
      <c r="M139" s="4">
        <v>518</v>
      </c>
      <c r="N139" s="5">
        <v>75</v>
      </c>
    </row>
    <row r="140" spans="10:14" x14ac:dyDescent="0.35">
      <c r="J140" t="s">
        <v>7</v>
      </c>
      <c r="K140" t="s">
        <v>38</v>
      </c>
      <c r="L140" t="s">
        <v>28</v>
      </c>
      <c r="M140" s="4">
        <v>5677</v>
      </c>
      <c r="N140" s="5">
        <v>258</v>
      </c>
    </row>
    <row r="141" spans="10:14" x14ac:dyDescent="0.35">
      <c r="J141" t="s">
        <v>6</v>
      </c>
      <c r="K141" t="s">
        <v>39</v>
      </c>
      <c r="L141" t="s">
        <v>17</v>
      </c>
      <c r="M141" s="4">
        <v>6048</v>
      </c>
      <c r="N141" s="5">
        <v>27</v>
      </c>
    </row>
    <row r="142" spans="10:14" x14ac:dyDescent="0.35">
      <c r="J142" t="s">
        <v>8</v>
      </c>
      <c r="K142" t="s">
        <v>38</v>
      </c>
      <c r="L142" t="s">
        <v>32</v>
      </c>
      <c r="M142" s="4">
        <v>3752</v>
      </c>
      <c r="N142" s="5">
        <v>213</v>
      </c>
    </row>
    <row r="143" spans="10:14" x14ac:dyDescent="0.35">
      <c r="J143" t="s">
        <v>5</v>
      </c>
      <c r="K143" t="s">
        <v>35</v>
      </c>
      <c r="L143" t="s">
        <v>29</v>
      </c>
      <c r="M143" s="4">
        <v>4480</v>
      </c>
      <c r="N143" s="5">
        <v>357</v>
      </c>
    </row>
    <row r="144" spans="10:14" x14ac:dyDescent="0.35">
      <c r="J144" t="s">
        <v>9</v>
      </c>
      <c r="K144" t="s">
        <v>37</v>
      </c>
      <c r="L144" t="s">
        <v>4</v>
      </c>
      <c r="M144" s="4">
        <v>259</v>
      </c>
      <c r="N144" s="5">
        <v>207</v>
      </c>
    </row>
    <row r="145" spans="10:14" x14ac:dyDescent="0.35">
      <c r="J145" t="s">
        <v>8</v>
      </c>
      <c r="K145" t="s">
        <v>37</v>
      </c>
      <c r="L145" t="s">
        <v>30</v>
      </c>
      <c r="M145" s="4">
        <v>42</v>
      </c>
      <c r="N145" s="5">
        <v>150</v>
      </c>
    </row>
    <row r="146" spans="10:14" x14ac:dyDescent="0.35">
      <c r="J146" t="s">
        <v>41</v>
      </c>
      <c r="K146" t="s">
        <v>36</v>
      </c>
      <c r="L146" t="s">
        <v>26</v>
      </c>
      <c r="M146" s="4">
        <v>98</v>
      </c>
      <c r="N146" s="5">
        <v>204</v>
      </c>
    </row>
    <row r="147" spans="10:14" x14ac:dyDescent="0.35">
      <c r="J147" t="s">
        <v>7</v>
      </c>
      <c r="K147" t="s">
        <v>35</v>
      </c>
      <c r="L147" t="s">
        <v>27</v>
      </c>
      <c r="M147" s="4">
        <v>2478</v>
      </c>
      <c r="N147" s="5">
        <v>21</v>
      </c>
    </row>
    <row r="148" spans="10:14" x14ac:dyDescent="0.35">
      <c r="J148" t="s">
        <v>41</v>
      </c>
      <c r="K148" t="s">
        <v>34</v>
      </c>
      <c r="L148" t="s">
        <v>33</v>
      </c>
      <c r="M148" s="4">
        <v>7847</v>
      </c>
      <c r="N148" s="5">
        <v>174</v>
      </c>
    </row>
    <row r="149" spans="10:14" x14ac:dyDescent="0.35">
      <c r="J149" t="s">
        <v>2</v>
      </c>
      <c r="K149" t="s">
        <v>37</v>
      </c>
      <c r="L149" t="s">
        <v>17</v>
      </c>
      <c r="M149" s="4">
        <v>9926</v>
      </c>
      <c r="N149" s="5">
        <v>201</v>
      </c>
    </row>
    <row r="150" spans="10:14" x14ac:dyDescent="0.35">
      <c r="J150" t="s">
        <v>8</v>
      </c>
      <c r="K150" t="s">
        <v>38</v>
      </c>
      <c r="L150" t="s">
        <v>13</v>
      </c>
      <c r="M150" s="4">
        <v>819</v>
      </c>
      <c r="N150" s="5">
        <v>510</v>
      </c>
    </row>
    <row r="151" spans="10:14" x14ac:dyDescent="0.35">
      <c r="J151" t="s">
        <v>6</v>
      </c>
      <c r="K151" t="s">
        <v>39</v>
      </c>
      <c r="L151" t="s">
        <v>29</v>
      </c>
      <c r="M151" s="4">
        <v>3052</v>
      </c>
      <c r="N151" s="5">
        <v>378</v>
      </c>
    </row>
    <row r="152" spans="10:14" x14ac:dyDescent="0.35">
      <c r="J152" t="s">
        <v>9</v>
      </c>
      <c r="K152" t="s">
        <v>34</v>
      </c>
      <c r="L152" t="s">
        <v>21</v>
      </c>
      <c r="M152" s="4">
        <v>6832</v>
      </c>
      <c r="N152" s="5">
        <v>27</v>
      </c>
    </row>
    <row r="153" spans="10:14" x14ac:dyDescent="0.35">
      <c r="J153" t="s">
        <v>2</v>
      </c>
      <c r="K153" t="s">
        <v>39</v>
      </c>
      <c r="L153" t="s">
        <v>16</v>
      </c>
      <c r="M153" s="4">
        <v>2016</v>
      </c>
      <c r="N153" s="5">
        <v>117</v>
      </c>
    </row>
    <row r="154" spans="10:14" x14ac:dyDescent="0.35">
      <c r="J154" t="s">
        <v>6</v>
      </c>
      <c r="K154" t="s">
        <v>38</v>
      </c>
      <c r="L154" t="s">
        <v>21</v>
      </c>
      <c r="M154" s="4">
        <v>7322</v>
      </c>
      <c r="N154" s="5">
        <v>36</v>
      </c>
    </row>
    <row r="155" spans="10:14" x14ac:dyDescent="0.35">
      <c r="J155" t="s">
        <v>8</v>
      </c>
      <c r="K155" t="s">
        <v>35</v>
      </c>
      <c r="L155" t="s">
        <v>33</v>
      </c>
      <c r="M155" s="4">
        <v>357</v>
      </c>
      <c r="N155" s="5">
        <v>126</v>
      </c>
    </row>
    <row r="156" spans="10:14" x14ac:dyDescent="0.35">
      <c r="J156" t="s">
        <v>9</v>
      </c>
      <c r="K156" t="s">
        <v>39</v>
      </c>
      <c r="L156" t="s">
        <v>25</v>
      </c>
      <c r="M156" s="4">
        <v>3192</v>
      </c>
      <c r="N156" s="5">
        <v>72</v>
      </c>
    </row>
    <row r="157" spans="10:14" x14ac:dyDescent="0.35">
      <c r="J157" t="s">
        <v>7</v>
      </c>
      <c r="K157" t="s">
        <v>36</v>
      </c>
      <c r="L157" t="s">
        <v>22</v>
      </c>
      <c r="M157" s="4">
        <v>8435</v>
      </c>
      <c r="N157" s="5">
        <v>42</v>
      </c>
    </row>
    <row r="158" spans="10:14" x14ac:dyDescent="0.35">
      <c r="J158" t="s">
        <v>40</v>
      </c>
      <c r="K158" t="s">
        <v>39</v>
      </c>
      <c r="L158" t="s">
        <v>29</v>
      </c>
      <c r="M158" s="4">
        <v>0</v>
      </c>
      <c r="N158" s="5">
        <v>135</v>
      </c>
    </row>
    <row r="159" spans="10:14" x14ac:dyDescent="0.35">
      <c r="J159" t="s">
        <v>7</v>
      </c>
      <c r="K159" t="s">
        <v>34</v>
      </c>
      <c r="L159" t="s">
        <v>24</v>
      </c>
      <c r="M159" s="4">
        <v>8862</v>
      </c>
      <c r="N159" s="5">
        <v>189</v>
      </c>
    </row>
    <row r="160" spans="10:14" x14ac:dyDescent="0.35">
      <c r="J160" t="s">
        <v>6</v>
      </c>
      <c r="K160" t="s">
        <v>37</v>
      </c>
      <c r="L160" t="s">
        <v>28</v>
      </c>
      <c r="M160" s="4">
        <v>3556</v>
      </c>
      <c r="N160" s="5">
        <v>459</v>
      </c>
    </row>
    <row r="161" spans="10:14" x14ac:dyDescent="0.35">
      <c r="J161" t="s">
        <v>5</v>
      </c>
      <c r="K161" t="s">
        <v>34</v>
      </c>
      <c r="L161" t="s">
        <v>15</v>
      </c>
      <c r="M161" s="4">
        <v>7280</v>
      </c>
      <c r="N161" s="5">
        <v>201</v>
      </c>
    </row>
    <row r="162" spans="10:14" x14ac:dyDescent="0.35">
      <c r="J162" t="s">
        <v>6</v>
      </c>
      <c r="K162" t="s">
        <v>34</v>
      </c>
      <c r="L162" t="s">
        <v>30</v>
      </c>
      <c r="M162" s="4">
        <v>3402</v>
      </c>
      <c r="N162" s="5">
        <v>366</v>
      </c>
    </row>
    <row r="163" spans="10:14" x14ac:dyDescent="0.35">
      <c r="J163" t="s">
        <v>3</v>
      </c>
      <c r="K163" t="s">
        <v>37</v>
      </c>
      <c r="L163" t="s">
        <v>29</v>
      </c>
      <c r="M163" s="4">
        <v>4592</v>
      </c>
      <c r="N163" s="5">
        <v>324</v>
      </c>
    </row>
    <row r="164" spans="10:14" x14ac:dyDescent="0.35">
      <c r="J164" t="s">
        <v>9</v>
      </c>
      <c r="K164" t="s">
        <v>35</v>
      </c>
      <c r="L164" t="s">
        <v>15</v>
      </c>
      <c r="M164" s="4">
        <v>7833</v>
      </c>
      <c r="N164" s="5">
        <v>243</v>
      </c>
    </row>
    <row r="165" spans="10:14" x14ac:dyDescent="0.35">
      <c r="J165" t="s">
        <v>2</v>
      </c>
      <c r="K165" t="s">
        <v>39</v>
      </c>
      <c r="L165" t="s">
        <v>21</v>
      </c>
      <c r="M165" s="4">
        <v>7651</v>
      </c>
      <c r="N165" s="5">
        <v>213</v>
      </c>
    </row>
    <row r="166" spans="10:14" x14ac:dyDescent="0.35">
      <c r="J166" t="s">
        <v>40</v>
      </c>
      <c r="K166" t="s">
        <v>35</v>
      </c>
      <c r="L166" t="s">
        <v>30</v>
      </c>
      <c r="M166" s="4">
        <v>2275</v>
      </c>
      <c r="N166" s="5">
        <v>447</v>
      </c>
    </row>
    <row r="167" spans="10:14" x14ac:dyDescent="0.35">
      <c r="J167" t="s">
        <v>40</v>
      </c>
      <c r="K167" t="s">
        <v>38</v>
      </c>
      <c r="L167" t="s">
        <v>13</v>
      </c>
      <c r="M167" s="4">
        <v>5670</v>
      </c>
      <c r="N167" s="5">
        <v>297</v>
      </c>
    </row>
    <row r="168" spans="10:14" x14ac:dyDescent="0.35">
      <c r="J168" t="s">
        <v>7</v>
      </c>
      <c r="K168" t="s">
        <v>35</v>
      </c>
      <c r="L168" t="s">
        <v>16</v>
      </c>
      <c r="M168" s="4">
        <v>2135</v>
      </c>
      <c r="N168" s="5">
        <v>27</v>
      </c>
    </row>
    <row r="169" spans="10:14" x14ac:dyDescent="0.35">
      <c r="J169" t="s">
        <v>40</v>
      </c>
      <c r="K169" t="s">
        <v>34</v>
      </c>
      <c r="L169" t="s">
        <v>23</v>
      </c>
      <c r="M169" s="4">
        <v>2779</v>
      </c>
      <c r="N169" s="5">
        <v>75</v>
      </c>
    </row>
    <row r="170" spans="10:14" x14ac:dyDescent="0.35">
      <c r="J170" t="s">
        <v>10</v>
      </c>
      <c r="K170" t="s">
        <v>39</v>
      </c>
      <c r="L170" t="s">
        <v>33</v>
      </c>
      <c r="M170" s="4">
        <v>12950</v>
      </c>
      <c r="N170" s="5">
        <v>30</v>
      </c>
    </row>
    <row r="171" spans="10:14" x14ac:dyDescent="0.35">
      <c r="J171" t="s">
        <v>7</v>
      </c>
      <c r="K171" t="s">
        <v>36</v>
      </c>
      <c r="L171" t="s">
        <v>18</v>
      </c>
      <c r="M171" s="4">
        <v>2646</v>
      </c>
      <c r="N171" s="5">
        <v>177</v>
      </c>
    </row>
    <row r="172" spans="10:14" x14ac:dyDescent="0.35">
      <c r="J172" t="s">
        <v>40</v>
      </c>
      <c r="K172" t="s">
        <v>34</v>
      </c>
      <c r="L172" t="s">
        <v>33</v>
      </c>
      <c r="M172" s="4">
        <v>3794</v>
      </c>
      <c r="N172" s="5">
        <v>159</v>
      </c>
    </row>
    <row r="173" spans="10:14" x14ac:dyDescent="0.35">
      <c r="J173" t="s">
        <v>3</v>
      </c>
      <c r="K173" t="s">
        <v>35</v>
      </c>
      <c r="L173" t="s">
        <v>33</v>
      </c>
      <c r="M173" s="4">
        <v>819</v>
      </c>
      <c r="N173" s="5">
        <v>306</v>
      </c>
    </row>
    <row r="174" spans="10:14" x14ac:dyDescent="0.35">
      <c r="J174" t="s">
        <v>3</v>
      </c>
      <c r="K174" t="s">
        <v>34</v>
      </c>
      <c r="L174" t="s">
        <v>20</v>
      </c>
      <c r="M174" s="4">
        <v>2583</v>
      </c>
      <c r="N174" s="5">
        <v>18</v>
      </c>
    </row>
    <row r="175" spans="10:14" x14ac:dyDescent="0.35">
      <c r="J175" t="s">
        <v>7</v>
      </c>
      <c r="K175" t="s">
        <v>35</v>
      </c>
      <c r="L175" t="s">
        <v>19</v>
      </c>
      <c r="M175" s="4">
        <v>4585</v>
      </c>
      <c r="N175" s="5">
        <v>240</v>
      </c>
    </row>
    <row r="176" spans="10:14" x14ac:dyDescent="0.35">
      <c r="J176" t="s">
        <v>5</v>
      </c>
      <c r="K176" t="s">
        <v>34</v>
      </c>
      <c r="L176" t="s">
        <v>33</v>
      </c>
      <c r="M176" s="4">
        <v>1652</v>
      </c>
      <c r="N176" s="5">
        <v>93</v>
      </c>
    </row>
    <row r="177" spans="10:14" x14ac:dyDescent="0.35">
      <c r="J177" t="s">
        <v>10</v>
      </c>
      <c r="K177" t="s">
        <v>34</v>
      </c>
      <c r="L177" t="s">
        <v>26</v>
      </c>
      <c r="M177" s="4">
        <v>4991</v>
      </c>
      <c r="N177" s="5">
        <v>9</v>
      </c>
    </row>
    <row r="178" spans="10:14" x14ac:dyDescent="0.35">
      <c r="J178" t="s">
        <v>8</v>
      </c>
      <c r="K178" t="s">
        <v>34</v>
      </c>
      <c r="L178" t="s">
        <v>16</v>
      </c>
      <c r="M178" s="4">
        <v>2009</v>
      </c>
      <c r="N178" s="5">
        <v>219</v>
      </c>
    </row>
    <row r="179" spans="10:14" x14ac:dyDescent="0.35">
      <c r="J179" t="s">
        <v>2</v>
      </c>
      <c r="K179" t="s">
        <v>39</v>
      </c>
      <c r="L179" t="s">
        <v>22</v>
      </c>
      <c r="M179" s="4">
        <v>1568</v>
      </c>
      <c r="N179" s="5">
        <v>141</v>
      </c>
    </row>
    <row r="180" spans="10:14" x14ac:dyDescent="0.35">
      <c r="J180" t="s">
        <v>41</v>
      </c>
      <c r="K180" t="s">
        <v>37</v>
      </c>
      <c r="L180" t="s">
        <v>20</v>
      </c>
      <c r="M180" s="4">
        <v>3388</v>
      </c>
      <c r="N180" s="5">
        <v>123</v>
      </c>
    </row>
    <row r="181" spans="10:14" x14ac:dyDescent="0.35">
      <c r="J181" t="s">
        <v>40</v>
      </c>
      <c r="K181" t="s">
        <v>38</v>
      </c>
      <c r="L181" t="s">
        <v>24</v>
      </c>
      <c r="M181" s="4">
        <v>623</v>
      </c>
      <c r="N181" s="5">
        <v>51</v>
      </c>
    </row>
    <row r="182" spans="10:14" x14ac:dyDescent="0.35">
      <c r="J182" t="s">
        <v>6</v>
      </c>
      <c r="K182" t="s">
        <v>36</v>
      </c>
      <c r="L182" t="s">
        <v>4</v>
      </c>
      <c r="M182" s="4">
        <v>10073</v>
      </c>
      <c r="N182" s="5">
        <v>120</v>
      </c>
    </row>
    <row r="183" spans="10:14" x14ac:dyDescent="0.35">
      <c r="J183" t="s">
        <v>8</v>
      </c>
      <c r="K183" t="s">
        <v>39</v>
      </c>
      <c r="L183" t="s">
        <v>26</v>
      </c>
      <c r="M183" s="4">
        <v>1561</v>
      </c>
      <c r="N183" s="5">
        <v>27</v>
      </c>
    </row>
    <row r="184" spans="10:14" x14ac:dyDescent="0.35">
      <c r="J184" t="s">
        <v>9</v>
      </c>
      <c r="K184" t="s">
        <v>36</v>
      </c>
      <c r="L184" t="s">
        <v>27</v>
      </c>
      <c r="M184" s="4">
        <v>11522</v>
      </c>
      <c r="N184" s="5">
        <v>204</v>
      </c>
    </row>
    <row r="185" spans="10:14" x14ac:dyDescent="0.35">
      <c r="J185" t="s">
        <v>6</v>
      </c>
      <c r="K185" t="s">
        <v>38</v>
      </c>
      <c r="L185" t="s">
        <v>13</v>
      </c>
      <c r="M185" s="4">
        <v>2317</v>
      </c>
      <c r="N185" s="5">
        <v>123</v>
      </c>
    </row>
    <row r="186" spans="10:14" x14ac:dyDescent="0.35">
      <c r="J186" t="s">
        <v>10</v>
      </c>
      <c r="K186" t="s">
        <v>37</v>
      </c>
      <c r="L186" t="s">
        <v>28</v>
      </c>
      <c r="M186" s="4">
        <v>3059</v>
      </c>
      <c r="N186" s="5">
        <v>27</v>
      </c>
    </row>
    <row r="187" spans="10:14" x14ac:dyDescent="0.35">
      <c r="J187" t="s">
        <v>41</v>
      </c>
      <c r="K187" t="s">
        <v>37</v>
      </c>
      <c r="L187" t="s">
        <v>26</v>
      </c>
      <c r="M187" s="4">
        <v>2324</v>
      </c>
      <c r="N187" s="5">
        <v>177</v>
      </c>
    </row>
    <row r="188" spans="10:14" x14ac:dyDescent="0.35">
      <c r="J188" t="s">
        <v>3</v>
      </c>
      <c r="K188" t="s">
        <v>39</v>
      </c>
      <c r="L188" t="s">
        <v>26</v>
      </c>
      <c r="M188" s="4">
        <v>4956</v>
      </c>
      <c r="N188" s="5">
        <v>171</v>
      </c>
    </row>
    <row r="189" spans="10:14" x14ac:dyDescent="0.35">
      <c r="J189" t="s">
        <v>10</v>
      </c>
      <c r="K189" t="s">
        <v>34</v>
      </c>
      <c r="L189" t="s">
        <v>19</v>
      </c>
      <c r="M189" s="4">
        <v>5355</v>
      </c>
      <c r="N189" s="5">
        <v>204</v>
      </c>
    </row>
    <row r="190" spans="10:14" x14ac:dyDescent="0.35">
      <c r="J190" t="s">
        <v>3</v>
      </c>
      <c r="K190" t="s">
        <v>34</v>
      </c>
      <c r="L190" t="s">
        <v>14</v>
      </c>
      <c r="M190" s="4">
        <v>7259</v>
      </c>
      <c r="N190" s="5">
        <v>276</v>
      </c>
    </row>
    <row r="191" spans="10:14" x14ac:dyDescent="0.35">
      <c r="J191" t="s">
        <v>8</v>
      </c>
      <c r="K191" t="s">
        <v>37</v>
      </c>
      <c r="L191" t="s">
        <v>26</v>
      </c>
      <c r="M191" s="4">
        <v>6279</v>
      </c>
      <c r="N191" s="5">
        <v>45</v>
      </c>
    </row>
    <row r="192" spans="10:14" x14ac:dyDescent="0.35">
      <c r="J192" t="s">
        <v>40</v>
      </c>
      <c r="K192" t="s">
        <v>38</v>
      </c>
      <c r="L192" t="s">
        <v>29</v>
      </c>
      <c r="M192" s="4">
        <v>2541</v>
      </c>
      <c r="N192" s="5">
        <v>45</v>
      </c>
    </row>
    <row r="193" spans="10:14" x14ac:dyDescent="0.35">
      <c r="J193" t="s">
        <v>6</v>
      </c>
      <c r="K193" t="s">
        <v>35</v>
      </c>
      <c r="L193" t="s">
        <v>27</v>
      </c>
      <c r="M193" s="4">
        <v>3864</v>
      </c>
      <c r="N193" s="5">
        <v>177</v>
      </c>
    </row>
    <row r="194" spans="10:14" x14ac:dyDescent="0.35">
      <c r="J194" t="s">
        <v>5</v>
      </c>
      <c r="K194" t="s">
        <v>36</v>
      </c>
      <c r="L194" t="s">
        <v>13</v>
      </c>
      <c r="M194" s="4">
        <v>6146</v>
      </c>
      <c r="N194" s="5">
        <v>63</v>
      </c>
    </row>
    <row r="195" spans="10:14" x14ac:dyDescent="0.35">
      <c r="J195" t="s">
        <v>9</v>
      </c>
      <c r="K195" t="s">
        <v>39</v>
      </c>
      <c r="L195" t="s">
        <v>18</v>
      </c>
      <c r="M195" s="4">
        <v>2639</v>
      </c>
      <c r="N195" s="5">
        <v>204</v>
      </c>
    </row>
    <row r="196" spans="10:14" x14ac:dyDescent="0.35">
      <c r="J196" t="s">
        <v>8</v>
      </c>
      <c r="K196" t="s">
        <v>37</v>
      </c>
      <c r="L196" t="s">
        <v>22</v>
      </c>
      <c r="M196" s="4">
        <v>1890</v>
      </c>
      <c r="N196" s="5">
        <v>195</v>
      </c>
    </row>
    <row r="197" spans="10:14" x14ac:dyDescent="0.35">
      <c r="J197" t="s">
        <v>7</v>
      </c>
      <c r="K197" t="s">
        <v>34</v>
      </c>
      <c r="L197" t="s">
        <v>14</v>
      </c>
      <c r="M197" s="4">
        <v>1932</v>
      </c>
      <c r="N197" s="5">
        <v>369</v>
      </c>
    </row>
    <row r="198" spans="10:14" x14ac:dyDescent="0.35">
      <c r="J198" t="s">
        <v>3</v>
      </c>
      <c r="K198" t="s">
        <v>34</v>
      </c>
      <c r="L198" t="s">
        <v>25</v>
      </c>
      <c r="M198" s="4">
        <v>6300</v>
      </c>
      <c r="N198" s="5">
        <v>42</v>
      </c>
    </row>
    <row r="199" spans="10:14" x14ac:dyDescent="0.35">
      <c r="J199" t="s">
        <v>6</v>
      </c>
      <c r="K199" t="s">
        <v>37</v>
      </c>
      <c r="L199" t="s">
        <v>30</v>
      </c>
      <c r="M199" s="4">
        <v>560</v>
      </c>
      <c r="N199" s="5">
        <v>81</v>
      </c>
    </row>
    <row r="200" spans="10:14" x14ac:dyDescent="0.35">
      <c r="J200" t="s">
        <v>9</v>
      </c>
      <c r="K200" t="s">
        <v>37</v>
      </c>
      <c r="L200" t="s">
        <v>26</v>
      </c>
      <c r="M200" s="4">
        <v>2856</v>
      </c>
      <c r="N200" s="5">
        <v>246</v>
      </c>
    </row>
    <row r="201" spans="10:14" x14ac:dyDescent="0.35">
      <c r="J201" t="s">
        <v>9</v>
      </c>
      <c r="K201" t="s">
        <v>34</v>
      </c>
      <c r="L201" t="s">
        <v>17</v>
      </c>
      <c r="M201" s="4">
        <v>707</v>
      </c>
      <c r="N201" s="5">
        <v>174</v>
      </c>
    </row>
    <row r="202" spans="10:14" x14ac:dyDescent="0.35">
      <c r="J202" t="s">
        <v>8</v>
      </c>
      <c r="K202" t="s">
        <v>35</v>
      </c>
      <c r="L202" t="s">
        <v>30</v>
      </c>
      <c r="M202" s="4">
        <v>3598</v>
      </c>
      <c r="N202" s="5">
        <v>81</v>
      </c>
    </row>
    <row r="203" spans="10:14" x14ac:dyDescent="0.35">
      <c r="J203" t="s">
        <v>40</v>
      </c>
      <c r="K203" t="s">
        <v>35</v>
      </c>
      <c r="L203" t="s">
        <v>22</v>
      </c>
      <c r="M203" s="4">
        <v>6853</v>
      </c>
      <c r="N203" s="5">
        <v>372</v>
      </c>
    </row>
    <row r="204" spans="10:14" x14ac:dyDescent="0.35">
      <c r="J204" t="s">
        <v>40</v>
      </c>
      <c r="K204" t="s">
        <v>35</v>
      </c>
      <c r="L204" t="s">
        <v>16</v>
      </c>
      <c r="M204" s="4">
        <v>4725</v>
      </c>
      <c r="N204" s="5">
        <v>174</v>
      </c>
    </row>
    <row r="205" spans="10:14" x14ac:dyDescent="0.35">
      <c r="J205" t="s">
        <v>41</v>
      </c>
      <c r="K205" t="s">
        <v>36</v>
      </c>
      <c r="L205" t="s">
        <v>32</v>
      </c>
      <c r="M205" s="4">
        <v>10304</v>
      </c>
      <c r="N205" s="5">
        <v>84</v>
      </c>
    </row>
    <row r="206" spans="10:14" x14ac:dyDescent="0.35">
      <c r="J206" t="s">
        <v>41</v>
      </c>
      <c r="K206" t="s">
        <v>34</v>
      </c>
      <c r="L206" t="s">
        <v>16</v>
      </c>
      <c r="M206" s="4">
        <v>1274</v>
      </c>
      <c r="N206" s="5">
        <v>225</v>
      </c>
    </row>
    <row r="207" spans="10:14" x14ac:dyDescent="0.35">
      <c r="J207" t="s">
        <v>5</v>
      </c>
      <c r="K207" t="s">
        <v>36</v>
      </c>
      <c r="L207" t="s">
        <v>30</v>
      </c>
      <c r="M207" s="4">
        <v>1526</v>
      </c>
      <c r="N207" s="5">
        <v>105</v>
      </c>
    </row>
    <row r="208" spans="10:14" x14ac:dyDescent="0.35">
      <c r="J208" t="s">
        <v>40</v>
      </c>
      <c r="K208" t="s">
        <v>39</v>
      </c>
      <c r="L208" t="s">
        <v>28</v>
      </c>
      <c r="M208" s="4">
        <v>3101</v>
      </c>
      <c r="N208" s="5">
        <v>225</v>
      </c>
    </row>
    <row r="209" spans="10:14" x14ac:dyDescent="0.35">
      <c r="J209" t="s">
        <v>2</v>
      </c>
      <c r="K209" t="s">
        <v>37</v>
      </c>
      <c r="L209" t="s">
        <v>14</v>
      </c>
      <c r="M209" s="4">
        <v>1057</v>
      </c>
      <c r="N209" s="5">
        <v>54</v>
      </c>
    </row>
    <row r="210" spans="10:14" x14ac:dyDescent="0.35">
      <c r="J210" t="s">
        <v>7</v>
      </c>
      <c r="K210" t="s">
        <v>37</v>
      </c>
      <c r="L210" t="s">
        <v>26</v>
      </c>
      <c r="M210" s="4">
        <v>5306</v>
      </c>
      <c r="N210" s="5">
        <v>0</v>
      </c>
    </row>
    <row r="211" spans="10:14" x14ac:dyDescent="0.35">
      <c r="J211" t="s">
        <v>5</v>
      </c>
      <c r="K211" t="s">
        <v>39</v>
      </c>
      <c r="L211" t="s">
        <v>24</v>
      </c>
      <c r="M211" s="4">
        <v>4018</v>
      </c>
      <c r="N211" s="5">
        <v>171</v>
      </c>
    </row>
    <row r="212" spans="10:14" x14ac:dyDescent="0.35">
      <c r="J212" t="s">
        <v>9</v>
      </c>
      <c r="K212" t="s">
        <v>34</v>
      </c>
      <c r="L212" t="s">
        <v>16</v>
      </c>
      <c r="M212" s="4">
        <v>938</v>
      </c>
      <c r="N212" s="5">
        <v>189</v>
      </c>
    </row>
    <row r="213" spans="10:14" x14ac:dyDescent="0.35">
      <c r="J213" t="s">
        <v>7</v>
      </c>
      <c r="K213" t="s">
        <v>38</v>
      </c>
      <c r="L213" t="s">
        <v>18</v>
      </c>
      <c r="M213" s="4">
        <v>1778</v>
      </c>
      <c r="N213" s="5">
        <v>270</v>
      </c>
    </row>
    <row r="214" spans="10:14" x14ac:dyDescent="0.35">
      <c r="J214" t="s">
        <v>6</v>
      </c>
      <c r="K214" t="s">
        <v>39</v>
      </c>
      <c r="L214" t="s">
        <v>30</v>
      </c>
      <c r="M214" s="4">
        <v>1638</v>
      </c>
      <c r="N214" s="5">
        <v>63</v>
      </c>
    </row>
    <row r="215" spans="10:14" x14ac:dyDescent="0.35">
      <c r="J215" t="s">
        <v>41</v>
      </c>
      <c r="K215" t="s">
        <v>38</v>
      </c>
      <c r="L215" t="s">
        <v>25</v>
      </c>
      <c r="M215" s="4">
        <v>154</v>
      </c>
      <c r="N215" s="5">
        <v>21</v>
      </c>
    </row>
    <row r="216" spans="10:14" x14ac:dyDescent="0.35">
      <c r="J216" t="s">
        <v>7</v>
      </c>
      <c r="K216" t="s">
        <v>37</v>
      </c>
      <c r="L216" t="s">
        <v>22</v>
      </c>
      <c r="M216" s="4">
        <v>9835</v>
      </c>
      <c r="N216" s="5">
        <v>207</v>
      </c>
    </row>
    <row r="217" spans="10:14" x14ac:dyDescent="0.35">
      <c r="J217" t="s">
        <v>9</v>
      </c>
      <c r="K217" t="s">
        <v>37</v>
      </c>
      <c r="L217" t="s">
        <v>20</v>
      </c>
      <c r="M217" s="4">
        <v>7273</v>
      </c>
      <c r="N217" s="5">
        <v>96</v>
      </c>
    </row>
    <row r="218" spans="10:14" x14ac:dyDescent="0.35">
      <c r="J218" t="s">
        <v>5</v>
      </c>
      <c r="K218" t="s">
        <v>39</v>
      </c>
      <c r="L218" t="s">
        <v>22</v>
      </c>
      <c r="M218" s="4">
        <v>6909</v>
      </c>
      <c r="N218" s="5">
        <v>81</v>
      </c>
    </row>
    <row r="219" spans="10:14" x14ac:dyDescent="0.35">
      <c r="J219" t="s">
        <v>9</v>
      </c>
      <c r="K219" t="s">
        <v>39</v>
      </c>
      <c r="L219" t="s">
        <v>24</v>
      </c>
      <c r="M219" s="4">
        <v>3920</v>
      </c>
      <c r="N219" s="5">
        <v>306</v>
      </c>
    </row>
    <row r="220" spans="10:14" x14ac:dyDescent="0.35">
      <c r="J220" t="s">
        <v>10</v>
      </c>
      <c r="K220" t="s">
        <v>39</v>
      </c>
      <c r="L220" t="s">
        <v>21</v>
      </c>
      <c r="M220" s="4">
        <v>4858</v>
      </c>
      <c r="N220" s="5">
        <v>279</v>
      </c>
    </row>
    <row r="221" spans="10:14" x14ac:dyDescent="0.35">
      <c r="J221" t="s">
        <v>2</v>
      </c>
      <c r="K221" t="s">
        <v>38</v>
      </c>
      <c r="L221" t="s">
        <v>4</v>
      </c>
      <c r="M221" s="4">
        <v>3549</v>
      </c>
      <c r="N221" s="5">
        <v>3</v>
      </c>
    </row>
    <row r="222" spans="10:14" x14ac:dyDescent="0.35">
      <c r="J222" t="s">
        <v>7</v>
      </c>
      <c r="K222" t="s">
        <v>39</v>
      </c>
      <c r="L222" t="s">
        <v>27</v>
      </c>
      <c r="M222" s="4">
        <v>966</v>
      </c>
      <c r="N222" s="5">
        <v>198</v>
      </c>
    </row>
    <row r="223" spans="10:14" x14ac:dyDescent="0.35">
      <c r="J223" t="s">
        <v>5</v>
      </c>
      <c r="K223" t="s">
        <v>39</v>
      </c>
      <c r="L223" t="s">
        <v>18</v>
      </c>
      <c r="M223" s="4">
        <v>385</v>
      </c>
      <c r="N223" s="5">
        <v>249</v>
      </c>
    </row>
    <row r="224" spans="10:14" x14ac:dyDescent="0.35">
      <c r="J224" t="s">
        <v>6</v>
      </c>
      <c r="K224" t="s">
        <v>34</v>
      </c>
      <c r="L224" t="s">
        <v>16</v>
      </c>
      <c r="M224" s="4">
        <v>2219</v>
      </c>
      <c r="N224" s="5">
        <v>75</v>
      </c>
    </row>
    <row r="225" spans="10:14" x14ac:dyDescent="0.35">
      <c r="J225" t="s">
        <v>9</v>
      </c>
      <c r="K225" t="s">
        <v>36</v>
      </c>
      <c r="L225" t="s">
        <v>32</v>
      </c>
      <c r="M225" s="4">
        <v>2954</v>
      </c>
      <c r="N225" s="5">
        <v>189</v>
      </c>
    </row>
    <row r="226" spans="10:14" x14ac:dyDescent="0.35">
      <c r="J226" t="s">
        <v>7</v>
      </c>
      <c r="K226" t="s">
        <v>36</v>
      </c>
      <c r="L226" t="s">
        <v>32</v>
      </c>
      <c r="M226" s="4">
        <v>280</v>
      </c>
      <c r="N226" s="5">
        <v>87</v>
      </c>
    </row>
    <row r="227" spans="10:14" x14ac:dyDescent="0.35">
      <c r="J227" t="s">
        <v>41</v>
      </c>
      <c r="K227" t="s">
        <v>36</v>
      </c>
      <c r="L227" t="s">
        <v>30</v>
      </c>
      <c r="M227" s="4">
        <v>6118</v>
      </c>
      <c r="N227" s="5">
        <v>174</v>
      </c>
    </row>
    <row r="228" spans="10:14" x14ac:dyDescent="0.35">
      <c r="J228" t="s">
        <v>2</v>
      </c>
      <c r="K228" t="s">
        <v>39</v>
      </c>
      <c r="L228" t="s">
        <v>15</v>
      </c>
      <c r="M228" s="4">
        <v>4802</v>
      </c>
      <c r="N228" s="5">
        <v>36</v>
      </c>
    </row>
    <row r="229" spans="10:14" x14ac:dyDescent="0.35">
      <c r="J229" t="s">
        <v>9</v>
      </c>
      <c r="K229" t="s">
        <v>38</v>
      </c>
      <c r="L229" t="s">
        <v>24</v>
      </c>
      <c r="M229" s="4">
        <v>4137</v>
      </c>
      <c r="N229" s="5">
        <v>60</v>
      </c>
    </row>
    <row r="230" spans="10:14" x14ac:dyDescent="0.35">
      <c r="J230" t="s">
        <v>3</v>
      </c>
      <c r="K230" t="s">
        <v>35</v>
      </c>
      <c r="L230" t="s">
        <v>23</v>
      </c>
      <c r="M230" s="4">
        <v>2023</v>
      </c>
      <c r="N230" s="5">
        <v>78</v>
      </c>
    </row>
    <row r="231" spans="10:14" x14ac:dyDescent="0.35">
      <c r="J231" t="s">
        <v>9</v>
      </c>
      <c r="K231" t="s">
        <v>36</v>
      </c>
      <c r="L231" t="s">
        <v>30</v>
      </c>
      <c r="M231" s="4">
        <v>9051</v>
      </c>
      <c r="N231" s="5">
        <v>57</v>
      </c>
    </row>
    <row r="232" spans="10:14" x14ac:dyDescent="0.35">
      <c r="J232" t="s">
        <v>9</v>
      </c>
      <c r="K232" t="s">
        <v>37</v>
      </c>
      <c r="L232" t="s">
        <v>28</v>
      </c>
      <c r="M232" s="4">
        <v>2919</v>
      </c>
      <c r="N232" s="5">
        <v>45</v>
      </c>
    </row>
    <row r="233" spans="10:14" x14ac:dyDescent="0.35">
      <c r="J233" t="s">
        <v>41</v>
      </c>
      <c r="K233" t="s">
        <v>38</v>
      </c>
      <c r="L233" t="s">
        <v>22</v>
      </c>
      <c r="M233" s="4">
        <v>5915</v>
      </c>
      <c r="N233" s="5">
        <v>3</v>
      </c>
    </row>
    <row r="234" spans="10:14" x14ac:dyDescent="0.35">
      <c r="J234" t="s">
        <v>10</v>
      </c>
      <c r="K234" t="s">
        <v>35</v>
      </c>
      <c r="L234" t="s">
        <v>15</v>
      </c>
      <c r="M234" s="4">
        <v>2562</v>
      </c>
      <c r="N234" s="5">
        <v>6</v>
      </c>
    </row>
    <row r="235" spans="10:14" x14ac:dyDescent="0.35">
      <c r="J235" t="s">
        <v>5</v>
      </c>
      <c r="K235" t="s">
        <v>37</v>
      </c>
      <c r="L235" t="s">
        <v>25</v>
      </c>
      <c r="M235" s="4">
        <v>8813</v>
      </c>
      <c r="N235" s="5">
        <v>21</v>
      </c>
    </row>
    <row r="236" spans="10:14" x14ac:dyDescent="0.35">
      <c r="J236" t="s">
        <v>5</v>
      </c>
      <c r="K236" t="s">
        <v>36</v>
      </c>
      <c r="L236" t="s">
        <v>18</v>
      </c>
      <c r="M236" s="4">
        <v>6111</v>
      </c>
      <c r="N236" s="5">
        <v>3</v>
      </c>
    </row>
    <row r="237" spans="10:14" x14ac:dyDescent="0.35">
      <c r="J237" t="s">
        <v>8</v>
      </c>
      <c r="K237" t="s">
        <v>34</v>
      </c>
      <c r="L237" t="s">
        <v>31</v>
      </c>
      <c r="M237" s="4">
        <v>3507</v>
      </c>
      <c r="N237" s="5">
        <v>288</v>
      </c>
    </row>
    <row r="238" spans="10:14" x14ac:dyDescent="0.35">
      <c r="J238" t="s">
        <v>6</v>
      </c>
      <c r="K238" t="s">
        <v>36</v>
      </c>
      <c r="L238" t="s">
        <v>13</v>
      </c>
      <c r="M238" s="4">
        <v>4319</v>
      </c>
      <c r="N238" s="5">
        <v>30</v>
      </c>
    </row>
    <row r="239" spans="10:14" x14ac:dyDescent="0.35">
      <c r="J239" t="s">
        <v>40</v>
      </c>
      <c r="K239" t="s">
        <v>38</v>
      </c>
      <c r="L239" t="s">
        <v>26</v>
      </c>
      <c r="M239" s="4">
        <v>609</v>
      </c>
      <c r="N239" s="5">
        <v>87</v>
      </c>
    </row>
    <row r="240" spans="10:14" x14ac:dyDescent="0.35">
      <c r="J240" t="s">
        <v>40</v>
      </c>
      <c r="K240" t="s">
        <v>39</v>
      </c>
      <c r="L240" t="s">
        <v>27</v>
      </c>
      <c r="M240" s="4">
        <v>6370</v>
      </c>
      <c r="N240" s="5">
        <v>30</v>
      </c>
    </row>
    <row r="241" spans="10:14" x14ac:dyDescent="0.35">
      <c r="J241" t="s">
        <v>5</v>
      </c>
      <c r="K241" t="s">
        <v>38</v>
      </c>
      <c r="L241" t="s">
        <v>19</v>
      </c>
      <c r="M241" s="4">
        <v>5474</v>
      </c>
      <c r="N241" s="5">
        <v>168</v>
      </c>
    </row>
    <row r="242" spans="10:14" x14ac:dyDescent="0.35">
      <c r="J242" t="s">
        <v>40</v>
      </c>
      <c r="K242" t="s">
        <v>36</v>
      </c>
      <c r="L242" t="s">
        <v>27</v>
      </c>
      <c r="M242" s="4">
        <v>3164</v>
      </c>
      <c r="N242" s="5">
        <v>306</v>
      </c>
    </row>
    <row r="243" spans="10:14" x14ac:dyDescent="0.35">
      <c r="J243" t="s">
        <v>6</v>
      </c>
      <c r="K243" t="s">
        <v>35</v>
      </c>
      <c r="L243" t="s">
        <v>4</v>
      </c>
      <c r="M243" s="4">
        <v>1302</v>
      </c>
      <c r="N243" s="5">
        <v>402</v>
      </c>
    </row>
    <row r="244" spans="10:14" x14ac:dyDescent="0.35">
      <c r="J244" t="s">
        <v>3</v>
      </c>
      <c r="K244" t="s">
        <v>37</v>
      </c>
      <c r="L244" t="s">
        <v>28</v>
      </c>
      <c r="M244" s="4">
        <v>7308</v>
      </c>
      <c r="N244" s="5">
        <v>327</v>
      </c>
    </row>
    <row r="245" spans="10:14" x14ac:dyDescent="0.35">
      <c r="J245" t="s">
        <v>40</v>
      </c>
      <c r="K245" t="s">
        <v>37</v>
      </c>
      <c r="L245" t="s">
        <v>27</v>
      </c>
      <c r="M245" s="4">
        <v>6132</v>
      </c>
      <c r="N245" s="5">
        <v>93</v>
      </c>
    </row>
    <row r="246" spans="10:14" x14ac:dyDescent="0.35">
      <c r="J246" t="s">
        <v>10</v>
      </c>
      <c r="K246" t="s">
        <v>35</v>
      </c>
      <c r="L246" t="s">
        <v>14</v>
      </c>
      <c r="M246" s="4">
        <v>3472</v>
      </c>
      <c r="N246" s="5">
        <v>96</v>
      </c>
    </row>
    <row r="247" spans="10:14" x14ac:dyDescent="0.35">
      <c r="J247" t="s">
        <v>8</v>
      </c>
      <c r="K247" t="s">
        <v>39</v>
      </c>
      <c r="L247" t="s">
        <v>18</v>
      </c>
      <c r="M247" s="4">
        <v>9660</v>
      </c>
      <c r="N247" s="5">
        <v>27</v>
      </c>
    </row>
    <row r="248" spans="10:14" x14ac:dyDescent="0.35">
      <c r="J248" t="s">
        <v>9</v>
      </c>
      <c r="K248" t="s">
        <v>38</v>
      </c>
      <c r="L248" t="s">
        <v>26</v>
      </c>
      <c r="M248" s="4">
        <v>2436</v>
      </c>
      <c r="N248" s="5">
        <v>99</v>
      </c>
    </row>
    <row r="249" spans="10:14" x14ac:dyDescent="0.35">
      <c r="J249" t="s">
        <v>9</v>
      </c>
      <c r="K249" t="s">
        <v>38</v>
      </c>
      <c r="L249" t="s">
        <v>33</v>
      </c>
      <c r="M249" s="4">
        <v>9506</v>
      </c>
      <c r="N249" s="5">
        <v>87</v>
      </c>
    </row>
    <row r="250" spans="10:14" x14ac:dyDescent="0.35">
      <c r="J250" t="s">
        <v>10</v>
      </c>
      <c r="K250" t="s">
        <v>37</v>
      </c>
      <c r="L250" t="s">
        <v>21</v>
      </c>
      <c r="M250" s="4">
        <v>245</v>
      </c>
      <c r="N250" s="5">
        <v>288</v>
      </c>
    </row>
    <row r="251" spans="10:14" x14ac:dyDescent="0.35">
      <c r="J251" t="s">
        <v>8</v>
      </c>
      <c r="K251" t="s">
        <v>35</v>
      </c>
      <c r="L251" t="s">
        <v>20</v>
      </c>
      <c r="M251" s="4">
        <v>2702</v>
      </c>
      <c r="N251" s="5">
        <v>363</v>
      </c>
    </row>
    <row r="252" spans="10:14" x14ac:dyDescent="0.35">
      <c r="J252" t="s">
        <v>10</v>
      </c>
      <c r="K252" t="s">
        <v>34</v>
      </c>
      <c r="L252" t="s">
        <v>17</v>
      </c>
      <c r="M252" s="4">
        <v>700</v>
      </c>
      <c r="N252" s="5">
        <v>87</v>
      </c>
    </row>
    <row r="253" spans="10:14" x14ac:dyDescent="0.35">
      <c r="J253" t="s">
        <v>6</v>
      </c>
      <c r="K253" t="s">
        <v>34</v>
      </c>
      <c r="L253" t="s">
        <v>17</v>
      </c>
      <c r="M253" s="4">
        <v>3759</v>
      </c>
      <c r="N253" s="5">
        <v>150</v>
      </c>
    </row>
    <row r="254" spans="10:14" x14ac:dyDescent="0.35">
      <c r="J254" t="s">
        <v>2</v>
      </c>
      <c r="K254" t="s">
        <v>35</v>
      </c>
      <c r="L254" t="s">
        <v>17</v>
      </c>
      <c r="M254" s="4">
        <v>1589</v>
      </c>
      <c r="N254" s="5">
        <v>303</v>
      </c>
    </row>
    <row r="255" spans="10:14" x14ac:dyDescent="0.35">
      <c r="J255" t="s">
        <v>7</v>
      </c>
      <c r="K255" t="s">
        <v>35</v>
      </c>
      <c r="L255" t="s">
        <v>28</v>
      </c>
      <c r="M255" s="4">
        <v>5194</v>
      </c>
      <c r="N255" s="5">
        <v>288</v>
      </c>
    </row>
    <row r="256" spans="10:14" x14ac:dyDescent="0.35">
      <c r="J256" t="s">
        <v>10</v>
      </c>
      <c r="K256" t="s">
        <v>36</v>
      </c>
      <c r="L256" t="s">
        <v>13</v>
      </c>
      <c r="M256" s="4">
        <v>945</v>
      </c>
      <c r="N256" s="5">
        <v>75</v>
      </c>
    </row>
    <row r="257" spans="10:14" x14ac:dyDescent="0.35">
      <c r="J257" t="s">
        <v>40</v>
      </c>
      <c r="K257" t="s">
        <v>38</v>
      </c>
      <c r="L257" t="s">
        <v>31</v>
      </c>
      <c r="M257" s="4">
        <v>1988</v>
      </c>
      <c r="N257" s="5">
        <v>39</v>
      </c>
    </row>
    <row r="258" spans="10:14" x14ac:dyDescent="0.35">
      <c r="J258" t="s">
        <v>6</v>
      </c>
      <c r="K258" t="s">
        <v>34</v>
      </c>
      <c r="L258" t="s">
        <v>32</v>
      </c>
      <c r="M258" s="4">
        <v>6734</v>
      </c>
      <c r="N258" s="5">
        <v>123</v>
      </c>
    </row>
    <row r="259" spans="10:14" x14ac:dyDescent="0.35">
      <c r="J259" t="s">
        <v>40</v>
      </c>
      <c r="K259" t="s">
        <v>36</v>
      </c>
      <c r="L259" t="s">
        <v>4</v>
      </c>
      <c r="M259" s="4">
        <v>217</v>
      </c>
      <c r="N259" s="5">
        <v>36</v>
      </c>
    </row>
    <row r="260" spans="10:14" x14ac:dyDescent="0.35">
      <c r="J260" t="s">
        <v>5</v>
      </c>
      <c r="K260" t="s">
        <v>34</v>
      </c>
      <c r="L260" t="s">
        <v>22</v>
      </c>
      <c r="M260" s="4">
        <v>6279</v>
      </c>
      <c r="N260" s="5">
        <v>237</v>
      </c>
    </row>
    <row r="261" spans="10:14" x14ac:dyDescent="0.35">
      <c r="J261" t="s">
        <v>40</v>
      </c>
      <c r="K261" t="s">
        <v>36</v>
      </c>
      <c r="L261" t="s">
        <v>13</v>
      </c>
      <c r="M261" s="4">
        <v>4424</v>
      </c>
      <c r="N261" s="5">
        <v>201</v>
      </c>
    </row>
    <row r="262" spans="10:14" x14ac:dyDescent="0.35">
      <c r="J262" t="s">
        <v>2</v>
      </c>
      <c r="K262" t="s">
        <v>36</v>
      </c>
      <c r="L262" t="s">
        <v>17</v>
      </c>
      <c r="M262" s="4">
        <v>189</v>
      </c>
      <c r="N262" s="5">
        <v>48</v>
      </c>
    </row>
    <row r="263" spans="10:14" x14ac:dyDescent="0.35">
      <c r="J263" t="s">
        <v>5</v>
      </c>
      <c r="K263" t="s">
        <v>35</v>
      </c>
      <c r="L263" t="s">
        <v>22</v>
      </c>
      <c r="M263" s="4">
        <v>490</v>
      </c>
      <c r="N263" s="5">
        <v>84</v>
      </c>
    </row>
    <row r="264" spans="10:14" x14ac:dyDescent="0.35">
      <c r="J264" t="s">
        <v>8</v>
      </c>
      <c r="K264" t="s">
        <v>37</v>
      </c>
      <c r="L264" t="s">
        <v>21</v>
      </c>
      <c r="M264" s="4">
        <v>434</v>
      </c>
      <c r="N264" s="5">
        <v>87</v>
      </c>
    </row>
    <row r="265" spans="10:14" x14ac:dyDescent="0.35">
      <c r="J265" t="s">
        <v>7</v>
      </c>
      <c r="K265" t="s">
        <v>38</v>
      </c>
      <c r="L265" t="s">
        <v>30</v>
      </c>
      <c r="M265" s="4">
        <v>10129</v>
      </c>
      <c r="N265" s="5">
        <v>312</v>
      </c>
    </row>
    <row r="266" spans="10:14" x14ac:dyDescent="0.35">
      <c r="J266" t="s">
        <v>3</v>
      </c>
      <c r="K266" t="s">
        <v>39</v>
      </c>
      <c r="L266" t="s">
        <v>28</v>
      </c>
      <c r="M266" s="4">
        <v>1652</v>
      </c>
      <c r="N266" s="5">
        <v>102</v>
      </c>
    </row>
    <row r="267" spans="10:14" x14ac:dyDescent="0.35">
      <c r="J267" t="s">
        <v>8</v>
      </c>
      <c r="K267" t="s">
        <v>38</v>
      </c>
      <c r="L267" t="s">
        <v>21</v>
      </c>
      <c r="M267" s="4">
        <v>6433</v>
      </c>
      <c r="N267" s="5">
        <v>78</v>
      </c>
    </row>
    <row r="268" spans="10:14" x14ac:dyDescent="0.35">
      <c r="J268" t="s">
        <v>3</v>
      </c>
      <c r="K268" t="s">
        <v>34</v>
      </c>
      <c r="L268" t="s">
        <v>23</v>
      </c>
      <c r="M268" s="4">
        <v>2212</v>
      </c>
      <c r="N268" s="5">
        <v>117</v>
      </c>
    </row>
    <row r="269" spans="10:14" x14ac:dyDescent="0.35">
      <c r="J269" t="s">
        <v>41</v>
      </c>
      <c r="K269" t="s">
        <v>35</v>
      </c>
      <c r="L269" t="s">
        <v>19</v>
      </c>
      <c r="M269" s="4">
        <v>609</v>
      </c>
      <c r="N269" s="5">
        <v>99</v>
      </c>
    </row>
    <row r="270" spans="10:14" x14ac:dyDescent="0.35">
      <c r="J270" t="s">
        <v>40</v>
      </c>
      <c r="K270" t="s">
        <v>35</v>
      </c>
      <c r="L270" t="s">
        <v>24</v>
      </c>
      <c r="M270" s="4">
        <v>1638</v>
      </c>
      <c r="N270" s="5">
        <v>48</v>
      </c>
    </row>
    <row r="271" spans="10:14" x14ac:dyDescent="0.35">
      <c r="J271" t="s">
        <v>7</v>
      </c>
      <c r="K271" t="s">
        <v>34</v>
      </c>
      <c r="L271" t="s">
        <v>15</v>
      </c>
      <c r="M271" s="4">
        <v>3829</v>
      </c>
      <c r="N271" s="5">
        <v>24</v>
      </c>
    </row>
    <row r="272" spans="10:14" x14ac:dyDescent="0.35">
      <c r="J272" t="s">
        <v>40</v>
      </c>
      <c r="K272" t="s">
        <v>39</v>
      </c>
      <c r="L272" t="s">
        <v>15</v>
      </c>
      <c r="M272" s="4">
        <v>5775</v>
      </c>
      <c r="N272" s="5">
        <v>42</v>
      </c>
    </row>
    <row r="273" spans="10:14" x14ac:dyDescent="0.35">
      <c r="J273" t="s">
        <v>6</v>
      </c>
      <c r="K273" t="s">
        <v>35</v>
      </c>
      <c r="L273" t="s">
        <v>20</v>
      </c>
      <c r="M273" s="4">
        <v>1071</v>
      </c>
      <c r="N273" s="5">
        <v>270</v>
      </c>
    </row>
    <row r="274" spans="10:14" x14ac:dyDescent="0.35">
      <c r="J274" t="s">
        <v>8</v>
      </c>
      <c r="K274" t="s">
        <v>36</v>
      </c>
      <c r="L274" t="s">
        <v>23</v>
      </c>
      <c r="M274" s="4">
        <v>5019</v>
      </c>
      <c r="N274" s="5">
        <v>150</v>
      </c>
    </row>
    <row r="275" spans="10:14" x14ac:dyDescent="0.35">
      <c r="J275" t="s">
        <v>2</v>
      </c>
      <c r="K275" t="s">
        <v>37</v>
      </c>
      <c r="L275" t="s">
        <v>15</v>
      </c>
      <c r="M275" s="4">
        <v>2863</v>
      </c>
      <c r="N275" s="5">
        <v>42</v>
      </c>
    </row>
    <row r="276" spans="10:14" x14ac:dyDescent="0.35">
      <c r="J276" t="s">
        <v>40</v>
      </c>
      <c r="K276" t="s">
        <v>35</v>
      </c>
      <c r="L276" t="s">
        <v>29</v>
      </c>
      <c r="M276" s="4">
        <v>1617</v>
      </c>
      <c r="N276" s="5">
        <v>126</v>
      </c>
    </row>
    <row r="277" spans="10:14" x14ac:dyDescent="0.35">
      <c r="J277" t="s">
        <v>6</v>
      </c>
      <c r="K277" t="s">
        <v>37</v>
      </c>
      <c r="L277" t="s">
        <v>26</v>
      </c>
      <c r="M277" s="4">
        <v>6818</v>
      </c>
      <c r="N277" s="5">
        <v>6</v>
      </c>
    </row>
    <row r="278" spans="10:14" x14ac:dyDescent="0.35">
      <c r="J278" t="s">
        <v>3</v>
      </c>
      <c r="K278" t="s">
        <v>35</v>
      </c>
      <c r="L278" t="s">
        <v>15</v>
      </c>
      <c r="M278" s="4">
        <v>6657</v>
      </c>
      <c r="N278" s="5">
        <v>276</v>
      </c>
    </row>
    <row r="279" spans="10:14" x14ac:dyDescent="0.35">
      <c r="J279" t="s">
        <v>3</v>
      </c>
      <c r="K279" t="s">
        <v>34</v>
      </c>
      <c r="L279" t="s">
        <v>17</v>
      </c>
      <c r="M279" s="4">
        <v>2919</v>
      </c>
      <c r="N279" s="5">
        <v>93</v>
      </c>
    </row>
    <row r="280" spans="10:14" x14ac:dyDescent="0.35">
      <c r="J280" t="s">
        <v>2</v>
      </c>
      <c r="K280" t="s">
        <v>36</v>
      </c>
      <c r="L280" t="s">
        <v>31</v>
      </c>
      <c r="M280" s="4">
        <v>3094</v>
      </c>
      <c r="N280" s="5">
        <v>246</v>
      </c>
    </row>
    <row r="281" spans="10:14" x14ac:dyDescent="0.35">
      <c r="J281" t="s">
        <v>6</v>
      </c>
      <c r="K281" t="s">
        <v>39</v>
      </c>
      <c r="L281" t="s">
        <v>24</v>
      </c>
      <c r="M281" s="4">
        <v>2989</v>
      </c>
      <c r="N281" s="5">
        <v>3</v>
      </c>
    </row>
    <row r="282" spans="10:14" x14ac:dyDescent="0.35">
      <c r="J282" t="s">
        <v>8</v>
      </c>
      <c r="K282" t="s">
        <v>38</v>
      </c>
      <c r="L282" t="s">
        <v>27</v>
      </c>
      <c r="M282" s="4">
        <v>2268</v>
      </c>
      <c r="N282" s="5">
        <v>63</v>
      </c>
    </row>
    <row r="283" spans="10:14" x14ac:dyDescent="0.35">
      <c r="J283" t="s">
        <v>5</v>
      </c>
      <c r="K283" t="s">
        <v>35</v>
      </c>
      <c r="L283" t="s">
        <v>31</v>
      </c>
      <c r="M283" s="4">
        <v>4753</v>
      </c>
      <c r="N283" s="5">
        <v>246</v>
      </c>
    </row>
    <row r="284" spans="10:14" x14ac:dyDescent="0.35">
      <c r="J284" t="s">
        <v>2</v>
      </c>
      <c r="K284" t="s">
        <v>34</v>
      </c>
      <c r="L284" t="s">
        <v>19</v>
      </c>
      <c r="M284" s="4">
        <v>7511</v>
      </c>
      <c r="N284" s="5">
        <v>120</v>
      </c>
    </row>
    <row r="285" spans="10:14" x14ac:dyDescent="0.35">
      <c r="J285" t="s">
        <v>2</v>
      </c>
      <c r="K285" t="s">
        <v>38</v>
      </c>
      <c r="L285" t="s">
        <v>31</v>
      </c>
      <c r="M285" s="4">
        <v>4326</v>
      </c>
      <c r="N285" s="5">
        <v>348</v>
      </c>
    </row>
    <row r="286" spans="10:14" x14ac:dyDescent="0.35">
      <c r="J286" t="s">
        <v>41</v>
      </c>
      <c r="K286" t="s">
        <v>34</v>
      </c>
      <c r="L286" t="s">
        <v>23</v>
      </c>
      <c r="M286" s="4">
        <v>4935</v>
      </c>
      <c r="N286" s="5">
        <v>126</v>
      </c>
    </row>
    <row r="287" spans="10:14" x14ac:dyDescent="0.35">
      <c r="J287" t="s">
        <v>6</v>
      </c>
      <c r="K287" t="s">
        <v>35</v>
      </c>
      <c r="L287" t="s">
        <v>30</v>
      </c>
      <c r="M287" s="4">
        <v>4781</v>
      </c>
      <c r="N287" s="5">
        <v>123</v>
      </c>
    </row>
    <row r="288" spans="10:14" x14ac:dyDescent="0.35">
      <c r="J288" t="s">
        <v>5</v>
      </c>
      <c r="K288" t="s">
        <v>38</v>
      </c>
      <c r="L288" t="s">
        <v>25</v>
      </c>
      <c r="M288" s="4">
        <v>7483</v>
      </c>
      <c r="N288" s="5">
        <v>45</v>
      </c>
    </row>
    <row r="289" spans="10:14" x14ac:dyDescent="0.35">
      <c r="J289" t="s">
        <v>10</v>
      </c>
      <c r="K289" t="s">
        <v>38</v>
      </c>
      <c r="L289" t="s">
        <v>4</v>
      </c>
      <c r="M289" s="4">
        <v>6860</v>
      </c>
      <c r="N289" s="5">
        <v>126</v>
      </c>
    </row>
    <row r="290" spans="10:14" x14ac:dyDescent="0.35">
      <c r="J290" t="s">
        <v>40</v>
      </c>
      <c r="K290" t="s">
        <v>37</v>
      </c>
      <c r="L290" t="s">
        <v>29</v>
      </c>
      <c r="M290" s="4">
        <v>9002</v>
      </c>
      <c r="N290" s="5">
        <v>72</v>
      </c>
    </row>
    <row r="291" spans="10:14" x14ac:dyDescent="0.35">
      <c r="J291" t="s">
        <v>6</v>
      </c>
      <c r="K291" t="s">
        <v>36</v>
      </c>
      <c r="L291" t="s">
        <v>29</v>
      </c>
      <c r="M291" s="4">
        <v>1400</v>
      </c>
      <c r="N291" s="5">
        <v>135</v>
      </c>
    </row>
    <row r="292" spans="10:14" x14ac:dyDescent="0.35">
      <c r="J292" t="s">
        <v>10</v>
      </c>
      <c r="K292" t="s">
        <v>34</v>
      </c>
      <c r="L292" t="s">
        <v>22</v>
      </c>
      <c r="M292" s="4">
        <v>4053</v>
      </c>
      <c r="N292" s="5">
        <v>24</v>
      </c>
    </row>
    <row r="293" spans="10:14" x14ac:dyDescent="0.35">
      <c r="J293" t="s">
        <v>7</v>
      </c>
      <c r="K293" t="s">
        <v>36</v>
      </c>
      <c r="L293" t="s">
        <v>31</v>
      </c>
      <c r="M293" s="4">
        <v>2149</v>
      </c>
      <c r="N293" s="5">
        <v>117</v>
      </c>
    </row>
    <row r="294" spans="10:14" x14ac:dyDescent="0.35">
      <c r="J294" t="s">
        <v>3</v>
      </c>
      <c r="K294" t="s">
        <v>39</v>
      </c>
      <c r="L294" t="s">
        <v>29</v>
      </c>
      <c r="M294" s="4">
        <v>3640</v>
      </c>
      <c r="N294" s="5">
        <v>51</v>
      </c>
    </row>
    <row r="295" spans="10:14" x14ac:dyDescent="0.35">
      <c r="J295" t="s">
        <v>2</v>
      </c>
      <c r="K295" t="s">
        <v>39</v>
      </c>
      <c r="L295" t="s">
        <v>23</v>
      </c>
      <c r="M295" s="4">
        <v>630</v>
      </c>
      <c r="N295" s="5">
        <v>36</v>
      </c>
    </row>
    <row r="296" spans="10:14" x14ac:dyDescent="0.35">
      <c r="J296" t="s">
        <v>9</v>
      </c>
      <c r="K296" t="s">
        <v>35</v>
      </c>
      <c r="L296" t="s">
        <v>27</v>
      </c>
      <c r="M296" s="4">
        <v>2429</v>
      </c>
      <c r="N296" s="5">
        <v>144</v>
      </c>
    </row>
    <row r="297" spans="10:14" x14ac:dyDescent="0.35">
      <c r="J297" t="s">
        <v>9</v>
      </c>
      <c r="K297" t="s">
        <v>36</v>
      </c>
      <c r="L297" t="s">
        <v>25</v>
      </c>
      <c r="M297" s="4">
        <v>2142</v>
      </c>
      <c r="N297" s="5">
        <v>114</v>
      </c>
    </row>
    <row r="298" spans="10:14" x14ac:dyDescent="0.35">
      <c r="J298" t="s">
        <v>7</v>
      </c>
      <c r="K298" t="s">
        <v>37</v>
      </c>
      <c r="L298" t="s">
        <v>30</v>
      </c>
      <c r="M298" s="4">
        <v>6454</v>
      </c>
      <c r="N298" s="5">
        <v>54</v>
      </c>
    </row>
    <row r="299" spans="10:14" x14ac:dyDescent="0.35">
      <c r="J299" t="s">
        <v>7</v>
      </c>
      <c r="K299" t="s">
        <v>37</v>
      </c>
      <c r="L299" t="s">
        <v>16</v>
      </c>
      <c r="M299" s="4">
        <v>4487</v>
      </c>
      <c r="N299" s="5">
        <v>333</v>
      </c>
    </row>
    <row r="300" spans="10:14" x14ac:dyDescent="0.35">
      <c r="J300" t="s">
        <v>3</v>
      </c>
      <c r="K300" t="s">
        <v>37</v>
      </c>
      <c r="L300" t="s">
        <v>4</v>
      </c>
      <c r="M300" s="4">
        <v>938</v>
      </c>
      <c r="N300" s="5">
        <v>366</v>
      </c>
    </row>
    <row r="301" spans="10:14" x14ac:dyDescent="0.35">
      <c r="J301" t="s">
        <v>3</v>
      </c>
      <c r="K301" t="s">
        <v>38</v>
      </c>
      <c r="L301" t="s">
        <v>26</v>
      </c>
      <c r="M301" s="4">
        <v>8841</v>
      </c>
      <c r="N301" s="5">
        <v>303</v>
      </c>
    </row>
    <row r="302" spans="10:14" x14ac:dyDescent="0.35">
      <c r="J302" t="s">
        <v>2</v>
      </c>
      <c r="K302" t="s">
        <v>39</v>
      </c>
      <c r="L302" t="s">
        <v>33</v>
      </c>
      <c r="M302" s="4">
        <v>4018</v>
      </c>
      <c r="N302" s="5">
        <v>126</v>
      </c>
    </row>
    <row r="303" spans="10:14" x14ac:dyDescent="0.35">
      <c r="J303" t="s">
        <v>41</v>
      </c>
      <c r="K303" t="s">
        <v>37</v>
      </c>
      <c r="L303" t="s">
        <v>15</v>
      </c>
      <c r="M303" s="4">
        <v>714</v>
      </c>
      <c r="N303" s="5">
        <v>231</v>
      </c>
    </row>
    <row r="304" spans="10:14" x14ac:dyDescent="0.35">
      <c r="J304" t="s">
        <v>9</v>
      </c>
      <c r="K304" t="s">
        <v>38</v>
      </c>
      <c r="L304" t="s">
        <v>25</v>
      </c>
      <c r="M304" s="4">
        <v>3850</v>
      </c>
      <c r="N304" s="5">
        <v>102</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C8D56-C028-4F74-9557-CFEA638292C3}">
  <sheetPr>
    <tabColor theme="9" tint="0.79998168889431442"/>
  </sheetPr>
  <dimension ref="A1:AA15"/>
  <sheetViews>
    <sheetView showGridLines="0" zoomScale="103" workbookViewId="0">
      <selection activeCell="G6" sqref="G6"/>
    </sheetView>
  </sheetViews>
  <sheetFormatPr defaultRowHeight="14.5" x14ac:dyDescent="0.35"/>
  <cols>
    <col min="1" max="1" width="2.90625" customWidth="1"/>
    <col min="2" max="2" width="12.7265625" customWidth="1"/>
    <col min="5" max="5" width="12.81640625" customWidth="1"/>
    <col min="6" max="6" width="12.26953125" customWidth="1"/>
    <col min="7" max="7" width="14.7265625" customWidth="1"/>
    <col min="8" max="8" width="16.90625" customWidth="1"/>
    <col min="9" max="9" width="15.90625" customWidth="1"/>
    <col min="10" max="10" width="16.453125" customWidth="1"/>
    <col min="11" max="11" width="12.1796875" customWidth="1"/>
    <col min="12" max="12" width="11.26953125" customWidth="1"/>
    <col min="13" max="13" width="19.7265625" customWidth="1"/>
  </cols>
  <sheetData>
    <row r="1" spans="1:27" ht="54.5" customHeight="1" x14ac:dyDescent="0.35">
      <c r="A1" s="1"/>
      <c r="B1" s="2"/>
      <c r="C1" s="2"/>
      <c r="D1" s="3" t="s">
        <v>45</v>
      </c>
      <c r="E1" s="3"/>
      <c r="F1" s="2"/>
      <c r="G1" s="2"/>
      <c r="H1" s="2"/>
      <c r="I1" s="2"/>
      <c r="J1" s="2"/>
      <c r="K1" s="2"/>
      <c r="L1" s="2"/>
      <c r="M1" s="2"/>
      <c r="N1" s="2"/>
      <c r="O1" s="2"/>
      <c r="P1" s="2"/>
      <c r="Q1" s="2"/>
      <c r="R1" s="2"/>
      <c r="S1" s="2"/>
      <c r="T1" s="2"/>
      <c r="U1" s="2"/>
      <c r="V1" s="2"/>
      <c r="W1" s="2"/>
      <c r="X1" s="2"/>
      <c r="Y1" s="2"/>
      <c r="Z1" s="2"/>
      <c r="AA1" s="2"/>
    </row>
    <row r="4" spans="1:27" x14ac:dyDescent="0.35">
      <c r="B4" s="14" t="s">
        <v>68</v>
      </c>
      <c r="D4" s="14" t="s">
        <v>67</v>
      </c>
      <c r="E4" s="10"/>
      <c r="F4" s="28" t="s">
        <v>38</v>
      </c>
      <c r="H4" s="23" t="s">
        <v>75</v>
      </c>
      <c r="I4" s="24" t="s">
        <v>1</v>
      </c>
      <c r="J4" s="24" t="s">
        <v>47</v>
      </c>
      <c r="K4" s="25" t="s">
        <v>76</v>
      </c>
    </row>
    <row r="5" spans="1:27" x14ac:dyDescent="0.35">
      <c r="B5" s="10" t="s">
        <v>38</v>
      </c>
      <c r="H5" s="10" t="s">
        <v>2</v>
      </c>
      <c r="I5" s="26">
        <f>SUMIFS(data[Amount],data[Sales Person],$H5,data[Geography],$F$4)</f>
        <v>18928</v>
      </c>
      <c r="J5" s="10">
        <f>SUMIFS(data[Units],data[Sales Person],$H5,data[Geography],$F$4)</f>
        <v>738</v>
      </c>
      <c r="K5" s="27">
        <f>IF(I5&gt;12000,1,-1)</f>
        <v>1</v>
      </c>
    </row>
    <row r="6" spans="1:27" x14ac:dyDescent="0.35">
      <c r="B6" s="10" t="s">
        <v>36</v>
      </c>
      <c r="H6" s="10" t="s">
        <v>8</v>
      </c>
      <c r="I6" s="26">
        <f>SUMIFS(data[Amount],data[Sales Person],$H6,data[Geography],$F$4)</f>
        <v>15141</v>
      </c>
      <c r="J6" s="10">
        <f>SUMIFS(data[Units],data[Sales Person],$H6,data[Geography],$F$4)</f>
        <v>1182</v>
      </c>
      <c r="K6" s="27">
        <f t="shared" ref="K6:K14" si="0">IF(I6&gt;12000,1,-1)</f>
        <v>1</v>
      </c>
    </row>
    <row r="7" spans="1:27" x14ac:dyDescent="0.35">
      <c r="B7" s="10" t="s">
        <v>34</v>
      </c>
      <c r="D7" s="23" t="s">
        <v>69</v>
      </c>
      <c r="E7" s="29"/>
      <c r="F7" s="29"/>
      <c r="H7" s="10" t="s">
        <v>41</v>
      </c>
      <c r="I7" s="26">
        <f>SUMIFS(data[Amount],data[Sales Person],$H7,data[Geography],$F$4)</f>
        <v>6069</v>
      </c>
      <c r="J7" s="10">
        <f>SUMIFS(data[Units],data[Sales Person],$H7,data[Geography],$F$4)</f>
        <v>24</v>
      </c>
      <c r="K7" s="27">
        <f t="shared" si="0"/>
        <v>-1</v>
      </c>
    </row>
    <row r="8" spans="1:27" x14ac:dyDescent="0.35">
      <c r="B8" s="10" t="s">
        <v>37</v>
      </c>
      <c r="D8" s="10" t="s">
        <v>70</v>
      </c>
      <c r="E8" s="10"/>
      <c r="F8" s="10">
        <f>COUNTIFS(data[Geography],F4)</f>
        <v>46</v>
      </c>
      <c r="H8" s="10" t="s">
        <v>7</v>
      </c>
      <c r="I8" s="26">
        <f>SUMIFS(data[Amount],data[Sales Person],$H8,data[Geography],$F$4)</f>
        <v>18865</v>
      </c>
      <c r="J8" s="10">
        <f>SUMIFS(data[Units],data[Sales Person],$H8,data[Geography],$F$4)</f>
        <v>915</v>
      </c>
      <c r="K8" s="27">
        <f t="shared" si="0"/>
        <v>1</v>
      </c>
    </row>
    <row r="9" spans="1:27" x14ac:dyDescent="0.35">
      <c r="B9" s="10" t="s">
        <v>39</v>
      </c>
      <c r="H9" s="10" t="s">
        <v>6</v>
      </c>
      <c r="I9" s="26">
        <f>SUMIFS(data[Amount],data[Sales Person],$H9,data[Geography],$F$4)</f>
        <v>15820</v>
      </c>
      <c r="J9" s="10">
        <f>SUMIFS(data[Units],data[Sales Person],$H9,data[Geography],$F$4)</f>
        <v>711</v>
      </c>
      <c r="K9" s="27">
        <f t="shared" si="0"/>
        <v>1</v>
      </c>
    </row>
    <row r="10" spans="1:27" x14ac:dyDescent="0.35">
      <c r="B10" s="10" t="s">
        <v>35</v>
      </c>
      <c r="H10" s="10" t="s">
        <v>5</v>
      </c>
      <c r="I10" s="26">
        <f>SUMIFS(data[Amount],data[Sales Person],$H10,data[Geography],$F$4)</f>
        <v>25221</v>
      </c>
      <c r="J10" s="10">
        <f>SUMIFS(data[Units],data[Sales Person],$H10,data[Geography],$F$4)</f>
        <v>288</v>
      </c>
      <c r="K10" s="27">
        <f t="shared" si="0"/>
        <v>1</v>
      </c>
    </row>
    <row r="11" spans="1:27" x14ac:dyDescent="0.35">
      <c r="D11" s="29"/>
      <c r="E11" s="24" t="s">
        <v>71</v>
      </c>
      <c r="F11" s="24" t="s">
        <v>72</v>
      </c>
      <c r="H11" s="10" t="s">
        <v>3</v>
      </c>
      <c r="I11" s="26">
        <f>SUMIFS(data[Amount],data[Sales Person],$H11,data[Geography],$F$4)</f>
        <v>8841</v>
      </c>
      <c r="J11" s="10">
        <f>SUMIFS(data[Units],data[Sales Person],$H11,data[Geography],$F$4)</f>
        <v>303</v>
      </c>
      <c r="K11" s="27">
        <f t="shared" si="0"/>
        <v>-1</v>
      </c>
    </row>
    <row r="12" spans="1:27" x14ac:dyDescent="0.35">
      <c r="D12" s="10" t="s">
        <v>73</v>
      </c>
      <c r="E12" s="30">
        <f>SUMIFS(data[Amount],data[Geography],$F$4)</f>
        <v>168679</v>
      </c>
      <c r="F12" s="30">
        <f>AVERAGEIFS(data[Amount],data[Geography],$F$4)</f>
        <v>3666.9347826086955</v>
      </c>
      <c r="H12" s="10" t="s">
        <v>9</v>
      </c>
      <c r="I12" s="26">
        <f>SUMIFS(data[Amount],data[Sales Person],$H12,data[Geography],$F$4)</f>
        <v>24983</v>
      </c>
      <c r="J12" s="10">
        <f>SUMIFS(data[Units],data[Sales Person],$H12,data[Geography],$F$4)</f>
        <v>477</v>
      </c>
      <c r="K12" s="27">
        <f t="shared" si="0"/>
        <v>1</v>
      </c>
    </row>
    <row r="13" spans="1:27" x14ac:dyDescent="0.35">
      <c r="D13" s="10" t="s">
        <v>65</v>
      </c>
      <c r="E13" s="30">
        <f>SUMIFS(data[Cost],data[Geography],$F$4)</f>
        <v>60684.719999999987</v>
      </c>
      <c r="F13" s="30">
        <f>AVERAGEIFS(data[Cost],data[Geography],$F$4)</f>
        <v>1319.2330434782605</v>
      </c>
      <c r="H13" s="10" t="s">
        <v>10</v>
      </c>
      <c r="I13" s="26">
        <f>SUMIFS(data[Amount],data[Sales Person],$H13,data[Geography],$F$4)</f>
        <v>14714</v>
      </c>
      <c r="J13" s="10">
        <f>SUMIFS(data[Units],data[Sales Person],$H13,data[Geography],$F$4)</f>
        <v>915</v>
      </c>
      <c r="K13" s="27">
        <f t="shared" si="0"/>
        <v>1</v>
      </c>
    </row>
    <row r="14" spans="1:27" x14ac:dyDescent="0.35">
      <c r="D14" s="10" t="s">
        <v>66</v>
      </c>
      <c r="E14" s="30">
        <f>E12-E13</f>
        <v>107994.28000000001</v>
      </c>
      <c r="F14" s="30">
        <f>F12-F13</f>
        <v>2347.7017391304353</v>
      </c>
      <c r="H14" s="10" t="s">
        <v>40</v>
      </c>
      <c r="I14" s="26">
        <f>SUMIFS(data[Amount],data[Sales Person],$H14,data[Geography],$F$4)</f>
        <v>20097</v>
      </c>
      <c r="J14" s="10">
        <f>SUMIFS(data[Units],data[Sales Person],$H14,data[Geography],$F$4)</f>
        <v>711</v>
      </c>
      <c r="K14" s="27">
        <f t="shared" si="0"/>
        <v>1</v>
      </c>
    </row>
    <row r="15" spans="1:27" x14ac:dyDescent="0.35">
      <c r="D15" s="10" t="s">
        <v>74</v>
      </c>
      <c r="E15" s="31">
        <f>SUMIFS(data[Units],data[Geography],$F$4)</f>
        <v>6264</v>
      </c>
      <c r="F15" s="31">
        <f>AVERAGEIFS(data[Units],data[Geography],$F$4)</f>
        <v>136.17391304347825</v>
      </c>
    </row>
  </sheetData>
  <sortState xmlns:xlrd2="http://schemas.microsoft.com/office/spreadsheetml/2017/richdata2" ref="H5:H14">
    <sortCondition ref="H5:H14"/>
  </sortState>
  <conditionalFormatting sqref="I5:I14">
    <cfRule type="dataBar" priority="3">
      <dataBar>
        <cfvo type="min"/>
        <cfvo type="max"/>
        <color rgb="FF638EC6"/>
      </dataBar>
      <extLst>
        <ext xmlns:x14="http://schemas.microsoft.com/office/spreadsheetml/2009/9/main" uri="{B025F937-C7B1-47D3-B67F-A62EFF666E3E}">
          <x14:id>{DF15BB3B-CC2F-48D3-9016-83484480083C}</x14:id>
        </ext>
      </extLst>
    </cfRule>
  </conditionalFormatting>
  <dataValidations count="1">
    <dataValidation type="list" allowBlank="1" showInputMessage="1" showErrorMessage="1" sqref="F4" xr:uid="{C7A33E20-E424-4776-BE5B-B1398F282C0F}">
      <formula1>$B$5:$B$10</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F15BB3B-CC2F-48D3-9016-83484480083C}">
            <x14:dataBar minLength="0" maxLength="100" gradient="0">
              <x14:cfvo type="autoMin"/>
              <x14:cfvo type="autoMax"/>
              <x14:negativeFillColor rgb="FFFF0000"/>
              <x14:axisColor rgb="FF000000"/>
            </x14:dataBar>
          </x14:cfRule>
          <xm:sqref>I5:I14</xm:sqref>
        </x14:conditionalFormatting>
        <x14:conditionalFormatting xmlns:xm="http://schemas.microsoft.com/office/excel/2006/main">
          <x14:cfRule type="iconSet" priority="1" id="{2F450630-E064-4A3E-A169-20DA0CC374F4}">
            <x14:iconSet iconSet="3Symbols" showValue="0" custom="1">
              <x14:cfvo type="percent">
                <xm:f>0</xm:f>
              </x14:cfvo>
              <x14:cfvo type="num">
                <xm:f>0</xm:f>
              </x14:cfvo>
              <x14:cfvo type="num">
                <xm:f>1</xm:f>
              </x14:cfvo>
              <x14:cfIcon iconSet="3Symbols" iconId="0"/>
              <x14:cfIcon iconSet="NoIcons" iconId="0"/>
              <x14:cfIcon iconSet="3Symbols" iconId="2"/>
            </x14:iconSet>
          </x14:cfRule>
          <xm:sqref>K4:K14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Analysis</vt:lpstr>
      <vt:lpstr>Visualizations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Yatir Biton</cp:lastModifiedBy>
  <dcterms:created xsi:type="dcterms:W3CDTF">2021-03-14T20:21:32Z</dcterms:created>
  <dcterms:modified xsi:type="dcterms:W3CDTF">2022-11-27T17:15:52Z</dcterms:modified>
</cp:coreProperties>
</file>