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matsuk/Documents/Tasks 2023/L&amp;A/GENESIS-193977 Input data validation/GPLU Rating-genesis_build-2022-10-05_10-43-33/rules/"/>
    </mc:Choice>
  </mc:AlternateContent>
  <xr:revisionPtr revIDLastSave="0" documentId="13_ncr:1_{1D3ACAA3-7BBA-AA4B-95BB-264D78E105D4}" xr6:coauthVersionLast="47" xr6:coauthVersionMax="47" xr10:uidLastSave="{00000000-0000-0000-0000-000000000000}"/>
  <bookViews>
    <workbookView xWindow="33040" yWindow="4300" windowWidth="44280" windowHeight="19680" tabRatio="887" firstSheet="6" activeTab="7" xr2:uid="{00000000-000D-0000-FFFF-FFFF00000000}"/>
  </bookViews>
  <sheets>
    <sheet name="ExmplForJSON" sheetId="40" r:id="rId1"/>
    <sheet name="Validation NoCensus" sheetId="41" r:id="rId2"/>
    <sheet name="Validation Census" sheetId="42" r:id="rId3"/>
    <sheet name="Census Validation Data " sheetId="43" r:id="rId4"/>
    <sheet name="RatingDetailsData1" sheetId="38" r:id="rId5"/>
    <sheet name="RatingDetailsTest1" sheetId="37" r:id="rId6"/>
    <sheet name="RatingDetailsData2" sheetId="36" r:id="rId7"/>
    <sheet name="RatingDetailsTest2" sheetId="39" r:id="rId8"/>
    <sheet name="Test Data" sheetId="35" r:id="rId9"/>
    <sheet name="Override tests1" sheetId="33" r:id="rId10"/>
    <sheet name="Override tests2" sheetId="34" r:id="rId11"/>
    <sheet name="PolicyData6" sheetId="30" r:id="rId12"/>
    <sheet name="Test6" sheetId="31" r:id="rId13"/>
    <sheet name="PolicyData5" sheetId="15" r:id="rId14"/>
    <sheet name="Test5RatesAnalysis" sheetId="16" r:id="rId15"/>
    <sheet name="PolicyData4" sheetId="17" r:id="rId16"/>
    <sheet name="Test4UL" sheetId="18" r:id="rId17"/>
    <sheet name="PolicyData3" sheetId="14" r:id="rId18"/>
    <sheet name="Test3UL" sheetId="8" r:id="rId19"/>
    <sheet name="Test3UL2" sheetId="21" r:id="rId20"/>
    <sheet name="Test3UL3" sheetId="23" r:id="rId21"/>
    <sheet name="Test3SP" sheetId="9" r:id="rId22"/>
    <sheet name="Test3CH2" sheetId="27" r:id="rId23"/>
    <sheet name="Test3SP2" sheetId="22" r:id="rId24"/>
    <sheet name="Test3SP3" sheetId="24" r:id="rId25"/>
    <sheet name="Test3CH" sheetId="10" r:id="rId26"/>
    <sheet name="Test3CH3" sheetId="25" r:id="rId27"/>
    <sheet name="Test3ADD2" sheetId="28" r:id="rId28"/>
    <sheet name="Test3ADD3" sheetId="26" r:id="rId29"/>
    <sheet name="PolicyData2-Test2" sheetId="11" r:id="rId30"/>
    <sheet name="PolicyData1" sheetId="7" r:id="rId31"/>
    <sheet name="Test1" sheetId="13" r:id="rId32"/>
    <sheet name="ADDdata" sheetId="5" r:id="rId33"/>
    <sheet name="ADDtest" sheetId="4" r:id="rId34"/>
    <sheet name="ManualTest" sheetId="29" r:id="rId35"/>
    <sheet name="Environment" sheetId="6" r:id="rId3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6" i="8" l="1"/>
  <c r="V26" i="8"/>
  <c r="V36" i="8"/>
  <c r="V46" i="8"/>
  <c r="V56" i="8"/>
  <c r="V66" i="8"/>
  <c r="V75" i="8"/>
  <c r="V76" i="8"/>
  <c r="V85" i="8"/>
  <c r="V86" i="8" s="1"/>
  <c r="V95" i="8"/>
  <c r="V96" i="8"/>
  <c r="G234" i="33"/>
  <c r="G233" i="33"/>
  <c r="G239" i="33"/>
  <c r="G237" i="33"/>
  <c r="F205" i="35" l="1"/>
  <c r="F176" i="35"/>
  <c r="F120" i="35"/>
  <c r="F28" i="35"/>
  <c r="F22" i="35"/>
  <c r="F34" i="35"/>
  <c r="F40" i="35"/>
  <c r="F57" i="35"/>
  <c r="F51" i="35"/>
  <c r="F63" i="35"/>
  <c r="F79" i="35"/>
  <c r="F85" i="35"/>
  <c r="F91" i="35"/>
  <c r="F108" i="35"/>
  <c r="F102" i="35"/>
  <c r="F114" i="35"/>
  <c r="F130" i="35"/>
  <c r="F145" i="35"/>
  <c r="F160" i="35"/>
  <c r="G226" i="33"/>
  <c r="J41" i="4"/>
  <c r="DT75" i="36"/>
  <c r="G231" i="33" l="1"/>
  <c r="F165" i="35"/>
  <c r="F140" i="35"/>
  <c r="G16" i="34"/>
  <c r="G19" i="34" s="1"/>
  <c r="G20" i="34" s="1"/>
  <c r="G21" i="34" s="1"/>
  <c r="G26" i="34"/>
  <c r="G29" i="34" s="1"/>
  <c r="G30" i="34" s="1"/>
  <c r="G36" i="34"/>
  <c r="G42" i="34" s="1"/>
  <c r="G46" i="34"/>
  <c r="G49" i="34"/>
  <c r="G50" i="34" s="1"/>
  <c r="G51" i="34" s="1"/>
  <c r="G52" i="34"/>
  <c r="G55" i="34"/>
  <c r="G62" i="34" s="1"/>
  <c r="G56" i="34"/>
  <c r="G63" i="34" s="1"/>
  <c r="J152" i="33"/>
  <c r="J153" i="33"/>
  <c r="J201" i="33"/>
  <c r="J202" i="33"/>
  <c r="J208" i="33"/>
  <c r="J209" i="33"/>
  <c r="G235" i="33"/>
  <c r="G236" i="33"/>
  <c r="G256" i="33"/>
  <c r="G257" i="33" s="1"/>
  <c r="G259" i="33"/>
  <c r="G267" i="33"/>
  <c r="G283" i="33"/>
  <c r="G284" i="33" s="1"/>
  <c r="G286" i="33"/>
  <c r="F412" i="31"/>
  <c r="G39" i="34" l="1"/>
  <c r="G40" i="34" s="1"/>
  <c r="G41" i="34" s="1"/>
  <c r="G22" i="34"/>
  <c r="G238" i="33"/>
  <c r="G31" i="34"/>
  <c r="G60" i="34"/>
  <c r="G64" i="34" s="1"/>
  <c r="G65" i="34" s="1"/>
  <c r="G53" i="34"/>
  <c r="G57" i="34" s="1"/>
  <c r="G58" i="34" s="1"/>
  <c r="G32" i="34"/>
  <c r="G61" i="34" l="1"/>
  <c r="G66" i="34" s="1"/>
  <c r="G54" i="34"/>
  <c r="G59" i="34" s="1"/>
  <c r="H398" i="31" l="1"/>
  <c r="F388" i="31"/>
  <c r="H422" i="31" l="1"/>
  <c r="F421" i="31" s="1"/>
  <c r="F422" i="31" s="1"/>
  <c r="F423" i="31" s="1"/>
  <c r="F424" i="31" s="1"/>
  <c r="F425" i="31" s="1"/>
  <c r="F397" i="31"/>
  <c r="F398" i="31" s="1"/>
  <c r="F399" i="31" s="1"/>
  <c r="F400" i="31" s="1"/>
  <c r="F401" i="31" s="1"/>
  <c r="F402" i="31" s="1"/>
  <c r="F403" i="31" s="1"/>
  <c r="F352" i="31" l="1"/>
  <c r="H344" i="31"/>
  <c r="F344" i="31"/>
  <c r="E344" i="31"/>
  <c r="D344" i="31"/>
  <c r="C344" i="31"/>
  <c r="B344" i="31"/>
  <c r="H343" i="31"/>
  <c r="F343" i="31"/>
  <c r="E343" i="31"/>
  <c r="D343" i="31"/>
  <c r="C343" i="31"/>
  <c r="B343" i="31"/>
  <c r="H342" i="31"/>
  <c r="F342" i="31"/>
  <c r="E342" i="31"/>
  <c r="D342" i="31"/>
  <c r="C342" i="31"/>
  <c r="B342" i="31"/>
  <c r="H341" i="31"/>
  <c r="F341" i="31"/>
  <c r="E341" i="31"/>
  <c r="D341" i="31"/>
  <c r="C341" i="31"/>
  <c r="B341" i="31"/>
  <c r="H340" i="31"/>
  <c r="F340" i="31"/>
  <c r="E340" i="31"/>
  <c r="D340" i="31"/>
  <c r="C340" i="31"/>
  <c r="B340" i="31"/>
  <c r="H339" i="31"/>
  <c r="F339" i="31"/>
  <c r="E339" i="31"/>
  <c r="D339" i="31"/>
  <c r="C339" i="31"/>
  <c r="B339" i="31"/>
  <c r="H338" i="31"/>
  <c r="F338" i="31"/>
  <c r="E338" i="31"/>
  <c r="D338" i="31"/>
  <c r="C338" i="31"/>
  <c r="B338" i="31"/>
  <c r="H337" i="31"/>
  <c r="F337" i="31"/>
  <c r="E337" i="31"/>
  <c r="D337" i="31"/>
  <c r="C337" i="31"/>
  <c r="B337" i="31"/>
  <c r="H336" i="31"/>
  <c r="F336" i="31"/>
  <c r="E336" i="31"/>
  <c r="D336" i="31"/>
  <c r="C336" i="31"/>
  <c r="B336" i="31"/>
  <c r="H335" i="31"/>
  <c r="F335" i="31"/>
  <c r="E335" i="31"/>
  <c r="D335" i="31"/>
  <c r="C335" i="31"/>
  <c r="B335" i="31"/>
  <c r="H334" i="31"/>
  <c r="F334" i="31"/>
  <c r="E334" i="31"/>
  <c r="D334" i="31"/>
  <c r="C334" i="31"/>
  <c r="B334" i="31"/>
  <c r="H333" i="31"/>
  <c r="F333" i="31"/>
  <c r="E333" i="31"/>
  <c r="D333" i="31"/>
  <c r="C333" i="31"/>
  <c r="B333" i="31"/>
  <c r="H332" i="31"/>
  <c r="F332" i="31"/>
  <c r="E332" i="31"/>
  <c r="D332" i="31"/>
  <c r="C332" i="31"/>
  <c r="B332" i="31"/>
  <c r="H331" i="31"/>
  <c r="F331" i="31"/>
  <c r="E331" i="31"/>
  <c r="D331" i="31"/>
  <c r="C331" i="31"/>
  <c r="B331" i="31"/>
  <c r="H330" i="31"/>
  <c r="F330" i="31"/>
  <c r="E330" i="31"/>
  <c r="D330" i="31"/>
  <c r="C330" i="31"/>
  <c r="B330" i="31"/>
  <c r="H329" i="31"/>
  <c r="F329" i="31"/>
  <c r="E329" i="31"/>
  <c r="D329" i="31"/>
  <c r="C329" i="31"/>
  <c r="B329" i="31"/>
  <c r="H328" i="31"/>
  <c r="F328" i="31"/>
  <c r="E328" i="31"/>
  <c r="D328" i="31"/>
  <c r="C328" i="31"/>
  <c r="B328" i="31"/>
  <c r="H327" i="31"/>
  <c r="F327" i="31"/>
  <c r="E327" i="31"/>
  <c r="D327" i="31"/>
  <c r="C327" i="31"/>
  <c r="B327" i="31"/>
  <c r="H326" i="31"/>
  <c r="F326" i="31"/>
  <c r="E326" i="31"/>
  <c r="D326" i="31"/>
  <c r="C326" i="31"/>
  <c r="B326" i="31"/>
  <c r="H325" i="31"/>
  <c r="F325" i="31"/>
  <c r="E325" i="31"/>
  <c r="D325" i="31"/>
  <c r="C325" i="31"/>
  <c r="B325" i="31"/>
  <c r="H324" i="31"/>
  <c r="F324" i="31"/>
  <c r="E324" i="31"/>
  <c r="D324" i="31"/>
  <c r="C324" i="31"/>
  <c r="G324" i="31" s="1"/>
  <c r="I324" i="31" s="1"/>
  <c r="B324" i="31"/>
  <c r="H323" i="31"/>
  <c r="F323" i="31"/>
  <c r="E323" i="31"/>
  <c r="D323" i="31"/>
  <c r="C323" i="31"/>
  <c r="B323" i="31"/>
  <c r="H322" i="31"/>
  <c r="F322" i="31"/>
  <c r="E322" i="31"/>
  <c r="D322" i="31"/>
  <c r="C322" i="31"/>
  <c r="B322" i="31"/>
  <c r="H321" i="31"/>
  <c r="F321" i="31"/>
  <c r="E321" i="31"/>
  <c r="D321" i="31"/>
  <c r="C321" i="31"/>
  <c r="B321" i="31"/>
  <c r="H320" i="31"/>
  <c r="F320" i="31"/>
  <c r="E320" i="31"/>
  <c r="D320" i="31"/>
  <c r="C320" i="31"/>
  <c r="B320" i="31"/>
  <c r="H319" i="31"/>
  <c r="F319" i="31"/>
  <c r="E319" i="31"/>
  <c r="D319" i="31"/>
  <c r="C319" i="31"/>
  <c r="B319" i="31"/>
  <c r="H318" i="31"/>
  <c r="F318" i="31"/>
  <c r="E318" i="31"/>
  <c r="D318" i="31"/>
  <c r="C318" i="31"/>
  <c r="B318" i="31"/>
  <c r="H317" i="31"/>
  <c r="F317" i="31"/>
  <c r="E317" i="31"/>
  <c r="D317" i="31"/>
  <c r="C317" i="31"/>
  <c r="B317" i="31"/>
  <c r="H316" i="31"/>
  <c r="F316" i="31"/>
  <c r="E316" i="31"/>
  <c r="D316" i="31"/>
  <c r="C316" i="31"/>
  <c r="B316" i="31"/>
  <c r="H315" i="31"/>
  <c r="F315" i="31"/>
  <c r="E315" i="31"/>
  <c r="D315" i="31"/>
  <c r="C315" i="31"/>
  <c r="B315" i="31"/>
  <c r="H314" i="31"/>
  <c r="F314" i="31"/>
  <c r="E314" i="31"/>
  <c r="D314" i="31"/>
  <c r="C314" i="31"/>
  <c r="B314" i="31"/>
  <c r="H313" i="31"/>
  <c r="F313" i="31"/>
  <c r="E313" i="31"/>
  <c r="D313" i="31"/>
  <c r="C313" i="31"/>
  <c r="B313" i="31"/>
  <c r="H312" i="31"/>
  <c r="F312" i="31"/>
  <c r="E312" i="31"/>
  <c r="D312" i="31"/>
  <c r="C312" i="31"/>
  <c r="B312" i="31"/>
  <c r="H311" i="31"/>
  <c r="F311" i="31"/>
  <c r="E311" i="31"/>
  <c r="D311" i="31"/>
  <c r="C311" i="31"/>
  <c r="B311" i="31"/>
  <c r="H310" i="31"/>
  <c r="F310" i="31"/>
  <c r="E310" i="31"/>
  <c r="D310" i="31"/>
  <c r="C310" i="31"/>
  <c r="B310" i="31"/>
  <c r="H309" i="31"/>
  <c r="F309" i="31"/>
  <c r="E309" i="31"/>
  <c r="D309" i="31"/>
  <c r="C309" i="31"/>
  <c r="B309" i="31"/>
  <c r="H308" i="31"/>
  <c r="F308" i="31"/>
  <c r="E308" i="31"/>
  <c r="D308" i="31"/>
  <c r="C308" i="31"/>
  <c r="B308" i="31"/>
  <c r="H307" i="31"/>
  <c r="F307" i="31"/>
  <c r="E307" i="31"/>
  <c r="D307" i="31"/>
  <c r="C307" i="31"/>
  <c r="B307" i="31"/>
  <c r="H306" i="31"/>
  <c r="F306" i="31"/>
  <c r="E306" i="31"/>
  <c r="D306" i="31"/>
  <c r="C306" i="31"/>
  <c r="B306" i="31"/>
  <c r="H305" i="31"/>
  <c r="F305" i="31"/>
  <c r="E305" i="31"/>
  <c r="D305" i="31"/>
  <c r="C305" i="31"/>
  <c r="B305" i="31"/>
  <c r="H304" i="31"/>
  <c r="F304" i="31"/>
  <c r="E304" i="31"/>
  <c r="D304" i="31"/>
  <c r="C304" i="31"/>
  <c r="B304" i="31"/>
  <c r="H303" i="31"/>
  <c r="F303" i="31"/>
  <c r="E303" i="31"/>
  <c r="D303" i="31"/>
  <c r="C303" i="31"/>
  <c r="B303" i="31"/>
  <c r="H302" i="31"/>
  <c r="F302" i="31"/>
  <c r="E302" i="31"/>
  <c r="D302" i="31"/>
  <c r="C302" i="31"/>
  <c r="B302" i="31"/>
  <c r="H301" i="31"/>
  <c r="F301" i="31"/>
  <c r="E301" i="31"/>
  <c r="D301" i="31"/>
  <c r="C301" i="31"/>
  <c r="B301" i="31"/>
  <c r="H300" i="31"/>
  <c r="F300" i="31"/>
  <c r="E300" i="31"/>
  <c r="D300" i="31"/>
  <c r="C300" i="31"/>
  <c r="B300" i="31"/>
  <c r="H299" i="31"/>
  <c r="F299" i="31"/>
  <c r="E299" i="31"/>
  <c r="D299" i="31"/>
  <c r="C299" i="31"/>
  <c r="B299" i="31"/>
  <c r="H298" i="31"/>
  <c r="F298" i="31"/>
  <c r="E298" i="31"/>
  <c r="D298" i="31"/>
  <c r="C298" i="31"/>
  <c r="B298" i="31"/>
  <c r="H297" i="31"/>
  <c r="F297" i="31"/>
  <c r="E297" i="31"/>
  <c r="D297" i="31"/>
  <c r="C297" i="31"/>
  <c r="B297" i="31"/>
  <c r="H296" i="31"/>
  <c r="F296" i="31"/>
  <c r="E296" i="31"/>
  <c r="D296" i="31"/>
  <c r="C296" i="31"/>
  <c r="B296" i="31"/>
  <c r="H295" i="31"/>
  <c r="F295" i="31"/>
  <c r="E295" i="31"/>
  <c r="D295" i="31"/>
  <c r="C295" i="31"/>
  <c r="B295" i="31"/>
  <c r="H294" i="31"/>
  <c r="F294" i="31"/>
  <c r="E294" i="31"/>
  <c r="D294" i="31"/>
  <c r="C294" i="31"/>
  <c r="B294" i="31"/>
  <c r="H293" i="31"/>
  <c r="F293" i="31"/>
  <c r="E293" i="31"/>
  <c r="D293" i="31"/>
  <c r="C293" i="31"/>
  <c r="B293" i="31"/>
  <c r="H292" i="31"/>
  <c r="F292" i="31"/>
  <c r="E292" i="31"/>
  <c r="D292" i="31"/>
  <c r="C292" i="31"/>
  <c r="B292" i="31"/>
  <c r="H291" i="31"/>
  <c r="F291" i="31"/>
  <c r="E291" i="31"/>
  <c r="D291" i="31"/>
  <c r="C291" i="31"/>
  <c r="B291" i="31"/>
  <c r="H290" i="31"/>
  <c r="F290" i="31"/>
  <c r="E290" i="31"/>
  <c r="D290" i="31"/>
  <c r="C290" i="31"/>
  <c r="B290" i="31"/>
  <c r="H289" i="31"/>
  <c r="F289" i="31"/>
  <c r="E289" i="31"/>
  <c r="D289" i="31"/>
  <c r="C289" i="31"/>
  <c r="B289" i="31"/>
  <c r="H288" i="31"/>
  <c r="F288" i="31"/>
  <c r="E288" i="31"/>
  <c r="D288" i="31"/>
  <c r="C288" i="31"/>
  <c r="B288" i="31"/>
  <c r="H287" i="31"/>
  <c r="F287" i="31"/>
  <c r="E287" i="31"/>
  <c r="D287" i="31"/>
  <c r="C287" i="31"/>
  <c r="B287" i="31"/>
  <c r="H286" i="31"/>
  <c r="F286" i="31"/>
  <c r="E286" i="31"/>
  <c r="D286" i="31"/>
  <c r="C286" i="31"/>
  <c r="B286" i="31"/>
  <c r="H285" i="31"/>
  <c r="F285" i="31"/>
  <c r="E285" i="31"/>
  <c r="D285" i="31"/>
  <c r="C285" i="31"/>
  <c r="B285" i="31"/>
  <c r="H284" i="31"/>
  <c r="F284" i="31"/>
  <c r="E284" i="31"/>
  <c r="D284" i="31"/>
  <c r="C284" i="31"/>
  <c r="B284" i="31"/>
  <c r="H283" i="31"/>
  <c r="F283" i="31"/>
  <c r="E283" i="31"/>
  <c r="D283" i="31"/>
  <c r="C283" i="31"/>
  <c r="B283" i="31"/>
  <c r="H282" i="31"/>
  <c r="F282" i="31"/>
  <c r="E282" i="31"/>
  <c r="D282" i="31"/>
  <c r="C282" i="31"/>
  <c r="B282" i="31"/>
  <c r="H281" i="31"/>
  <c r="F281" i="31"/>
  <c r="E281" i="31"/>
  <c r="D281" i="31"/>
  <c r="C281" i="31"/>
  <c r="B281" i="31"/>
  <c r="H280" i="31"/>
  <c r="F280" i="31"/>
  <c r="E280" i="31"/>
  <c r="D280" i="31"/>
  <c r="C280" i="31"/>
  <c r="B280" i="31"/>
  <c r="H279" i="31"/>
  <c r="F279" i="31"/>
  <c r="E279" i="31"/>
  <c r="D279" i="31"/>
  <c r="C279" i="31"/>
  <c r="B279" i="31"/>
  <c r="H278" i="31"/>
  <c r="F278" i="31"/>
  <c r="E278" i="31"/>
  <c r="D278" i="31"/>
  <c r="C278" i="31"/>
  <c r="B278" i="31"/>
  <c r="H277" i="31"/>
  <c r="F277" i="31"/>
  <c r="E277" i="31"/>
  <c r="D277" i="31"/>
  <c r="C277" i="31"/>
  <c r="B277" i="31"/>
  <c r="H276" i="31"/>
  <c r="F276" i="31"/>
  <c r="E276" i="31"/>
  <c r="D276" i="31"/>
  <c r="C276" i="31"/>
  <c r="B276" i="31"/>
  <c r="H275" i="31"/>
  <c r="D352" i="31" s="1"/>
  <c r="F275" i="31"/>
  <c r="E275" i="31"/>
  <c r="D275" i="31"/>
  <c r="C275" i="31"/>
  <c r="B275" i="31"/>
  <c r="H274" i="31"/>
  <c r="F274" i="31"/>
  <c r="E274" i="31"/>
  <c r="D274" i="31"/>
  <c r="C274" i="31"/>
  <c r="B274" i="31"/>
  <c r="H273" i="31"/>
  <c r="F273" i="31"/>
  <c r="E273" i="31"/>
  <c r="D273" i="31"/>
  <c r="C273" i="31"/>
  <c r="B273" i="31"/>
  <c r="H272" i="31"/>
  <c r="F272" i="31"/>
  <c r="E272" i="31"/>
  <c r="D272" i="31"/>
  <c r="C272" i="31"/>
  <c r="B272" i="31"/>
  <c r="H271" i="31"/>
  <c r="F271" i="31"/>
  <c r="E271" i="31"/>
  <c r="D271" i="31"/>
  <c r="C271" i="31"/>
  <c r="B271" i="31"/>
  <c r="H270" i="31"/>
  <c r="F270" i="31"/>
  <c r="E270" i="31"/>
  <c r="D270" i="31"/>
  <c r="C270" i="31"/>
  <c r="B270" i="31"/>
  <c r="H269" i="31"/>
  <c r="F269" i="31"/>
  <c r="E269" i="31"/>
  <c r="D269" i="31"/>
  <c r="C269" i="31"/>
  <c r="B269" i="31"/>
  <c r="H268" i="31"/>
  <c r="F268" i="31"/>
  <c r="E268" i="31"/>
  <c r="D268" i="31"/>
  <c r="C268" i="31"/>
  <c r="B268" i="31"/>
  <c r="H267" i="31"/>
  <c r="F267" i="31"/>
  <c r="E267" i="31"/>
  <c r="D267" i="31"/>
  <c r="C267" i="31"/>
  <c r="B267" i="31"/>
  <c r="H266" i="31"/>
  <c r="F266" i="31"/>
  <c r="G266" i="31" s="1"/>
  <c r="I266" i="31" s="1"/>
  <c r="E266" i="31"/>
  <c r="D266" i="31"/>
  <c r="C266" i="31"/>
  <c r="B266" i="31"/>
  <c r="H265" i="31"/>
  <c r="F265" i="31"/>
  <c r="E265" i="31"/>
  <c r="D265" i="31"/>
  <c r="C265" i="31"/>
  <c r="B265" i="31"/>
  <c r="H264" i="31"/>
  <c r="F264" i="31"/>
  <c r="E264" i="31"/>
  <c r="D264" i="31"/>
  <c r="C264" i="31"/>
  <c r="B264" i="31"/>
  <c r="H263" i="31"/>
  <c r="F263" i="31"/>
  <c r="E263" i="31"/>
  <c r="D263" i="31"/>
  <c r="C263" i="31"/>
  <c r="B263" i="31"/>
  <c r="H262" i="31"/>
  <c r="F262" i="31"/>
  <c r="E262" i="31"/>
  <c r="D262" i="31"/>
  <c r="C262" i="31"/>
  <c r="B262" i="31"/>
  <c r="H261" i="31"/>
  <c r="F261" i="31"/>
  <c r="E261" i="31"/>
  <c r="D261" i="31"/>
  <c r="C261" i="31"/>
  <c r="B261" i="31"/>
  <c r="H260" i="31"/>
  <c r="F260" i="31"/>
  <c r="E260" i="31"/>
  <c r="D260" i="31"/>
  <c r="C260" i="31"/>
  <c r="B260" i="31"/>
  <c r="H259" i="31"/>
  <c r="F259" i="31"/>
  <c r="E259" i="31"/>
  <c r="D259" i="31"/>
  <c r="C259" i="31"/>
  <c r="B259" i="31"/>
  <c r="U190" i="31"/>
  <c r="F173" i="31"/>
  <c r="H165" i="31"/>
  <c r="F165" i="31"/>
  <c r="E165" i="31"/>
  <c r="D165" i="31"/>
  <c r="C165" i="31"/>
  <c r="B165" i="31"/>
  <c r="H164" i="31"/>
  <c r="F164" i="31"/>
  <c r="E164" i="31"/>
  <c r="D164" i="31"/>
  <c r="C164" i="31"/>
  <c r="B164" i="31"/>
  <c r="H163" i="31"/>
  <c r="F163" i="31"/>
  <c r="E163" i="31"/>
  <c r="D163" i="31"/>
  <c r="C163" i="31"/>
  <c r="B163" i="31"/>
  <c r="H162" i="31"/>
  <c r="F162" i="31"/>
  <c r="E162" i="31"/>
  <c r="D162" i="31"/>
  <c r="C162" i="31"/>
  <c r="B162" i="31"/>
  <c r="H161" i="31"/>
  <c r="F161" i="31"/>
  <c r="E161" i="31"/>
  <c r="D161" i="31"/>
  <c r="C161" i="31"/>
  <c r="B161" i="31"/>
  <c r="H160" i="31"/>
  <c r="F160" i="31"/>
  <c r="E160" i="31"/>
  <c r="D160" i="31"/>
  <c r="C160" i="31"/>
  <c r="B160" i="31"/>
  <c r="H159" i="31"/>
  <c r="F159" i="31"/>
  <c r="E159" i="31"/>
  <c r="D159" i="31"/>
  <c r="C159" i="31"/>
  <c r="B159" i="31"/>
  <c r="H158" i="31"/>
  <c r="F158" i="31"/>
  <c r="E158" i="31"/>
  <c r="D158" i="31"/>
  <c r="C158" i="31"/>
  <c r="B158" i="31"/>
  <c r="H157" i="31"/>
  <c r="F157" i="31"/>
  <c r="E157" i="31"/>
  <c r="D157" i="31"/>
  <c r="C157" i="31"/>
  <c r="B157" i="31"/>
  <c r="H156" i="31"/>
  <c r="F156" i="31"/>
  <c r="E156" i="31"/>
  <c r="D156" i="31"/>
  <c r="C156" i="31"/>
  <c r="B156" i="31"/>
  <c r="H155" i="31"/>
  <c r="F155" i="31"/>
  <c r="E155" i="31"/>
  <c r="D155" i="31"/>
  <c r="C155" i="31"/>
  <c r="B155" i="31"/>
  <c r="H154" i="31"/>
  <c r="F154" i="31"/>
  <c r="E154" i="31"/>
  <c r="D154" i="31"/>
  <c r="C154" i="31"/>
  <c r="B154" i="31"/>
  <c r="H153" i="31"/>
  <c r="F153" i="31"/>
  <c r="E153" i="31"/>
  <c r="D153" i="31"/>
  <c r="C153" i="31"/>
  <c r="B153" i="31"/>
  <c r="H152" i="31"/>
  <c r="F152" i="31"/>
  <c r="E152" i="31"/>
  <c r="D152" i="31"/>
  <c r="C152" i="31"/>
  <c r="B152" i="31"/>
  <c r="H151" i="31"/>
  <c r="F151" i="31"/>
  <c r="E151" i="31"/>
  <c r="D151" i="31"/>
  <c r="C151" i="31"/>
  <c r="B151" i="31"/>
  <c r="H150" i="31"/>
  <c r="F150" i="31"/>
  <c r="E150" i="31"/>
  <c r="D150" i="31"/>
  <c r="C150" i="31"/>
  <c r="B150" i="31"/>
  <c r="H149" i="31"/>
  <c r="F149" i="31"/>
  <c r="E149" i="31"/>
  <c r="D149" i="31"/>
  <c r="C149" i="31"/>
  <c r="B149" i="31"/>
  <c r="H148" i="31"/>
  <c r="F148" i="31"/>
  <c r="E148" i="31"/>
  <c r="D148" i="31"/>
  <c r="C148" i="31"/>
  <c r="B148" i="31"/>
  <c r="H147" i="31"/>
  <c r="F147" i="31"/>
  <c r="E147" i="31"/>
  <c r="D147" i="31"/>
  <c r="C147" i="31"/>
  <c r="B147" i="31"/>
  <c r="H146" i="31"/>
  <c r="F146" i="31"/>
  <c r="E146" i="31"/>
  <c r="D146" i="31"/>
  <c r="C146" i="31"/>
  <c r="B146" i="31"/>
  <c r="H145" i="31"/>
  <c r="F145" i="31"/>
  <c r="E145" i="31"/>
  <c r="D145" i="31"/>
  <c r="C145" i="31"/>
  <c r="B145" i="31"/>
  <c r="H144" i="31"/>
  <c r="F144" i="31"/>
  <c r="E144" i="31"/>
  <c r="D144" i="31"/>
  <c r="C144" i="31"/>
  <c r="B144" i="31"/>
  <c r="H143" i="31"/>
  <c r="F143" i="31"/>
  <c r="E143" i="31"/>
  <c r="D143" i="31"/>
  <c r="C143" i="31"/>
  <c r="B143" i="31"/>
  <c r="H142" i="31"/>
  <c r="F142" i="31"/>
  <c r="E142" i="31"/>
  <c r="D142" i="31"/>
  <c r="C142" i="31"/>
  <c r="B142" i="31"/>
  <c r="H141" i="31"/>
  <c r="F141" i="31"/>
  <c r="E141" i="31"/>
  <c r="D141" i="31"/>
  <c r="C141" i="31"/>
  <c r="B141" i="31"/>
  <c r="H140" i="31"/>
  <c r="F140" i="31"/>
  <c r="E140" i="31"/>
  <c r="D140" i="31"/>
  <c r="C140" i="31"/>
  <c r="B140" i="31"/>
  <c r="H139" i="31"/>
  <c r="F139" i="31"/>
  <c r="E139" i="31"/>
  <c r="D139" i="31"/>
  <c r="C139" i="31"/>
  <c r="B139" i="31"/>
  <c r="H138" i="31"/>
  <c r="F138" i="31"/>
  <c r="E138" i="31"/>
  <c r="D138" i="31"/>
  <c r="C138" i="31"/>
  <c r="B138" i="31"/>
  <c r="H137" i="31"/>
  <c r="F137" i="31"/>
  <c r="E137" i="31"/>
  <c r="D137" i="31"/>
  <c r="C137" i="31"/>
  <c r="B137" i="31"/>
  <c r="H136" i="31"/>
  <c r="F136" i="31"/>
  <c r="E136" i="31"/>
  <c r="D136" i="31"/>
  <c r="C136" i="31"/>
  <c r="B136" i="31"/>
  <c r="H135" i="31"/>
  <c r="F135" i="31"/>
  <c r="E135" i="31"/>
  <c r="D135" i="31"/>
  <c r="C135" i="31"/>
  <c r="B135" i="31"/>
  <c r="H134" i="31"/>
  <c r="F134" i="31"/>
  <c r="E134" i="31"/>
  <c r="D134" i="31"/>
  <c r="C134" i="31"/>
  <c r="B134" i="31"/>
  <c r="H133" i="31"/>
  <c r="F133" i="31"/>
  <c r="E133" i="31"/>
  <c r="D133" i="31"/>
  <c r="C133" i="31"/>
  <c r="B133" i="31"/>
  <c r="H132" i="31"/>
  <c r="F132" i="31"/>
  <c r="E132" i="31"/>
  <c r="D132" i="31"/>
  <c r="C132" i="31"/>
  <c r="B132" i="31"/>
  <c r="H131" i="31"/>
  <c r="F131" i="31"/>
  <c r="E131" i="31"/>
  <c r="D131" i="31"/>
  <c r="C131" i="31"/>
  <c r="B131" i="31"/>
  <c r="H130" i="31"/>
  <c r="F130" i="31"/>
  <c r="E130" i="31"/>
  <c r="D130" i="31"/>
  <c r="C130" i="31"/>
  <c r="B130" i="31"/>
  <c r="H129" i="31"/>
  <c r="F129" i="31"/>
  <c r="E129" i="31"/>
  <c r="D129" i="31"/>
  <c r="C129" i="31"/>
  <c r="B129" i="31"/>
  <c r="H128" i="31"/>
  <c r="F128" i="31"/>
  <c r="E128" i="31"/>
  <c r="D128" i="31"/>
  <c r="C128" i="31"/>
  <c r="B128" i="31"/>
  <c r="H127" i="31"/>
  <c r="F127" i="31"/>
  <c r="E127" i="31"/>
  <c r="D127" i="31"/>
  <c r="C127" i="31"/>
  <c r="B127" i="31"/>
  <c r="H126" i="31"/>
  <c r="F126" i="31"/>
  <c r="E126" i="31"/>
  <c r="D126" i="31"/>
  <c r="C126" i="31"/>
  <c r="B126" i="31"/>
  <c r="H125" i="31"/>
  <c r="F125" i="31"/>
  <c r="E125" i="31"/>
  <c r="D125" i="31"/>
  <c r="C125" i="31"/>
  <c r="B125" i="31"/>
  <c r="H124" i="31"/>
  <c r="F124" i="31"/>
  <c r="E124" i="31"/>
  <c r="D124" i="31"/>
  <c r="C124" i="31"/>
  <c r="B124" i="31"/>
  <c r="H123" i="31"/>
  <c r="F123" i="31"/>
  <c r="E123" i="31"/>
  <c r="D123" i="31"/>
  <c r="C123" i="31"/>
  <c r="B123" i="31"/>
  <c r="H122" i="31"/>
  <c r="F122" i="31"/>
  <c r="E122" i="31"/>
  <c r="D122" i="31"/>
  <c r="C122" i="31"/>
  <c r="B122" i="31"/>
  <c r="H121" i="31"/>
  <c r="F121" i="31"/>
  <c r="E121" i="31"/>
  <c r="D121" i="31"/>
  <c r="C121" i="31"/>
  <c r="B121" i="31"/>
  <c r="H120" i="31"/>
  <c r="F120" i="31"/>
  <c r="E120" i="31"/>
  <c r="D120" i="31"/>
  <c r="C120" i="31"/>
  <c r="B120" i="31"/>
  <c r="H119" i="31"/>
  <c r="F119" i="31"/>
  <c r="E119" i="31"/>
  <c r="D119" i="31"/>
  <c r="C119" i="31"/>
  <c r="B119" i="31"/>
  <c r="H118" i="31"/>
  <c r="F118" i="31"/>
  <c r="E118" i="31"/>
  <c r="D118" i="31"/>
  <c r="C118" i="31"/>
  <c r="B118" i="31"/>
  <c r="H117" i="31"/>
  <c r="F117" i="31"/>
  <c r="E117" i="31"/>
  <c r="D117" i="31"/>
  <c r="C117" i="31"/>
  <c r="B117" i="31"/>
  <c r="H116" i="31"/>
  <c r="F116" i="31"/>
  <c r="E116" i="31"/>
  <c r="D116" i="31"/>
  <c r="C116" i="31"/>
  <c r="B116" i="31"/>
  <c r="H115" i="31"/>
  <c r="F115" i="31"/>
  <c r="E115" i="31"/>
  <c r="D115" i="31"/>
  <c r="C115" i="31"/>
  <c r="B115" i="31"/>
  <c r="H114" i="31"/>
  <c r="F114" i="31"/>
  <c r="E114" i="31"/>
  <c r="D114" i="31"/>
  <c r="C114" i="31"/>
  <c r="B114" i="31"/>
  <c r="H113" i="31"/>
  <c r="F113" i="31"/>
  <c r="E113" i="31"/>
  <c r="D113" i="31"/>
  <c r="C113" i="31"/>
  <c r="B113" i="31"/>
  <c r="H112" i="31"/>
  <c r="F112" i="31"/>
  <c r="E112" i="31"/>
  <c r="D112" i="31"/>
  <c r="C112" i="31"/>
  <c r="B112" i="31"/>
  <c r="H111" i="31"/>
  <c r="F111" i="31"/>
  <c r="E111" i="31"/>
  <c r="D111" i="31"/>
  <c r="C111" i="31"/>
  <c r="B111" i="31"/>
  <c r="H110" i="31"/>
  <c r="F110" i="31"/>
  <c r="E110" i="31"/>
  <c r="D110" i="31"/>
  <c r="C110" i="31"/>
  <c r="B110" i="31"/>
  <c r="H109" i="31"/>
  <c r="F109" i="31"/>
  <c r="E109" i="31"/>
  <c r="D109" i="31"/>
  <c r="C109" i="31"/>
  <c r="B109" i="31"/>
  <c r="H108" i="31"/>
  <c r="F108" i="31"/>
  <c r="E108" i="31"/>
  <c r="D108" i="31"/>
  <c r="C108" i="31"/>
  <c r="B108" i="31"/>
  <c r="H107" i="31"/>
  <c r="F107" i="31"/>
  <c r="E107" i="31"/>
  <c r="D107" i="31"/>
  <c r="G107" i="31" s="1"/>
  <c r="C107" i="31"/>
  <c r="B107" i="31"/>
  <c r="H106" i="31"/>
  <c r="F106" i="31"/>
  <c r="E106" i="31"/>
  <c r="D106" i="31"/>
  <c r="C106" i="31"/>
  <c r="B106" i="31"/>
  <c r="H105" i="31"/>
  <c r="F105" i="31"/>
  <c r="E105" i="31"/>
  <c r="D105" i="31"/>
  <c r="C105" i="31"/>
  <c r="B105" i="31"/>
  <c r="H104" i="31"/>
  <c r="F104" i="31"/>
  <c r="E104" i="31"/>
  <c r="D104" i="31"/>
  <c r="C104" i="31"/>
  <c r="B104" i="31"/>
  <c r="H103" i="31"/>
  <c r="F103" i="31"/>
  <c r="E103" i="31"/>
  <c r="D103" i="31"/>
  <c r="C103" i="31"/>
  <c r="B103" i="31"/>
  <c r="H102" i="31"/>
  <c r="F102" i="31"/>
  <c r="E102" i="31"/>
  <c r="D102" i="31"/>
  <c r="C102" i="31"/>
  <c r="B102" i="31"/>
  <c r="H101" i="31"/>
  <c r="F101" i="31"/>
  <c r="E101" i="31"/>
  <c r="D101" i="31"/>
  <c r="C101" i="31"/>
  <c r="B101" i="31"/>
  <c r="H100" i="31"/>
  <c r="F100" i="31"/>
  <c r="E100" i="31"/>
  <c r="D100" i="31"/>
  <c r="C100" i="31"/>
  <c r="B100" i="31"/>
  <c r="H99" i="31"/>
  <c r="F99" i="31"/>
  <c r="E99" i="31"/>
  <c r="D99" i="31"/>
  <c r="C99" i="31"/>
  <c r="B99" i="31"/>
  <c r="H98" i="31"/>
  <c r="F98" i="31"/>
  <c r="E98" i="31"/>
  <c r="D98" i="31"/>
  <c r="C98" i="31"/>
  <c r="G98" i="31" s="1"/>
  <c r="B98" i="31"/>
  <c r="H97" i="31"/>
  <c r="F97" i="31"/>
  <c r="E97" i="31"/>
  <c r="D97" i="31"/>
  <c r="C97" i="31"/>
  <c r="B97" i="31"/>
  <c r="H96" i="31"/>
  <c r="F96" i="31"/>
  <c r="E96" i="31"/>
  <c r="D96" i="31"/>
  <c r="C96" i="31"/>
  <c r="B96" i="31"/>
  <c r="H95" i="31"/>
  <c r="F95" i="31"/>
  <c r="E95" i="31"/>
  <c r="D95" i="31"/>
  <c r="C95" i="31"/>
  <c r="B95" i="31"/>
  <c r="H94" i="31"/>
  <c r="F94" i="31"/>
  <c r="E94" i="31"/>
  <c r="D94" i="31"/>
  <c r="C94" i="31"/>
  <c r="B94" i="31"/>
  <c r="H93" i="31"/>
  <c r="F93" i="31"/>
  <c r="E93" i="31"/>
  <c r="D93" i="31"/>
  <c r="C93" i="31"/>
  <c r="B93" i="31"/>
  <c r="H92" i="31"/>
  <c r="F92" i="31"/>
  <c r="E92" i="31"/>
  <c r="D92" i="31"/>
  <c r="C92" i="31"/>
  <c r="B92" i="31"/>
  <c r="H91" i="31"/>
  <c r="F91" i="31"/>
  <c r="E91" i="31"/>
  <c r="D91" i="31"/>
  <c r="C91" i="31"/>
  <c r="B91" i="31"/>
  <c r="H90" i="31"/>
  <c r="F90" i="31"/>
  <c r="E90" i="31"/>
  <c r="D90" i="31"/>
  <c r="C90" i="31"/>
  <c r="B90" i="31"/>
  <c r="H89" i="31"/>
  <c r="F89" i="31"/>
  <c r="E89" i="31"/>
  <c r="D89" i="31"/>
  <c r="C89" i="31"/>
  <c r="B89" i="31"/>
  <c r="H88" i="31"/>
  <c r="F88" i="31"/>
  <c r="E88" i="31"/>
  <c r="D88" i="31"/>
  <c r="C88" i="31"/>
  <c r="B88" i="31"/>
  <c r="H87" i="31"/>
  <c r="F87" i="31"/>
  <c r="E87" i="31"/>
  <c r="D87" i="31"/>
  <c r="C87" i="31"/>
  <c r="B87" i="31"/>
  <c r="H86" i="31"/>
  <c r="F86" i="31"/>
  <c r="E86" i="31"/>
  <c r="D86" i="31"/>
  <c r="C86" i="31"/>
  <c r="B86" i="31"/>
  <c r="H85" i="31"/>
  <c r="F85" i="31"/>
  <c r="E85" i="31"/>
  <c r="D85" i="31"/>
  <c r="C85" i="31"/>
  <c r="B85" i="31"/>
  <c r="H84" i="31"/>
  <c r="F84" i="31"/>
  <c r="E84" i="31"/>
  <c r="D84" i="31"/>
  <c r="C84" i="31"/>
  <c r="B84" i="31"/>
  <c r="H83" i="31"/>
  <c r="F83" i="31"/>
  <c r="E83" i="31"/>
  <c r="D83" i="31"/>
  <c r="C83" i="31"/>
  <c r="B83" i="31"/>
  <c r="H82" i="31"/>
  <c r="F82" i="31"/>
  <c r="E82" i="31"/>
  <c r="D82" i="31"/>
  <c r="C82" i="31"/>
  <c r="B82" i="31"/>
  <c r="H81" i="31"/>
  <c r="F81" i="31"/>
  <c r="E81" i="31"/>
  <c r="D81" i="31"/>
  <c r="C81" i="31"/>
  <c r="B81" i="31"/>
  <c r="H80" i="31"/>
  <c r="F80" i="31"/>
  <c r="E80" i="31"/>
  <c r="D80" i="31"/>
  <c r="C80" i="31"/>
  <c r="B80" i="31"/>
  <c r="DL79" i="30"/>
  <c r="G130" i="31" l="1"/>
  <c r="G138" i="31"/>
  <c r="I138" i="31" s="1"/>
  <c r="G100" i="31"/>
  <c r="I100" i="31" s="1"/>
  <c r="G104" i="31"/>
  <c r="I104" i="31" s="1"/>
  <c r="G132" i="31"/>
  <c r="I132" i="31" s="1"/>
  <c r="G136" i="31"/>
  <c r="I136" i="31" s="1"/>
  <c r="G322" i="31"/>
  <c r="I322" i="31" s="1"/>
  <c r="G83" i="31"/>
  <c r="G91" i="31"/>
  <c r="G95" i="31"/>
  <c r="I95" i="31" s="1"/>
  <c r="G149" i="31"/>
  <c r="I149" i="31" s="1"/>
  <c r="G316" i="31"/>
  <c r="I316" i="31" s="1"/>
  <c r="G320" i="31"/>
  <c r="I320" i="31" s="1"/>
  <c r="G329" i="31"/>
  <c r="I329" i="31" s="1"/>
  <c r="G330" i="31"/>
  <c r="I330" i="31" s="1"/>
  <c r="G146" i="31"/>
  <c r="I146" i="31" s="1"/>
  <c r="G82" i="31"/>
  <c r="I82" i="31" s="1"/>
  <c r="G86" i="31"/>
  <c r="I86" i="31" s="1"/>
  <c r="G90" i="31"/>
  <c r="I90" i="31" s="1"/>
  <c r="G115" i="31"/>
  <c r="G123" i="31"/>
  <c r="G140" i="31"/>
  <c r="I140" i="31" s="1"/>
  <c r="G144" i="31"/>
  <c r="I144" i="31" s="1"/>
  <c r="G299" i="31"/>
  <c r="I299" i="31" s="1"/>
  <c r="G307" i="31"/>
  <c r="I307" i="31" s="1"/>
  <c r="G81" i="31"/>
  <c r="I81" i="31" s="1"/>
  <c r="G99" i="31"/>
  <c r="G114" i="31"/>
  <c r="I114" i="31" s="1"/>
  <c r="G118" i="31"/>
  <c r="I118" i="31" s="1"/>
  <c r="G122" i="31"/>
  <c r="I122" i="31" s="1"/>
  <c r="G274" i="31"/>
  <c r="I274" i="31" s="1"/>
  <c r="G282" i="31"/>
  <c r="I282" i="31" s="1"/>
  <c r="G286" i="31"/>
  <c r="I286" i="31" s="1"/>
  <c r="G290" i="31"/>
  <c r="I290" i="31" s="1"/>
  <c r="G294" i="31"/>
  <c r="I294" i="31" s="1"/>
  <c r="G298" i="31"/>
  <c r="I298" i="31" s="1"/>
  <c r="G306" i="31"/>
  <c r="I306" i="31" s="1"/>
  <c r="G106" i="31"/>
  <c r="I106" i="31" s="1"/>
  <c r="G109" i="31"/>
  <c r="I109" i="31" s="1"/>
  <c r="G113" i="31"/>
  <c r="I113" i="31" s="1"/>
  <c r="G269" i="31"/>
  <c r="I269" i="31" s="1"/>
  <c r="G273" i="31"/>
  <c r="I273" i="31" s="1"/>
  <c r="G277" i="31"/>
  <c r="I277" i="31" s="1"/>
  <c r="G281" i="31"/>
  <c r="I281" i="31" s="1"/>
  <c r="G314" i="31"/>
  <c r="I314" i="31" s="1"/>
  <c r="G341" i="31"/>
  <c r="I341" i="31" s="1"/>
  <c r="G127" i="31"/>
  <c r="I127" i="31" s="1"/>
  <c r="G131" i="31"/>
  <c r="I131" i="31" s="1"/>
  <c r="G148" i="31"/>
  <c r="I148" i="31" s="1"/>
  <c r="G260" i="31"/>
  <c r="I260" i="31" s="1"/>
  <c r="G264" i="31"/>
  <c r="I264" i="31" s="1"/>
  <c r="G268" i="31"/>
  <c r="I268" i="31" s="1"/>
  <c r="G272" i="31"/>
  <c r="I272" i="31" s="1"/>
  <c r="G285" i="31"/>
  <c r="I285" i="31" s="1"/>
  <c r="D354" i="31"/>
  <c r="G302" i="31"/>
  <c r="I302" i="31" s="1"/>
  <c r="G311" i="31"/>
  <c r="I311" i="31" s="1"/>
  <c r="G315" i="31"/>
  <c r="I315" i="31" s="1"/>
  <c r="G328" i="31"/>
  <c r="I328" i="31" s="1"/>
  <c r="G80" i="31"/>
  <c r="I80" i="31" s="1"/>
  <c r="G85" i="31"/>
  <c r="I85" i="31" s="1"/>
  <c r="G89" i="31"/>
  <c r="I89" i="31" s="1"/>
  <c r="G94" i="31"/>
  <c r="I94" i="31" s="1"/>
  <c r="D173" i="31"/>
  <c r="G103" i="31"/>
  <c r="I103" i="31" s="1"/>
  <c r="G108" i="31"/>
  <c r="I108" i="31" s="1"/>
  <c r="G112" i="31"/>
  <c r="I112" i="31" s="1"/>
  <c r="G117" i="31"/>
  <c r="I117" i="31" s="1"/>
  <c r="G121" i="31"/>
  <c r="I121" i="31" s="1"/>
  <c r="G126" i="31"/>
  <c r="I126" i="31" s="1"/>
  <c r="G135" i="31"/>
  <c r="I135" i="31" s="1"/>
  <c r="G139" i="31"/>
  <c r="I139" i="31" s="1"/>
  <c r="G276" i="31"/>
  <c r="I276" i="31" s="1"/>
  <c r="G280" i="31"/>
  <c r="I280" i="31" s="1"/>
  <c r="G289" i="31"/>
  <c r="I289" i="31" s="1"/>
  <c r="G293" i="31"/>
  <c r="I293" i="31" s="1"/>
  <c r="G297" i="31"/>
  <c r="I297" i="31" s="1"/>
  <c r="G310" i="31"/>
  <c r="I310" i="31" s="1"/>
  <c r="G319" i="31"/>
  <c r="I319" i="31" s="1"/>
  <c r="G323" i="31"/>
  <c r="I323" i="31" s="1"/>
  <c r="G303" i="31"/>
  <c r="I303" i="31" s="1"/>
  <c r="G333" i="31"/>
  <c r="I333" i="31" s="1"/>
  <c r="G337" i="31"/>
  <c r="I337" i="31" s="1"/>
  <c r="G134" i="31"/>
  <c r="I134" i="31" s="1"/>
  <c r="G143" i="31"/>
  <c r="I143" i="31" s="1"/>
  <c r="G147" i="31"/>
  <c r="I147" i="31" s="1"/>
  <c r="G267" i="31"/>
  <c r="I267" i="31" s="1"/>
  <c r="G271" i="31"/>
  <c r="I271" i="31" s="1"/>
  <c r="G284" i="31"/>
  <c r="I284" i="31" s="1"/>
  <c r="G288" i="31"/>
  <c r="I288" i="31" s="1"/>
  <c r="G301" i="31"/>
  <c r="I301" i="31" s="1"/>
  <c r="G305" i="31"/>
  <c r="I305" i="31" s="1"/>
  <c r="G318" i="31"/>
  <c r="I318" i="31" s="1"/>
  <c r="G327" i="31"/>
  <c r="I327" i="31" s="1"/>
  <c r="G93" i="31"/>
  <c r="I93" i="31" s="1"/>
  <c r="G111" i="31"/>
  <c r="I111" i="31" s="1"/>
  <c r="G116" i="31"/>
  <c r="I116" i="31" s="1"/>
  <c r="G125" i="31"/>
  <c r="I125" i="31" s="1"/>
  <c r="G151" i="31"/>
  <c r="I151" i="31" s="1"/>
  <c r="G275" i="31"/>
  <c r="I275" i="31" s="1"/>
  <c r="G279" i="31"/>
  <c r="I279" i="31" s="1"/>
  <c r="G292" i="31"/>
  <c r="I292" i="31" s="1"/>
  <c r="G296" i="31"/>
  <c r="I296" i="31" s="1"/>
  <c r="G309" i="31"/>
  <c r="I309" i="31" s="1"/>
  <c r="G313" i="31"/>
  <c r="I313" i="31" s="1"/>
  <c r="G326" i="31"/>
  <c r="I326" i="31" s="1"/>
  <c r="G88" i="31"/>
  <c r="I88" i="31" s="1"/>
  <c r="G97" i="31"/>
  <c r="I97" i="31" s="1"/>
  <c r="G102" i="31"/>
  <c r="I102" i="31" s="1"/>
  <c r="G120" i="31"/>
  <c r="I120" i="31" s="1"/>
  <c r="G129" i="31"/>
  <c r="I129" i="31" s="1"/>
  <c r="G142" i="31"/>
  <c r="I142" i="31" s="1"/>
  <c r="G84" i="31"/>
  <c r="I84" i="31" s="1"/>
  <c r="G133" i="31"/>
  <c r="I133" i="31" s="1"/>
  <c r="G137" i="31"/>
  <c r="I137" i="31" s="1"/>
  <c r="G150" i="31"/>
  <c r="I150" i="31" s="1"/>
  <c r="G270" i="31"/>
  <c r="I270" i="31" s="1"/>
  <c r="G283" i="31"/>
  <c r="I283" i="31" s="1"/>
  <c r="G287" i="31"/>
  <c r="I287" i="31" s="1"/>
  <c r="G300" i="31"/>
  <c r="I300" i="31" s="1"/>
  <c r="G304" i="31"/>
  <c r="I304" i="31" s="1"/>
  <c r="G317" i="31"/>
  <c r="I317" i="31" s="1"/>
  <c r="G321" i="31"/>
  <c r="I321" i="31" s="1"/>
  <c r="G87" i="31"/>
  <c r="I87" i="31" s="1"/>
  <c r="G92" i="31"/>
  <c r="I92" i="31" s="1"/>
  <c r="G96" i="31"/>
  <c r="I96" i="31" s="1"/>
  <c r="I98" i="31"/>
  <c r="G101" i="31"/>
  <c r="I101" i="31" s="1"/>
  <c r="G105" i="31"/>
  <c r="I105" i="31" s="1"/>
  <c r="G110" i="31"/>
  <c r="I110" i="31" s="1"/>
  <c r="G119" i="31"/>
  <c r="I119" i="31" s="1"/>
  <c r="G124" i="31"/>
  <c r="I124" i="31" s="1"/>
  <c r="G128" i="31"/>
  <c r="I128" i="31" s="1"/>
  <c r="I130" i="31"/>
  <c r="G141" i="31"/>
  <c r="I141" i="31" s="1"/>
  <c r="G145" i="31"/>
  <c r="I145" i="31" s="1"/>
  <c r="D351" i="31"/>
  <c r="G265" i="31"/>
  <c r="I265" i="31" s="1"/>
  <c r="G278" i="31"/>
  <c r="I278" i="31" s="1"/>
  <c r="E352" i="31" s="1"/>
  <c r="G291" i="31"/>
  <c r="I291" i="31" s="1"/>
  <c r="G295" i="31"/>
  <c r="I295" i="31" s="1"/>
  <c r="G308" i="31"/>
  <c r="I308" i="31" s="1"/>
  <c r="G312" i="31"/>
  <c r="I312" i="31" s="1"/>
  <c r="G325" i="31"/>
  <c r="I325" i="31" s="1"/>
  <c r="D353" i="31"/>
  <c r="D175" i="31"/>
  <c r="G259" i="31"/>
  <c r="I259" i="31" s="1"/>
  <c r="G263" i="31"/>
  <c r="I263" i="31" s="1"/>
  <c r="G332" i="31"/>
  <c r="I332" i="31" s="1"/>
  <c r="G336" i="31"/>
  <c r="I336" i="31" s="1"/>
  <c r="G340" i="31"/>
  <c r="I340" i="31" s="1"/>
  <c r="G344" i="31"/>
  <c r="I344" i="31" s="1"/>
  <c r="D174" i="31"/>
  <c r="G153" i="31"/>
  <c r="I153" i="31" s="1"/>
  <c r="G157" i="31"/>
  <c r="I157" i="31" s="1"/>
  <c r="G161" i="31"/>
  <c r="I161" i="31" s="1"/>
  <c r="G165" i="31"/>
  <c r="I165" i="31" s="1"/>
  <c r="G262" i="31"/>
  <c r="I262" i="31" s="1"/>
  <c r="G331" i="31"/>
  <c r="I331" i="31" s="1"/>
  <c r="G335" i="31"/>
  <c r="I335" i="31" s="1"/>
  <c r="G339" i="31"/>
  <c r="I339" i="31" s="1"/>
  <c r="G343" i="31"/>
  <c r="I343" i="31" s="1"/>
  <c r="D172" i="31"/>
  <c r="G152" i="31"/>
  <c r="I152" i="31" s="1"/>
  <c r="G261" i="31"/>
  <c r="I261" i="31" s="1"/>
  <c r="D355" i="31"/>
  <c r="G334" i="31"/>
  <c r="I334" i="31" s="1"/>
  <c r="G338" i="31"/>
  <c r="I338" i="31" s="1"/>
  <c r="G342" i="31"/>
  <c r="I342" i="31" s="1"/>
  <c r="I83" i="31"/>
  <c r="I91" i="31"/>
  <c r="I99" i="31"/>
  <c r="I107" i="31"/>
  <c r="I115" i="31"/>
  <c r="I123" i="31"/>
  <c r="G156" i="31"/>
  <c r="I156" i="31" s="1"/>
  <c r="G160" i="31"/>
  <c r="I160" i="31" s="1"/>
  <c r="G164" i="31"/>
  <c r="I164" i="31" s="1"/>
  <c r="G155" i="31"/>
  <c r="I155" i="31" s="1"/>
  <c r="G159" i="31"/>
  <c r="I159" i="31" s="1"/>
  <c r="G163" i="31"/>
  <c r="I163" i="31" s="1"/>
  <c r="D176" i="31"/>
  <c r="G154" i="31"/>
  <c r="I154" i="31" s="1"/>
  <c r="G158" i="31"/>
  <c r="I158" i="31" s="1"/>
  <c r="G162" i="31"/>
  <c r="I162" i="31" s="1"/>
  <c r="E172" i="31" l="1"/>
  <c r="E353" i="31"/>
  <c r="G353" i="31" s="1"/>
  <c r="E354" i="31"/>
  <c r="E175" i="31"/>
  <c r="G175" i="31" s="1"/>
  <c r="E174" i="31"/>
  <c r="G174" i="31" s="1"/>
  <c r="E351" i="31"/>
  <c r="G351" i="31" s="1"/>
  <c r="E355" i="31"/>
  <c r="G355" i="31" s="1"/>
  <c r="E173" i="31"/>
  <c r="G173" i="31" s="1"/>
  <c r="G172" i="31"/>
  <c r="G354" i="31"/>
  <c r="E176" i="31"/>
  <c r="G352" i="31"/>
  <c r="G176" i="31" l="1"/>
  <c r="E7" i="29" l="1"/>
  <c r="E8" i="29" s="1"/>
  <c r="F4" i="29"/>
  <c r="G5" i="29" s="1"/>
  <c r="V25" i="29"/>
  <c r="V35" i="29"/>
  <c r="V45" i="29"/>
  <c r="V55" i="29"/>
  <c r="V65" i="29"/>
  <c r="V75" i="29"/>
  <c r="V87" i="29"/>
  <c r="V88" i="29"/>
  <c r="V97" i="29"/>
  <c r="V98" i="29" s="1"/>
  <c r="V107" i="29"/>
  <c r="V108" i="29" s="1"/>
  <c r="H195" i="29"/>
  <c r="F195" i="29"/>
  <c r="E195" i="29"/>
  <c r="D195" i="29"/>
  <c r="C195" i="29"/>
  <c r="H194" i="29"/>
  <c r="F194" i="29"/>
  <c r="E194" i="29"/>
  <c r="D194" i="29"/>
  <c r="C194" i="29"/>
  <c r="H193" i="29"/>
  <c r="F193" i="29"/>
  <c r="E193" i="29"/>
  <c r="D193" i="29"/>
  <c r="C193" i="29"/>
  <c r="H192" i="29"/>
  <c r="F192" i="29"/>
  <c r="E192" i="29"/>
  <c r="D192" i="29"/>
  <c r="C192" i="29"/>
  <c r="H191" i="29"/>
  <c r="F191" i="29"/>
  <c r="E191" i="29"/>
  <c r="D191" i="29"/>
  <c r="C191" i="29"/>
  <c r="H190" i="29"/>
  <c r="F190" i="29"/>
  <c r="E190" i="29"/>
  <c r="D190" i="29"/>
  <c r="C190" i="29"/>
  <c r="H189" i="29"/>
  <c r="F189" i="29"/>
  <c r="E189" i="29"/>
  <c r="D189" i="29"/>
  <c r="C189" i="29"/>
  <c r="H188" i="29"/>
  <c r="F188" i="29"/>
  <c r="E188" i="29"/>
  <c r="D188" i="29"/>
  <c r="C188" i="29"/>
  <c r="H187" i="29"/>
  <c r="F187" i="29"/>
  <c r="E187" i="29"/>
  <c r="D187" i="29"/>
  <c r="C187" i="29"/>
  <c r="H186" i="29"/>
  <c r="F186" i="29"/>
  <c r="E186" i="29"/>
  <c r="D186" i="29"/>
  <c r="C186" i="29"/>
  <c r="H185" i="29"/>
  <c r="F185" i="29"/>
  <c r="E185" i="29"/>
  <c r="D185" i="29"/>
  <c r="C185" i="29"/>
  <c r="H184" i="29"/>
  <c r="F184" i="29"/>
  <c r="E184" i="29"/>
  <c r="D184" i="29"/>
  <c r="C184" i="29"/>
  <c r="H183" i="29"/>
  <c r="F183" i="29"/>
  <c r="E183" i="29"/>
  <c r="D183" i="29"/>
  <c r="C183" i="29"/>
  <c r="H182" i="29"/>
  <c r="F182" i="29"/>
  <c r="E182" i="29"/>
  <c r="D182" i="29"/>
  <c r="C182" i="29"/>
  <c r="H181" i="29"/>
  <c r="F181" i="29"/>
  <c r="E181" i="29"/>
  <c r="D181" i="29"/>
  <c r="C181" i="29"/>
  <c r="G174" i="29"/>
  <c r="F67" i="29" s="1"/>
  <c r="F72" i="29" s="1"/>
  <c r="G172" i="29"/>
  <c r="F45" i="29" s="1"/>
  <c r="F50" i="29" s="1"/>
  <c r="G171" i="29"/>
  <c r="F34" i="29" s="1"/>
  <c r="H166" i="29"/>
  <c r="F166" i="29"/>
  <c r="E166" i="29"/>
  <c r="D166" i="29"/>
  <c r="C166" i="29"/>
  <c r="H165" i="29"/>
  <c r="F165" i="29"/>
  <c r="E165" i="29"/>
  <c r="D165" i="29"/>
  <c r="C165" i="29"/>
  <c r="H164" i="29"/>
  <c r="F164" i="29"/>
  <c r="E164" i="29"/>
  <c r="D164" i="29"/>
  <c r="C164" i="29"/>
  <c r="H163" i="29"/>
  <c r="F163" i="29"/>
  <c r="E163" i="29"/>
  <c r="D163" i="29"/>
  <c r="C163" i="29"/>
  <c r="H162" i="29"/>
  <c r="F162" i="29"/>
  <c r="E162" i="29"/>
  <c r="D162" i="29"/>
  <c r="C162" i="29"/>
  <c r="H161" i="29"/>
  <c r="F161" i="29"/>
  <c r="E161" i="29"/>
  <c r="D161" i="29"/>
  <c r="C161" i="29"/>
  <c r="H160" i="29"/>
  <c r="F160" i="29"/>
  <c r="E160" i="29"/>
  <c r="D160" i="29"/>
  <c r="C160" i="29"/>
  <c r="H159" i="29"/>
  <c r="F159" i="29"/>
  <c r="E159" i="29"/>
  <c r="D159" i="29"/>
  <c r="C159" i="29"/>
  <c r="H158" i="29"/>
  <c r="F158" i="29"/>
  <c r="E158" i="29"/>
  <c r="D158" i="29"/>
  <c r="C158" i="29"/>
  <c r="H157" i="29"/>
  <c r="F157" i="29"/>
  <c r="E157" i="29"/>
  <c r="D157" i="29"/>
  <c r="C157" i="29"/>
  <c r="H156" i="29"/>
  <c r="F156" i="29"/>
  <c r="E156" i="29"/>
  <c r="D156" i="29"/>
  <c r="C156" i="29"/>
  <c r="H155" i="29"/>
  <c r="F155" i="29"/>
  <c r="E155" i="29"/>
  <c r="D155" i="29"/>
  <c r="C155" i="29"/>
  <c r="H154" i="29"/>
  <c r="F154" i="29"/>
  <c r="E154" i="29"/>
  <c r="D154" i="29"/>
  <c r="C154" i="29"/>
  <c r="H153" i="29"/>
  <c r="F153" i="29"/>
  <c r="E153" i="29"/>
  <c r="D153" i="29"/>
  <c r="C153" i="29"/>
  <c r="H152" i="29"/>
  <c r="F152" i="29"/>
  <c r="E152" i="29"/>
  <c r="D152" i="29"/>
  <c r="C152" i="29"/>
  <c r="H151" i="29"/>
  <c r="F151" i="29"/>
  <c r="E151" i="29"/>
  <c r="D151" i="29"/>
  <c r="C151" i="29"/>
  <c r="H150" i="29"/>
  <c r="F150" i="29"/>
  <c r="E150" i="29"/>
  <c r="D150" i="29"/>
  <c r="C150" i="29"/>
  <c r="H149" i="29"/>
  <c r="F149" i="29"/>
  <c r="E149" i="29"/>
  <c r="D149" i="29"/>
  <c r="C149" i="29"/>
  <c r="H148" i="29"/>
  <c r="F148" i="29"/>
  <c r="E148" i="29"/>
  <c r="D148" i="29"/>
  <c r="C148" i="29"/>
  <c r="H147" i="29"/>
  <c r="F147" i="29"/>
  <c r="E147" i="29"/>
  <c r="D147" i="29"/>
  <c r="C147" i="29"/>
  <c r="H146" i="29"/>
  <c r="F146" i="29"/>
  <c r="E146" i="29"/>
  <c r="D146" i="29"/>
  <c r="C146" i="29"/>
  <c r="H145" i="29"/>
  <c r="F145" i="29"/>
  <c r="E145" i="29"/>
  <c r="D145" i="29"/>
  <c r="C145" i="29"/>
  <c r="H144" i="29"/>
  <c r="F144" i="29"/>
  <c r="E144" i="29"/>
  <c r="D144" i="29"/>
  <c r="C144" i="29"/>
  <c r="H143" i="29"/>
  <c r="F143" i="29"/>
  <c r="E143" i="29"/>
  <c r="D143" i="29"/>
  <c r="C143" i="29"/>
  <c r="H142" i="29"/>
  <c r="F142" i="29"/>
  <c r="E142" i="29"/>
  <c r="D142" i="29"/>
  <c r="C142" i="29"/>
  <c r="G201" i="29"/>
  <c r="F94" i="29" s="1"/>
  <c r="F82" i="29"/>
  <c r="F56" i="29"/>
  <c r="F61" i="29" s="1"/>
  <c r="F28" i="29"/>
  <c r="F18" i="29"/>
  <c r="F17" i="29"/>
  <c r="F25" i="29" s="1"/>
  <c r="G203" i="29" l="1"/>
  <c r="F116" i="29" s="1"/>
  <c r="F121" i="29" s="1"/>
  <c r="F7" i="29"/>
  <c r="D8" i="29" s="1"/>
  <c r="G188" i="29"/>
  <c r="I188" i="29"/>
  <c r="E173" i="29"/>
  <c r="G145" i="29"/>
  <c r="I145" i="29" s="1"/>
  <c r="G184" i="29"/>
  <c r="I184" i="29" s="1"/>
  <c r="E203" i="29"/>
  <c r="G142" i="29"/>
  <c r="I142" i="29" s="1"/>
  <c r="G166" i="29"/>
  <c r="I166" i="29" s="1"/>
  <c r="G181" i="29"/>
  <c r="I181" i="29" s="1"/>
  <c r="G192" i="29"/>
  <c r="I192" i="29" s="1"/>
  <c r="G155" i="29"/>
  <c r="I155" i="29" s="1"/>
  <c r="G163" i="29"/>
  <c r="I163" i="29" s="1"/>
  <c r="G151" i="29"/>
  <c r="I151" i="29" s="1"/>
  <c r="F29" i="29"/>
  <c r="F30" i="29" s="1"/>
  <c r="F31" i="29" s="1"/>
  <c r="F32" i="29" s="1"/>
  <c r="G144" i="29"/>
  <c r="I144" i="29" s="1"/>
  <c r="E172" i="29"/>
  <c r="G152" i="29"/>
  <c r="I152" i="29" s="1"/>
  <c r="G143" i="29"/>
  <c r="I143" i="29" s="1"/>
  <c r="G186" i="29"/>
  <c r="I186" i="29" s="1"/>
  <c r="E201" i="29"/>
  <c r="G165" i="29"/>
  <c r="I165" i="29" s="1"/>
  <c r="G156" i="29"/>
  <c r="I156" i="29" s="1"/>
  <c r="G159" i="29"/>
  <c r="I159" i="29" s="1"/>
  <c r="F77" i="29"/>
  <c r="F39" i="29"/>
  <c r="F81" i="29" s="1"/>
  <c r="G150" i="29"/>
  <c r="I150" i="29" s="1"/>
  <c r="G153" i="29"/>
  <c r="I153" i="29" s="1"/>
  <c r="G164" i="29"/>
  <c r="I164" i="29" s="1"/>
  <c r="G182" i="29"/>
  <c r="I182" i="29" s="1"/>
  <c r="G185" i="29"/>
  <c r="I185" i="29" s="1"/>
  <c r="E202" i="29"/>
  <c r="G147" i="29"/>
  <c r="I147" i="29" s="1"/>
  <c r="G158" i="29"/>
  <c r="I158" i="29" s="1"/>
  <c r="G161" i="29"/>
  <c r="I161" i="29" s="1"/>
  <c r="G187" i="29"/>
  <c r="I187" i="29" s="1"/>
  <c r="G190" i="29"/>
  <c r="I190" i="29" s="1"/>
  <c r="G193" i="29"/>
  <c r="I193" i="29" s="1"/>
  <c r="G160" i="29"/>
  <c r="I160" i="29" s="1"/>
  <c r="G189" i="29"/>
  <c r="I189" i="29" s="1"/>
  <c r="E174" i="29"/>
  <c r="E171" i="29"/>
  <c r="G146" i="29"/>
  <c r="I146" i="29" s="1"/>
  <c r="G149" i="29"/>
  <c r="I149" i="29" s="1"/>
  <c r="G183" i="29"/>
  <c r="I183" i="29" s="1"/>
  <c r="G195" i="29"/>
  <c r="I195" i="29" s="1"/>
  <c r="G148" i="29"/>
  <c r="I148" i="29" s="1"/>
  <c r="G154" i="29"/>
  <c r="I154" i="29" s="1"/>
  <c r="G157" i="29"/>
  <c r="I157" i="29" s="1"/>
  <c r="G162" i="29"/>
  <c r="I162" i="29" s="1"/>
  <c r="G191" i="29"/>
  <c r="I191" i="29" s="1"/>
  <c r="G194" i="29"/>
  <c r="I194" i="29" s="1"/>
  <c r="G202" i="29"/>
  <c r="F105" i="29" s="1"/>
  <c r="F110" i="29" s="1"/>
  <c r="F99" i="29"/>
  <c r="F88" i="29"/>
  <c r="F89" i="29"/>
  <c r="F90" i="29" s="1"/>
  <c r="F91" i="29" s="1"/>
  <c r="F8" i="29" l="1"/>
  <c r="F203" i="29"/>
  <c r="H203" i="29" s="1"/>
  <c r="F117" i="29" s="1"/>
  <c r="F172" i="29"/>
  <c r="H172" i="29" s="1"/>
  <c r="F46" i="29" s="1"/>
  <c r="F126" i="29"/>
  <c r="F173" i="29"/>
  <c r="H173" i="29" s="1"/>
  <c r="F57" i="29" s="1"/>
  <c r="F202" i="29"/>
  <c r="H202" i="29" s="1"/>
  <c r="F106" i="29" s="1"/>
  <c r="F201" i="29"/>
  <c r="H201" i="29" s="1"/>
  <c r="F95" i="29" s="1"/>
  <c r="F171" i="29"/>
  <c r="H171" i="29" s="1"/>
  <c r="F35" i="29" s="1"/>
  <c r="F92" i="29"/>
  <c r="F174" i="29"/>
  <c r="H174" i="29" s="1"/>
  <c r="F68" i="29" s="1"/>
  <c r="F130" i="29"/>
  <c r="F127" i="29" l="1"/>
  <c r="F78" i="29"/>
  <c r="F118" i="29" l="1"/>
  <c r="F119" i="29" s="1"/>
  <c r="F96" i="29"/>
  <c r="F97" i="29" s="1"/>
  <c r="F107" i="29"/>
  <c r="F108" i="29" s="1"/>
  <c r="F69" i="29"/>
  <c r="F70" i="29" s="1"/>
  <c r="F36" i="29"/>
  <c r="F37" i="29" s="1"/>
  <c r="F58" i="29"/>
  <c r="F59" i="29" s="1"/>
  <c r="F47" i="29"/>
  <c r="F48" i="29" s="1"/>
  <c r="F19" i="28"/>
  <c r="F54" i="29" l="1"/>
  <c r="F51" i="29"/>
  <c r="F52" i="29" s="1"/>
  <c r="F53" i="29" s="1"/>
  <c r="F40" i="29"/>
  <c r="F41" i="29" s="1"/>
  <c r="F43" i="29"/>
  <c r="F114" i="29"/>
  <c r="F111" i="29"/>
  <c r="F112" i="29" s="1"/>
  <c r="F113" i="29" s="1"/>
  <c r="F65" i="29"/>
  <c r="F62" i="29"/>
  <c r="F63" i="29" s="1"/>
  <c r="F64" i="29" s="1"/>
  <c r="F73" i="29"/>
  <c r="F74" i="29" s="1"/>
  <c r="F75" i="29" s="1"/>
  <c r="F76" i="29"/>
  <c r="F100" i="29"/>
  <c r="F101" i="29" s="1"/>
  <c r="F103" i="29"/>
  <c r="F125" i="29"/>
  <c r="F122" i="29"/>
  <c r="F123" i="29" s="1"/>
  <c r="F124" i="29" s="1"/>
  <c r="F20" i="28"/>
  <c r="F40" i="28" s="1"/>
  <c r="F79" i="29" l="1"/>
  <c r="F83" i="29" s="1"/>
  <c r="F84" i="29" s="1"/>
  <c r="F129" i="29"/>
  <c r="F134" i="29" s="1"/>
  <c r="F80" i="29"/>
  <c r="F85" i="29" s="1"/>
  <c r="F128" i="29"/>
  <c r="F132" i="29" s="1"/>
  <c r="F133" i="29" s="1"/>
  <c r="F102" i="29"/>
  <c r="F42" i="29"/>
  <c r="F24" i="28"/>
  <c r="F25" i="28" s="1"/>
  <c r="F26" i="28" s="1"/>
  <c r="H10" i="28" l="1"/>
  <c r="H39" i="28"/>
  <c r="H18" i="28"/>
  <c r="F41" i="28" l="1"/>
  <c r="F42" i="28" l="1"/>
  <c r="F46" i="28" s="1"/>
  <c r="F47" i="28" s="1"/>
  <c r="F48" i="28" s="1"/>
  <c r="F49" i="28" s="1"/>
  <c r="F50" i="28" s="1"/>
  <c r="F51" i="28" s="1"/>
  <c r="H32" i="26" l="1"/>
  <c r="F12" i="26" l="1"/>
  <c r="F13" i="26" s="1"/>
  <c r="H11" i="26"/>
  <c r="F17" i="26" l="1"/>
  <c r="F18" i="26" s="1"/>
  <c r="F19" i="26" s="1"/>
  <c r="F34" i="26"/>
  <c r="F35" i="26" s="1"/>
  <c r="F39" i="26" s="1"/>
  <c r="F40" i="26" s="1"/>
  <c r="F41" i="26" s="1"/>
  <c r="F42" i="26" s="1"/>
  <c r="F43" i="26" s="1"/>
  <c r="F44" i="26" s="1"/>
  <c r="F33" i="26"/>
  <c r="K125" i="23" l="1"/>
  <c r="K124" i="23"/>
  <c r="K123" i="23"/>
  <c r="G137" i="23"/>
  <c r="G134" i="23"/>
  <c r="G135" i="23" s="1"/>
  <c r="G129" i="23"/>
  <c r="G126" i="23"/>
  <c r="G127" i="23" s="1"/>
  <c r="G121" i="23"/>
  <c r="G118" i="23"/>
  <c r="G119" i="23" s="1"/>
  <c r="H17" i="25" l="1"/>
  <c r="H196" i="22" l="1"/>
  <c r="H109" i="24" l="1"/>
  <c r="H108" i="24"/>
  <c r="H112" i="24" l="1"/>
  <c r="H110" i="24"/>
  <c r="H111" i="24" s="1"/>
  <c r="F69" i="24"/>
  <c r="F70" i="24"/>
  <c r="F71" i="24"/>
  <c r="F72" i="24"/>
  <c r="F73" i="24"/>
  <c r="F74" i="24"/>
  <c r="F75" i="24"/>
  <c r="F76" i="24"/>
  <c r="F77" i="24"/>
  <c r="F78" i="24"/>
  <c r="F79" i="24"/>
  <c r="F80" i="24"/>
  <c r="F81" i="24"/>
  <c r="F82" i="24"/>
  <c r="F83" i="24"/>
  <c r="F84" i="24"/>
  <c r="F85" i="24"/>
  <c r="F86" i="24"/>
  <c r="F87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F68" i="24"/>
  <c r="E68" i="24"/>
  <c r="D69" i="24"/>
  <c r="D70" i="24"/>
  <c r="D71" i="24"/>
  <c r="D72" i="24"/>
  <c r="D73" i="24"/>
  <c r="D74" i="24"/>
  <c r="D75" i="24"/>
  <c r="D76" i="24"/>
  <c r="D77" i="24"/>
  <c r="D78" i="24"/>
  <c r="D79" i="24"/>
  <c r="D80" i="24"/>
  <c r="D81" i="24"/>
  <c r="D82" i="24"/>
  <c r="D83" i="24"/>
  <c r="D84" i="24"/>
  <c r="D85" i="24"/>
  <c r="D86" i="24"/>
  <c r="D87" i="24"/>
  <c r="D68" i="24"/>
  <c r="C68" i="24" l="1"/>
  <c r="G68" i="24" s="1"/>
  <c r="H68" i="24" l="1"/>
  <c r="H69" i="24"/>
  <c r="H70" i="24"/>
  <c r="H71" i="24"/>
  <c r="H72" i="24"/>
  <c r="G69" i="24"/>
  <c r="I69" i="24" s="1"/>
  <c r="C69" i="24"/>
  <c r="C70" i="24"/>
  <c r="G70" i="24" s="1"/>
  <c r="I70" i="24" s="1"/>
  <c r="C71" i="24"/>
  <c r="G71" i="24" s="1"/>
  <c r="I71" i="24" s="1"/>
  <c r="C72" i="24"/>
  <c r="G72" i="24" s="1"/>
  <c r="I72" i="24" s="1"/>
  <c r="E93" i="24" l="1"/>
  <c r="I68" i="24"/>
  <c r="F93" i="24"/>
  <c r="V14" i="24"/>
  <c r="V15" i="24" s="1"/>
  <c r="M96" i="24"/>
  <c r="M95" i="24"/>
  <c r="M94" i="24"/>
  <c r="M93" i="24"/>
  <c r="M92" i="24"/>
  <c r="H87" i="24"/>
  <c r="C87" i="24"/>
  <c r="H86" i="24"/>
  <c r="C86" i="24"/>
  <c r="H85" i="24"/>
  <c r="C85" i="24"/>
  <c r="H84" i="24"/>
  <c r="C84" i="24"/>
  <c r="H83" i="24"/>
  <c r="C83" i="24"/>
  <c r="H82" i="24"/>
  <c r="C82" i="24"/>
  <c r="H81" i="24"/>
  <c r="C81" i="24"/>
  <c r="H80" i="24"/>
  <c r="C80" i="24"/>
  <c r="H79" i="24"/>
  <c r="C79" i="24"/>
  <c r="H78" i="24"/>
  <c r="C78" i="24"/>
  <c r="H77" i="24"/>
  <c r="C77" i="24"/>
  <c r="H76" i="24"/>
  <c r="C76" i="24"/>
  <c r="H75" i="24"/>
  <c r="C75" i="24"/>
  <c r="H74" i="24"/>
  <c r="C74" i="24"/>
  <c r="H73" i="24"/>
  <c r="E94" i="24" s="1"/>
  <c r="C73" i="24"/>
  <c r="V17" i="24" l="1"/>
  <c r="V18" i="24" s="1"/>
  <c r="G93" i="24"/>
  <c r="G94" i="24"/>
  <c r="H93" i="24"/>
  <c r="E95" i="24"/>
  <c r="G79" i="24"/>
  <c r="I79" i="24" s="1"/>
  <c r="G77" i="24"/>
  <c r="I77" i="24" s="1"/>
  <c r="G87" i="24"/>
  <c r="I87" i="24" s="1"/>
  <c r="G73" i="24"/>
  <c r="I73" i="24" s="1"/>
  <c r="G81" i="24"/>
  <c r="I81" i="24" s="1"/>
  <c r="G83" i="24"/>
  <c r="I83" i="24" s="1"/>
  <c r="G85" i="24"/>
  <c r="I85" i="24" s="1"/>
  <c r="V16" i="24"/>
  <c r="G78" i="24"/>
  <c r="I78" i="24" s="1"/>
  <c r="G84" i="24"/>
  <c r="I84" i="24" s="1"/>
  <c r="G86" i="24"/>
  <c r="I86" i="24" s="1"/>
  <c r="G74" i="24"/>
  <c r="I74" i="24" s="1"/>
  <c r="G82" i="24"/>
  <c r="I82" i="24" s="1"/>
  <c r="G76" i="24"/>
  <c r="I76" i="24" s="1"/>
  <c r="G75" i="24"/>
  <c r="I75" i="24" s="1"/>
  <c r="G80" i="24"/>
  <c r="I80" i="24" s="1"/>
  <c r="G95" i="24"/>
  <c r="F94" i="24" l="1"/>
  <c r="F95" i="24"/>
  <c r="H95" i="24" s="1"/>
  <c r="H94" i="24" l="1"/>
  <c r="M101" i="23" l="1"/>
  <c r="M102" i="23" l="1"/>
  <c r="M103" i="23"/>
  <c r="M104" i="23"/>
  <c r="M105" i="23"/>
  <c r="V15" i="23"/>
  <c r="H83" i="23" l="1"/>
  <c r="H84" i="23"/>
  <c r="H85" i="23"/>
  <c r="H86" i="23"/>
  <c r="H87" i="23"/>
  <c r="F84" i="23"/>
  <c r="F85" i="23"/>
  <c r="F86" i="23"/>
  <c r="F87" i="23"/>
  <c r="F88" i="23"/>
  <c r="F89" i="23"/>
  <c r="F90" i="23"/>
  <c r="F91" i="23"/>
  <c r="F92" i="23"/>
  <c r="F93" i="23"/>
  <c r="F94" i="23"/>
  <c r="F95" i="23"/>
  <c r="F96" i="23"/>
  <c r="F97" i="23"/>
  <c r="F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83" i="23"/>
  <c r="C84" i="23"/>
  <c r="C85" i="23"/>
  <c r="C86" i="23"/>
  <c r="C87" i="23"/>
  <c r="C88" i="23"/>
  <c r="C89" i="23"/>
  <c r="C90" i="23"/>
  <c r="C91" i="23"/>
  <c r="C92" i="23"/>
  <c r="C93" i="23"/>
  <c r="C94" i="23"/>
  <c r="C95" i="23"/>
  <c r="C96" i="23"/>
  <c r="C97" i="23"/>
  <c r="C83" i="23"/>
  <c r="E103" i="23" l="1"/>
  <c r="G83" i="23"/>
  <c r="I83" i="23" s="1"/>
  <c r="G97" i="23"/>
  <c r="E102" i="23"/>
  <c r="G90" i="23"/>
  <c r="G89" i="23"/>
  <c r="G84" i="23"/>
  <c r="I84" i="23" s="1"/>
  <c r="G92" i="23"/>
  <c r="G95" i="23"/>
  <c r="G87" i="23"/>
  <c r="I87" i="23" s="1"/>
  <c r="G94" i="23"/>
  <c r="G86" i="23"/>
  <c r="I86" i="23" s="1"/>
  <c r="G88" i="23"/>
  <c r="G91" i="23"/>
  <c r="G96" i="23"/>
  <c r="G93" i="23"/>
  <c r="G85" i="23"/>
  <c r="I85" i="23" s="1"/>
  <c r="F102" i="23" l="1"/>
  <c r="F103" i="23"/>
  <c r="G182" i="22" l="1"/>
  <c r="V138" i="22"/>
  <c r="V129" i="22"/>
  <c r="V120" i="22"/>
  <c r="V111" i="22"/>
  <c r="V102" i="22"/>
  <c r="V93" i="22"/>
  <c r="V84" i="22"/>
  <c r="G188" i="22" s="1"/>
  <c r="V75" i="22"/>
  <c r="V66" i="22"/>
  <c r="G184" i="22" s="1"/>
  <c r="V57" i="22"/>
  <c r="V48" i="22"/>
  <c r="V30" i="22"/>
  <c r="G185" i="22" s="1"/>
  <c r="V21" i="22"/>
  <c r="G187" i="22" s="1"/>
  <c r="V12" i="22"/>
  <c r="G186" i="22" s="1"/>
  <c r="V39" i="22"/>
  <c r="G183" i="22" s="1"/>
  <c r="V105" i="21" l="1"/>
  <c r="V75" i="21"/>
  <c r="G209" i="21" s="1"/>
  <c r="V55" i="21"/>
  <c r="V35" i="21"/>
  <c r="V165" i="21" l="1"/>
  <c r="V155" i="21"/>
  <c r="V145" i="21"/>
  <c r="V135" i="21"/>
  <c r="V125" i="21"/>
  <c r="V115" i="21"/>
  <c r="V95" i="21"/>
  <c r="G212" i="21" s="1"/>
  <c r="V85" i="21"/>
  <c r="V65" i="21"/>
  <c r="V45" i="21"/>
  <c r="V25" i="21"/>
  <c r="G211" i="21" s="1"/>
  <c r="G210" i="21" l="1"/>
  <c r="G106" i="23"/>
  <c r="G102" i="23"/>
  <c r="G103" i="23"/>
  <c r="G104" i="23"/>
  <c r="G105" i="23"/>
  <c r="V16" i="23"/>
  <c r="V18" i="23"/>
  <c r="V17" i="23"/>
  <c r="H103" i="23" l="1"/>
  <c r="H102" i="23"/>
  <c r="V19" i="23"/>
  <c r="H97" i="23"/>
  <c r="H96" i="23"/>
  <c r="H95" i="23"/>
  <c r="H94" i="23"/>
  <c r="H93" i="23"/>
  <c r="H92" i="23"/>
  <c r="H91" i="23"/>
  <c r="H90" i="23"/>
  <c r="H89" i="23"/>
  <c r="H88" i="23"/>
  <c r="I88" i="23" s="1"/>
  <c r="E106" i="23" l="1"/>
  <c r="E105" i="23"/>
  <c r="E104" i="23"/>
  <c r="I91" i="23"/>
  <c r="I95" i="23"/>
  <c r="I89" i="23"/>
  <c r="I90" i="23"/>
  <c r="I92" i="23"/>
  <c r="I97" i="23"/>
  <c r="I94" i="23"/>
  <c r="I93" i="23"/>
  <c r="I96" i="23"/>
  <c r="F104" i="23" l="1"/>
  <c r="F105" i="23"/>
  <c r="H105" i="23" s="1"/>
  <c r="F106" i="23"/>
  <c r="H106" i="23" l="1"/>
  <c r="H104" i="23"/>
  <c r="V166" i="21" l="1"/>
  <c r="V156" i="21"/>
  <c r="V146" i="21"/>
  <c r="V136" i="21"/>
  <c r="V126" i="21"/>
  <c r="V116" i="21"/>
  <c r="V106" i="21"/>
  <c r="H175" i="22" l="1"/>
  <c r="F175" i="22"/>
  <c r="E175" i="22"/>
  <c r="D175" i="22"/>
  <c r="C175" i="22"/>
  <c r="H174" i="22"/>
  <c r="F174" i="22"/>
  <c r="E174" i="22"/>
  <c r="D174" i="22"/>
  <c r="C174" i="22"/>
  <c r="H173" i="22"/>
  <c r="F173" i="22"/>
  <c r="E173" i="22"/>
  <c r="D173" i="22"/>
  <c r="C173" i="22"/>
  <c r="H172" i="22"/>
  <c r="F172" i="22"/>
  <c r="E172" i="22"/>
  <c r="D172" i="22"/>
  <c r="C172" i="22"/>
  <c r="H171" i="22"/>
  <c r="F171" i="22"/>
  <c r="E171" i="22"/>
  <c r="D171" i="22"/>
  <c r="C171" i="22"/>
  <c r="H170" i="22"/>
  <c r="F170" i="22"/>
  <c r="E170" i="22"/>
  <c r="D170" i="22"/>
  <c r="C170" i="22"/>
  <c r="H169" i="22"/>
  <c r="F169" i="22"/>
  <c r="E169" i="22"/>
  <c r="D169" i="22"/>
  <c r="C169" i="22"/>
  <c r="H168" i="22"/>
  <c r="F168" i="22"/>
  <c r="E168" i="22"/>
  <c r="D168" i="22"/>
  <c r="C168" i="22"/>
  <c r="H167" i="22"/>
  <c r="F167" i="22"/>
  <c r="E167" i="22"/>
  <c r="D167" i="22"/>
  <c r="C167" i="22"/>
  <c r="H166" i="22"/>
  <c r="F166" i="22"/>
  <c r="E166" i="22"/>
  <c r="D166" i="22"/>
  <c r="C166" i="22"/>
  <c r="H165" i="22"/>
  <c r="F165" i="22"/>
  <c r="E165" i="22"/>
  <c r="D165" i="22"/>
  <c r="C165" i="22"/>
  <c r="H164" i="22"/>
  <c r="F164" i="22"/>
  <c r="E164" i="22"/>
  <c r="D164" i="22"/>
  <c r="C164" i="22"/>
  <c r="H163" i="22"/>
  <c r="F163" i="22"/>
  <c r="E163" i="22"/>
  <c r="D163" i="22"/>
  <c r="C163" i="22"/>
  <c r="H162" i="22"/>
  <c r="F162" i="22"/>
  <c r="E162" i="22"/>
  <c r="D162" i="22"/>
  <c r="C162" i="22"/>
  <c r="H161" i="22"/>
  <c r="F161" i="22"/>
  <c r="E161" i="22"/>
  <c r="D161" i="22"/>
  <c r="C161" i="22"/>
  <c r="H160" i="22"/>
  <c r="F160" i="22"/>
  <c r="E160" i="22"/>
  <c r="D160" i="22"/>
  <c r="C160" i="22"/>
  <c r="H159" i="22"/>
  <c r="F159" i="22"/>
  <c r="E159" i="22"/>
  <c r="D159" i="22"/>
  <c r="C159" i="22"/>
  <c r="H158" i="22"/>
  <c r="F158" i="22"/>
  <c r="E158" i="22"/>
  <c r="D158" i="22"/>
  <c r="C158" i="22"/>
  <c r="H157" i="22"/>
  <c r="F157" i="22"/>
  <c r="E157" i="22"/>
  <c r="D157" i="22"/>
  <c r="C157" i="22"/>
  <c r="H156" i="22"/>
  <c r="F156" i="22"/>
  <c r="E156" i="22"/>
  <c r="D156" i="22"/>
  <c r="C156" i="22"/>
  <c r="H155" i="22"/>
  <c r="F155" i="22"/>
  <c r="E155" i="22"/>
  <c r="D155" i="22"/>
  <c r="C155" i="22"/>
  <c r="H154" i="22"/>
  <c r="F154" i="22"/>
  <c r="E154" i="22"/>
  <c r="D154" i="22"/>
  <c r="C154" i="22"/>
  <c r="H153" i="22"/>
  <c r="F153" i="22"/>
  <c r="E153" i="22"/>
  <c r="D153" i="22"/>
  <c r="C153" i="22"/>
  <c r="H152" i="22"/>
  <c r="F152" i="22"/>
  <c r="E152" i="22"/>
  <c r="D152" i="22"/>
  <c r="C152" i="22"/>
  <c r="H151" i="22"/>
  <c r="F151" i="22"/>
  <c r="E151" i="22"/>
  <c r="D151" i="22"/>
  <c r="C151" i="22"/>
  <c r="H150" i="22"/>
  <c r="F150" i="22"/>
  <c r="E150" i="22"/>
  <c r="D150" i="22"/>
  <c r="C150" i="22"/>
  <c r="H149" i="22"/>
  <c r="F149" i="22"/>
  <c r="E149" i="22"/>
  <c r="D149" i="22"/>
  <c r="C149" i="22"/>
  <c r="H148" i="22"/>
  <c r="F148" i="22"/>
  <c r="E148" i="22"/>
  <c r="G148" i="22" s="1"/>
  <c r="I148" i="22" s="1"/>
  <c r="D148" i="22"/>
  <c r="C148" i="22"/>
  <c r="H147" i="22"/>
  <c r="F147" i="22"/>
  <c r="E147" i="22"/>
  <c r="D147" i="22"/>
  <c r="C147" i="22"/>
  <c r="H146" i="22"/>
  <c r="F146" i="22"/>
  <c r="E146" i="22"/>
  <c r="D146" i="22"/>
  <c r="C146" i="22"/>
  <c r="G146" i="22" s="1"/>
  <c r="I146" i="22" s="1"/>
  <c r="V139" i="22"/>
  <c r="V130" i="22"/>
  <c r="V121" i="22"/>
  <c r="V112" i="22"/>
  <c r="V103" i="22"/>
  <c r="V94" i="22"/>
  <c r="H199" i="22"/>
  <c r="V85" i="22"/>
  <c r="V76" i="22"/>
  <c r="V67" i="22"/>
  <c r="V49" i="22"/>
  <c r="V40" i="22"/>
  <c r="V31" i="22"/>
  <c r="V22" i="22"/>
  <c r="E185" i="22" l="1"/>
  <c r="E187" i="22"/>
  <c r="E188" i="22"/>
  <c r="E182" i="22"/>
  <c r="E183" i="22"/>
  <c r="E184" i="22"/>
  <c r="V13" i="22"/>
  <c r="G153" i="22"/>
  <c r="I153" i="22" s="1"/>
  <c r="E186" i="22"/>
  <c r="G161" i="22"/>
  <c r="I161" i="22" s="1"/>
  <c r="G169" i="22"/>
  <c r="I169" i="22" s="1"/>
  <c r="G172" i="22"/>
  <c r="I172" i="22" s="1"/>
  <c r="V58" i="22"/>
  <c r="G151" i="22"/>
  <c r="I151" i="22" s="1"/>
  <c r="G159" i="22"/>
  <c r="I159" i="22" s="1"/>
  <c r="G167" i="22"/>
  <c r="I167" i="22" s="1"/>
  <c r="G166" i="22"/>
  <c r="I166" i="22" s="1"/>
  <c r="G174" i="22"/>
  <c r="I174" i="22" s="1"/>
  <c r="G147" i="22"/>
  <c r="I147" i="22" s="1"/>
  <c r="G150" i="22"/>
  <c r="I150" i="22" s="1"/>
  <c r="G158" i="22"/>
  <c r="I158" i="22" s="1"/>
  <c r="G155" i="22"/>
  <c r="I155" i="22" s="1"/>
  <c r="G154" i="22"/>
  <c r="I154" i="22" s="1"/>
  <c r="G162" i="22"/>
  <c r="I162" i="22" s="1"/>
  <c r="G170" i="22"/>
  <c r="I170" i="22" s="1"/>
  <c r="G156" i="22"/>
  <c r="I156" i="22" s="1"/>
  <c r="G157" i="22"/>
  <c r="I157" i="22" s="1"/>
  <c r="G164" i="22"/>
  <c r="I164" i="22" s="1"/>
  <c r="G175" i="22"/>
  <c r="I175" i="22" s="1"/>
  <c r="G152" i="22"/>
  <c r="I152" i="22" s="1"/>
  <c r="G160" i="22"/>
  <c r="I160" i="22" s="1"/>
  <c r="G168" i="22"/>
  <c r="I168" i="22" s="1"/>
  <c r="G173" i="22"/>
  <c r="I173" i="22" s="1"/>
  <c r="G149" i="22"/>
  <c r="I149" i="22" s="1"/>
  <c r="G163" i="22"/>
  <c r="I163" i="22" s="1"/>
  <c r="G171" i="22"/>
  <c r="I171" i="22" s="1"/>
  <c r="G165" i="22"/>
  <c r="I165" i="22" s="1"/>
  <c r="F182" i="22" l="1"/>
  <c r="H182" i="22" s="1"/>
  <c r="F187" i="22"/>
  <c r="H187" i="22" s="1"/>
  <c r="F188" i="22"/>
  <c r="H188" i="22" s="1"/>
  <c r="F185" i="22"/>
  <c r="H185" i="22" s="1"/>
  <c r="F186" i="22"/>
  <c r="H186" i="22" s="1"/>
  <c r="F184" i="22"/>
  <c r="H184" i="22" s="1"/>
  <c r="F183" i="22"/>
  <c r="H183" i="22" s="1"/>
  <c r="W148" i="13" l="1"/>
  <c r="W149" i="13" s="1"/>
  <c r="W147" i="13"/>
  <c r="H326" i="13" l="1"/>
  <c r="G326" i="13"/>
  <c r="C119" i="9"/>
  <c r="J326" i="13" l="1"/>
  <c r="I326" i="13"/>
  <c r="H256" i="18"/>
  <c r="F256" i="18"/>
  <c r="E256" i="18"/>
  <c r="D256" i="18"/>
  <c r="C256" i="18"/>
  <c r="H255" i="18"/>
  <c r="F255" i="18"/>
  <c r="E255" i="18"/>
  <c r="D255" i="18"/>
  <c r="C255" i="18"/>
  <c r="H254" i="18"/>
  <c r="F254" i="18"/>
  <c r="E254" i="18"/>
  <c r="D254" i="18"/>
  <c r="C254" i="18"/>
  <c r="H253" i="18"/>
  <c r="F253" i="18"/>
  <c r="E253" i="18"/>
  <c r="D253" i="18"/>
  <c r="C253" i="18"/>
  <c r="H252" i="18"/>
  <c r="F252" i="18"/>
  <c r="E252" i="18"/>
  <c r="D252" i="18"/>
  <c r="C252" i="18"/>
  <c r="G252" i="18" s="1"/>
  <c r="I252" i="18" s="1"/>
  <c r="H251" i="18"/>
  <c r="F251" i="18"/>
  <c r="E251" i="18"/>
  <c r="D251" i="18"/>
  <c r="C251" i="18"/>
  <c r="H250" i="18"/>
  <c r="F250" i="18"/>
  <c r="E250" i="18"/>
  <c r="D250" i="18"/>
  <c r="C250" i="18"/>
  <c r="H249" i="18"/>
  <c r="F249" i="18"/>
  <c r="E249" i="18"/>
  <c r="D249" i="18"/>
  <c r="C249" i="18"/>
  <c r="H248" i="18"/>
  <c r="F248" i="18"/>
  <c r="E248" i="18"/>
  <c r="D248" i="18"/>
  <c r="C248" i="18"/>
  <c r="H247" i="18"/>
  <c r="F247" i="18"/>
  <c r="E247" i="18"/>
  <c r="D247" i="18"/>
  <c r="C247" i="18"/>
  <c r="H246" i="18"/>
  <c r="F246" i="18"/>
  <c r="E246" i="18"/>
  <c r="D246" i="18"/>
  <c r="C246" i="18"/>
  <c r="H245" i="18"/>
  <c r="F245" i="18"/>
  <c r="E245" i="18"/>
  <c r="D245" i="18"/>
  <c r="C245" i="18"/>
  <c r="H244" i="18"/>
  <c r="F244" i="18"/>
  <c r="E244" i="18"/>
  <c r="D244" i="18"/>
  <c r="C244" i="18"/>
  <c r="G244" i="18" s="1"/>
  <c r="I244" i="18" s="1"/>
  <c r="H243" i="18"/>
  <c r="F243" i="18"/>
  <c r="E243" i="18"/>
  <c r="D243" i="18"/>
  <c r="C243" i="18"/>
  <c r="H242" i="18"/>
  <c r="F242" i="18"/>
  <c r="E242" i="18"/>
  <c r="G242" i="18" s="1"/>
  <c r="I242" i="18" s="1"/>
  <c r="D242" i="18"/>
  <c r="C242" i="18"/>
  <c r="H241" i="18"/>
  <c r="F241" i="18"/>
  <c r="E241" i="18"/>
  <c r="D241" i="18"/>
  <c r="C241" i="18"/>
  <c r="G241" i="18" s="1"/>
  <c r="H240" i="18"/>
  <c r="F240" i="18"/>
  <c r="E240" i="18"/>
  <c r="D240" i="18"/>
  <c r="C240" i="18"/>
  <c r="H239" i="18"/>
  <c r="F239" i="18"/>
  <c r="E239" i="18"/>
  <c r="D239" i="18"/>
  <c r="G239" i="18" s="1"/>
  <c r="I239" i="18" s="1"/>
  <c r="C239" i="18"/>
  <c r="H238" i="18"/>
  <c r="F238" i="18"/>
  <c r="E238" i="18"/>
  <c r="D238" i="18"/>
  <c r="C238" i="18"/>
  <c r="H237" i="18"/>
  <c r="F237" i="18"/>
  <c r="E237" i="18"/>
  <c r="D237" i="18"/>
  <c r="C237" i="18"/>
  <c r="H236" i="18"/>
  <c r="F236" i="18"/>
  <c r="E236" i="18"/>
  <c r="D236" i="18"/>
  <c r="C236" i="18"/>
  <c r="G236" i="18" s="1"/>
  <c r="I236" i="18" s="1"/>
  <c r="H235" i="18"/>
  <c r="F235" i="18"/>
  <c r="E235" i="18"/>
  <c r="D235" i="18"/>
  <c r="C235" i="18"/>
  <c r="H234" i="18"/>
  <c r="F234" i="18"/>
  <c r="E234" i="18"/>
  <c r="D234" i="18"/>
  <c r="C234" i="18"/>
  <c r="H233" i="18"/>
  <c r="F233" i="18"/>
  <c r="E233" i="18"/>
  <c r="D233" i="18"/>
  <c r="C233" i="18"/>
  <c r="G233" i="18" s="1"/>
  <c r="H232" i="18"/>
  <c r="F232" i="18"/>
  <c r="E232" i="18"/>
  <c r="D232" i="18"/>
  <c r="C232" i="18"/>
  <c r="H231" i="18"/>
  <c r="F231" i="18"/>
  <c r="E231" i="18"/>
  <c r="D231" i="18"/>
  <c r="C231" i="18"/>
  <c r="H230" i="18"/>
  <c r="F230" i="18"/>
  <c r="E230" i="18"/>
  <c r="D230" i="18"/>
  <c r="C230" i="18"/>
  <c r="H229" i="18"/>
  <c r="F229" i="18"/>
  <c r="E229" i="18"/>
  <c r="D229" i="18"/>
  <c r="C229" i="18"/>
  <c r="H228" i="18"/>
  <c r="F228" i="18"/>
  <c r="E228" i="18"/>
  <c r="D228" i="18"/>
  <c r="C228" i="18"/>
  <c r="G228" i="18" s="1"/>
  <c r="I228" i="18" s="1"/>
  <c r="H227" i="18"/>
  <c r="F227" i="18"/>
  <c r="E227" i="18"/>
  <c r="D227" i="18"/>
  <c r="C227" i="18"/>
  <c r="P174" i="18"/>
  <c r="P173" i="18"/>
  <c r="P175" i="18" s="1"/>
  <c r="P172" i="18"/>
  <c r="G141" i="18"/>
  <c r="G140" i="18"/>
  <c r="H134" i="18"/>
  <c r="F134" i="18"/>
  <c r="E134" i="18"/>
  <c r="D134" i="18"/>
  <c r="C134" i="18"/>
  <c r="G134" i="18" s="1"/>
  <c r="H133" i="18"/>
  <c r="F133" i="18"/>
  <c r="E133" i="18"/>
  <c r="D133" i="18"/>
  <c r="C133" i="18"/>
  <c r="H132" i="18"/>
  <c r="F132" i="18"/>
  <c r="E132" i="18"/>
  <c r="D132" i="18"/>
  <c r="C132" i="18"/>
  <c r="H131" i="18"/>
  <c r="F131" i="18"/>
  <c r="E131" i="18"/>
  <c r="D131" i="18"/>
  <c r="C131" i="18"/>
  <c r="H130" i="18"/>
  <c r="F130" i="18"/>
  <c r="E130" i="18"/>
  <c r="D130" i="18"/>
  <c r="C130" i="18"/>
  <c r="G130" i="18" s="1"/>
  <c r="H129" i="18"/>
  <c r="F129" i="18"/>
  <c r="E129" i="18"/>
  <c r="D129" i="18"/>
  <c r="C129" i="18"/>
  <c r="H128" i="18"/>
  <c r="F128" i="18"/>
  <c r="E128" i="18"/>
  <c r="D128" i="18"/>
  <c r="C128" i="18"/>
  <c r="H127" i="18"/>
  <c r="F127" i="18"/>
  <c r="E127" i="18"/>
  <c r="D127" i="18"/>
  <c r="C127" i="18"/>
  <c r="H126" i="18"/>
  <c r="F126" i="18"/>
  <c r="E126" i="18"/>
  <c r="D126" i="18"/>
  <c r="C126" i="18"/>
  <c r="H125" i="18"/>
  <c r="F125" i="18"/>
  <c r="E125" i="18"/>
  <c r="D125" i="18"/>
  <c r="C125" i="18"/>
  <c r="H124" i="18"/>
  <c r="F124" i="18"/>
  <c r="E124" i="18"/>
  <c r="D124" i="18"/>
  <c r="C124" i="18"/>
  <c r="H123" i="18"/>
  <c r="F123" i="18"/>
  <c r="E123" i="18"/>
  <c r="D123" i="18"/>
  <c r="C123" i="18"/>
  <c r="H122" i="18"/>
  <c r="F122" i="18"/>
  <c r="E122" i="18"/>
  <c r="D122" i="18"/>
  <c r="C122" i="18"/>
  <c r="G122" i="18" s="1"/>
  <c r="I122" i="18" s="1"/>
  <c r="H121" i="18"/>
  <c r="F121" i="18"/>
  <c r="E121" i="18"/>
  <c r="D121" i="18"/>
  <c r="C121" i="18"/>
  <c r="H120" i="18"/>
  <c r="F120" i="18"/>
  <c r="E120" i="18"/>
  <c r="D120" i="18"/>
  <c r="C120" i="18"/>
  <c r="H119" i="18"/>
  <c r="F119" i="18"/>
  <c r="E119" i="18"/>
  <c r="D119" i="18"/>
  <c r="C119" i="18"/>
  <c r="H118" i="18"/>
  <c r="F118" i="18"/>
  <c r="E118" i="18"/>
  <c r="D118" i="18"/>
  <c r="C118" i="18"/>
  <c r="H117" i="18"/>
  <c r="F117" i="18"/>
  <c r="E117" i="18"/>
  <c r="D117" i="18"/>
  <c r="C117" i="18"/>
  <c r="H116" i="18"/>
  <c r="F116" i="18"/>
  <c r="E116" i="18"/>
  <c r="D116" i="18"/>
  <c r="C116" i="18"/>
  <c r="H115" i="18"/>
  <c r="F115" i="18"/>
  <c r="E115" i="18"/>
  <c r="D115" i="18"/>
  <c r="C115" i="18"/>
  <c r="H114" i="18"/>
  <c r="F114" i="18"/>
  <c r="E114" i="18"/>
  <c r="D114" i="18"/>
  <c r="C114" i="18"/>
  <c r="H113" i="18"/>
  <c r="F113" i="18"/>
  <c r="E113" i="18"/>
  <c r="D113" i="18"/>
  <c r="C113" i="18"/>
  <c r="H112" i="18"/>
  <c r="F112" i="18"/>
  <c r="E112" i="18"/>
  <c r="D112" i="18"/>
  <c r="C112" i="18"/>
  <c r="H111" i="18"/>
  <c r="F111" i="18"/>
  <c r="E111" i="18"/>
  <c r="D111" i="18"/>
  <c r="C111" i="18"/>
  <c r="G111" i="18" s="1"/>
  <c r="I111" i="18" s="1"/>
  <c r="H110" i="18"/>
  <c r="F110" i="18"/>
  <c r="E110" i="18"/>
  <c r="D110" i="18"/>
  <c r="C110" i="18"/>
  <c r="H109" i="18"/>
  <c r="F109" i="18"/>
  <c r="E109" i="18"/>
  <c r="D109" i="18"/>
  <c r="C109" i="18"/>
  <c r="H108" i="18"/>
  <c r="F108" i="18"/>
  <c r="E108" i="18"/>
  <c r="D108" i="18"/>
  <c r="C108" i="18"/>
  <c r="H107" i="18"/>
  <c r="F107" i="18"/>
  <c r="E107" i="18"/>
  <c r="D107" i="18"/>
  <c r="C107" i="18"/>
  <c r="H106" i="18"/>
  <c r="F106" i="18"/>
  <c r="E106" i="18"/>
  <c r="D106" i="18"/>
  <c r="C106" i="18"/>
  <c r="G106" i="18" s="1"/>
  <c r="I106" i="18" s="1"/>
  <c r="H105" i="18"/>
  <c r="F105" i="18"/>
  <c r="E105" i="18"/>
  <c r="D105" i="18"/>
  <c r="C105" i="18"/>
  <c r="G105" i="18" s="1"/>
  <c r="F765" i="16"/>
  <c r="H765" i="16" s="1"/>
  <c r="H761" i="16"/>
  <c r="F761" i="16"/>
  <c r="F757" i="16"/>
  <c r="H757" i="16" s="1"/>
  <c r="F753" i="16"/>
  <c r="H753" i="16" s="1"/>
  <c r="F749" i="16"/>
  <c r="H749" i="16" s="1"/>
  <c r="F745" i="16"/>
  <c r="H745" i="16" s="1"/>
  <c r="F741" i="16"/>
  <c r="H741" i="16" s="1"/>
  <c r="F737" i="16"/>
  <c r="H737" i="16" s="1"/>
  <c r="F733" i="16"/>
  <c r="H733" i="16" s="1"/>
  <c r="F729" i="16"/>
  <c r="H729" i="16" s="1"/>
  <c r="F725" i="16"/>
  <c r="H725" i="16" s="1"/>
  <c r="F720" i="16"/>
  <c r="H720" i="16" s="1"/>
  <c r="F716" i="16"/>
  <c r="H716" i="16" s="1"/>
  <c r="H712" i="16"/>
  <c r="F712" i="16"/>
  <c r="F708" i="16"/>
  <c r="H708" i="16" s="1"/>
  <c r="F704" i="16"/>
  <c r="H704" i="16" s="1"/>
  <c r="F700" i="16"/>
  <c r="H700" i="16" s="1"/>
  <c r="F696" i="16"/>
  <c r="H696" i="16" s="1"/>
  <c r="F692" i="16"/>
  <c r="H692" i="16" s="1"/>
  <c r="F688" i="16"/>
  <c r="H688" i="16" s="1"/>
  <c r="F684" i="16"/>
  <c r="H684" i="16" s="1"/>
  <c r="F680" i="16"/>
  <c r="H680" i="16" s="1"/>
  <c r="F675" i="16"/>
  <c r="H675" i="16" s="1"/>
  <c r="F671" i="16"/>
  <c r="H671" i="16" s="1"/>
  <c r="H667" i="16"/>
  <c r="F667" i="16"/>
  <c r="F663" i="16"/>
  <c r="H663" i="16" s="1"/>
  <c r="F659" i="16"/>
  <c r="H659" i="16" s="1"/>
  <c r="F655" i="16"/>
  <c r="H655" i="16" s="1"/>
  <c r="F651" i="16"/>
  <c r="H651" i="16" s="1"/>
  <c r="F647" i="16"/>
  <c r="H647" i="16" s="1"/>
  <c r="F643" i="16"/>
  <c r="H643" i="16" s="1"/>
  <c r="F639" i="16"/>
  <c r="H639" i="16" s="1"/>
  <c r="F635" i="16"/>
  <c r="H635" i="16" s="1"/>
  <c r="F630" i="16"/>
  <c r="F626" i="16"/>
  <c r="H630" i="16" s="1"/>
  <c r="F622" i="16"/>
  <c r="F618" i="16"/>
  <c r="H622" i="16" s="1"/>
  <c r="F614" i="16"/>
  <c r="F610" i="16"/>
  <c r="F606" i="16"/>
  <c r="F602" i="16"/>
  <c r="F598" i="16"/>
  <c r="F594" i="16"/>
  <c r="F590" i="16"/>
  <c r="H590" i="16" s="1"/>
  <c r="F586" i="16"/>
  <c r="F582" i="16"/>
  <c r="F578" i="16"/>
  <c r="F574" i="16"/>
  <c r="F570" i="16"/>
  <c r="H574" i="16" s="1"/>
  <c r="F566" i="16"/>
  <c r="F562" i="16"/>
  <c r="H566" i="16" s="1"/>
  <c r="F558" i="16"/>
  <c r="F554" i="16"/>
  <c r="H558" i="16" s="1"/>
  <c r="F550" i="16"/>
  <c r="F546" i="16"/>
  <c r="H550" i="16" s="1"/>
  <c r="F541" i="16"/>
  <c r="F537" i="16"/>
  <c r="H541" i="16" s="1"/>
  <c r="F533" i="16"/>
  <c r="F529" i="16"/>
  <c r="F525" i="16"/>
  <c r="H525" i="16" s="1"/>
  <c r="F521" i="16"/>
  <c r="F517" i="16"/>
  <c r="H517" i="16" s="1"/>
  <c r="F513" i="16"/>
  <c r="F509" i="16"/>
  <c r="F505" i="16"/>
  <c r="H509" i="16" s="1"/>
  <c r="F501" i="16"/>
  <c r="H501" i="16" s="1"/>
  <c r="F497" i="16"/>
  <c r="F493" i="16"/>
  <c r="F489" i="16"/>
  <c r="F485" i="16"/>
  <c r="F481" i="16"/>
  <c r="F477" i="16"/>
  <c r="F473" i="16"/>
  <c r="H477" i="16" s="1"/>
  <c r="F469" i="16"/>
  <c r="F465" i="16"/>
  <c r="F461" i="16"/>
  <c r="O457" i="16"/>
  <c r="F457" i="16"/>
  <c r="H461" i="16" s="1"/>
  <c r="F452" i="16"/>
  <c r="F448" i="16"/>
  <c r="H452" i="16" s="1"/>
  <c r="F444" i="16"/>
  <c r="F440" i="16"/>
  <c r="O436" i="16"/>
  <c r="F436" i="16"/>
  <c r="F432" i="16"/>
  <c r="F428" i="16"/>
  <c r="F424" i="16"/>
  <c r="H428" i="16" s="1"/>
  <c r="H420" i="16"/>
  <c r="F420" i="16"/>
  <c r="F416" i="16"/>
  <c r="F412" i="16"/>
  <c r="F408" i="16"/>
  <c r="H412" i="16" s="1"/>
  <c r="F404" i="16"/>
  <c r="F400" i="16"/>
  <c r="H404" i="16" s="1"/>
  <c r="F396" i="16"/>
  <c r="H396" i="16" s="1"/>
  <c r="F392" i="16"/>
  <c r="H388" i="16"/>
  <c r="F388" i="16"/>
  <c r="O385" i="16"/>
  <c r="F384" i="16"/>
  <c r="F380" i="16"/>
  <c r="H380" i="16" s="1"/>
  <c r="O377" i="16"/>
  <c r="F376" i="16"/>
  <c r="F372" i="16"/>
  <c r="F368" i="16"/>
  <c r="H372" i="16" s="1"/>
  <c r="Q363" i="16"/>
  <c r="O477" i="16" s="1"/>
  <c r="P363" i="16"/>
  <c r="O363" i="16"/>
  <c r="F363" i="16"/>
  <c r="H363" i="16" s="1"/>
  <c r="Q362" i="16"/>
  <c r="O476" i="16" s="1"/>
  <c r="P362" i="16"/>
  <c r="R362" i="16" s="1"/>
  <c r="P377" i="16" s="1"/>
  <c r="O362" i="16"/>
  <c r="Q361" i="16"/>
  <c r="O475" i="16" s="1"/>
  <c r="O361" i="16"/>
  <c r="P361" i="16" s="1"/>
  <c r="R361" i="16" s="1"/>
  <c r="Q360" i="16"/>
  <c r="O375" i="16" s="1"/>
  <c r="O360" i="16"/>
  <c r="P360" i="16" s="1"/>
  <c r="Q359" i="16"/>
  <c r="O418" i="16" s="1"/>
  <c r="O359" i="16"/>
  <c r="P359" i="16" s="1"/>
  <c r="R359" i="16" s="1"/>
  <c r="P418" i="16" s="1"/>
  <c r="F359" i="16"/>
  <c r="H359" i="16" s="1"/>
  <c r="Q358" i="16"/>
  <c r="O483" i="16" s="1"/>
  <c r="P358" i="16"/>
  <c r="O358" i="16"/>
  <c r="Q357" i="16"/>
  <c r="O427" i="16" s="1"/>
  <c r="O357" i="16"/>
  <c r="P357" i="16" s="1"/>
  <c r="Q356" i="16"/>
  <c r="O470" i="16" s="1"/>
  <c r="O356" i="16"/>
  <c r="P356" i="16" s="1"/>
  <c r="R356" i="16" s="1"/>
  <c r="Q355" i="16"/>
  <c r="O370" i="16" s="1"/>
  <c r="O355" i="16"/>
  <c r="P355" i="16" s="1"/>
  <c r="H355" i="16"/>
  <c r="F355" i="16"/>
  <c r="Q354" i="16"/>
  <c r="O468" i="16" s="1"/>
  <c r="O354" i="16"/>
  <c r="P354" i="16" s="1"/>
  <c r="Q353" i="16"/>
  <c r="P353" i="16"/>
  <c r="O353" i="16"/>
  <c r="F351" i="16"/>
  <c r="H351" i="16" s="1"/>
  <c r="F347" i="16"/>
  <c r="H347" i="16" s="1"/>
  <c r="F343" i="16"/>
  <c r="H343" i="16" s="1"/>
  <c r="F339" i="16"/>
  <c r="H339" i="16" s="1"/>
  <c r="H335" i="16"/>
  <c r="F335" i="16"/>
  <c r="F331" i="16"/>
  <c r="H331" i="16" s="1"/>
  <c r="F327" i="16"/>
  <c r="H327" i="16" s="1"/>
  <c r="F323" i="16"/>
  <c r="H323" i="16" s="1"/>
  <c r="F318" i="16"/>
  <c r="F314" i="16"/>
  <c r="H318" i="16" s="1"/>
  <c r="F310" i="16"/>
  <c r="F306" i="16"/>
  <c r="H310" i="16" s="1"/>
  <c r="F302" i="16"/>
  <c r="F298" i="16"/>
  <c r="H302" i="16" s="1"/>
  <c r="F294" i="16"/>
  <c r="F290" i="16"/>
  <c r="H294" i="16" s="1"/>
  <c r="F286" i="16"/>
  <c r="F282" i="16"/>
  <c r="F278" i="16"/>
  <c r="F274" i="16"/>
  <c r="F270" i="16"/>
  <c r="F266" i="16"/>
  <c r="F262" i="16"/>
  <c r="H262" i="16" s="1"/>
  <c r="F258" i="16"/>
  <c r="F254" i="16"/>
  <c r="F250" i="16"/>
  <c r="H254" i="16" s="1"/>
  <c r="F246" i="16"/>
  <c r="F242" i="16"/>
  <c r="F238" i="16"/>
  <c r="H238" i="16" s="1"/>
  <c r="F234" i="16"/>
  <c r="F229" i="16"/>
  <c r="F225" i="16"/>
  <c r="H229" i="16" s="1"/>
  <c r="F221" i="16"/>
  <c r="F217" i="16"/>
  <c r="F213" i="16"/>
  <c r="F209" i="16"/>
  <c r="F205" i="16"/>
  <c r="F201" i="16"/>
  <c r="F197" i="16"/>
  <c r="F193" i="16"/>
  <c r="H197" i="16" s="1"/>
  <c r="F189" i="16"/>
  <c r="H189" i="16" s="1"/>
  <c r="F185" i="16"/>
  <c r="F181" i="16"/>
  <c r="H181" i="16" s="1"/>
  <c r="F177" i="16"/>
  <c r="F173" i="16"/>
  <c r="F169" i="16"/>
  <c r="H173" i="16" s="1"/>
  <c r="F165" i="16"/>
  <c r="F161" i="16"/>
  <c r="H165" i="16" s="1"/>
  <c r="F157" i="16"/>
  <c r="F153" i="16"/>
  <c r="F149" i="16"/>
  <c r="F145" i="16"/>
  <c r="H149" i="16" s="1"/>
  <c r="F140" i="16"/>
  <c r="F136" i="16"/>
  <c r="H140" i="16" s="1"/>
  <c r="F132" i="16"/>
  <c r="H132" i="16" s="1"/>
  <c r="F128" i="16"/>
  <c r="H124" i="16"/>
  <c r="F124" i="16"/>
  <c r="F120" i="16"/>
  <c r="F116" i="16"/>
  <c r="F112" i="16"/>
  <c r="F108" i="16"/>
  <c r="F104" i="16"/>
  <c r="H108" i="16" s="1"/>
  <c r="H100" i="16"/>
  <c r="F100" i="16"/>
  <c r="F96" i="16"/>
  <c r="F92" i="16"/>
  <c r="F88" i="16"/>
  <c r="H92" i="16" s="1"/>
  <c r="F84" i="16"/>
  <c r="F80" i="16"/>
  <c r="F76" i="16"/>
  <c r="F72" i="16"/>
  <c r="F68" i="16"/>
  <c r="F64" i="16"/>
  <c r="F60" i="16"/>
  <c r="F56" i="16"/>
  <c r="H60" i="16" s="1"/>
  <c r="F51" i="16"/>
  <c r="H51" i="16" s="1"/>
  <c r="H50" i="16"/>
  <c r="H47" i="16"/>
  <c r="F47" i="16"/>
  <c r="H46" i="16"/>
  <c r="F43" i="16"/>
  <c r="H43" i="16" s="1"/>
  <c r="H42" i="16"/>
  <c r="F39" i="16"/>
  <c r="H39" i="16" s="1"/>
  <c r="H38" i="16"/>
  <c r="F35" i="16"/>
  <c r="H35" i="16" s="1"/>
  <c r="H34" i="16"/>
  <c r="F31" i="16"/>
  <c r="H31" i="16" s="1"/>
  <c r="H30" i="16"/>
  <c r="F27" i="16"/>
  <c r="H27" i="16" s="1"/>
  <c r="H26" i="16"/>
  <c r="H23" i="16"/>
  <c r="F23" i="16"/>
  <c r="H22" i="16"/>
  <c r="F19" i="16"/>
  <c r="H19" i="16" s="1"/>
  <c r="H18" i="16"/>
  <c r="F15" i="16"/>
  <c r="H15" i="16" s="1"/>
  <c r="H14" i="16"/>
  <c r="H11" i="16"/>
  <c r="F11" i="16"/>
  <c r="H10" i="16"/>
  <c r="H68" i="16" l="1"/>
  <c r="O374" i="16"/>
  <c r="O393" i="16"/>
  <c r="O435" i="16"/>
  <c r="O444" i="16"/>
  <c r="P444" i="16" s="1"/>
  <c r="O453" i="16"/>
  <c r="H469" i="16"/>
  <c r="O481" i="16"/>
  <c r="H582" i="16"/>
  <c r="H614" i="16"/>
  <c r="G120" i="18"/>
  <c r="I120" i="18" s="1"/>
  <c r="G128" i="18"/>
  <c r="I128" i="18" s="1"/>
  <c r="G227" i="18"/>
  <c r="I227" i="18" s="1"/>
  <c r="F261" i="18" s="1"/>
  <c r="G235" i="18"/>
  <c r="H76" i="16"/>
  <c r="H157" i="16"/>
  <c r="O384" i="16"/>
  <c r="O394" i="16"/>
  <c r="O406" i="16"/>
  <c r="O446" i="16"/>
  <c r="O484" i="16"/>
  <c r="H533" i="16"/>
  <c r="G109" i="18"/>
  <c r="I109" i="18" s="1"/>
  <c r="G115" i="18"/>
  <c r="I115" i="18" s="1"/>
  <c r="G117" i="18"/>
  <c r="I117" i="18" s="1"/>
  <c r="G125" i="18"/>
  <c r="I125" i="18" s="1"/>
  <c r="G133" i="18"/>
  <c r="I133" i="18" s="1"/>
  <c r="H84" i="16"/>
  <c r="R358" i="16"/>
  <c r="P384" i="16" s="1"/>
  <c r="R384" i="16" s="1"/>
  <c r="R363" i="16"/>
  <c r="O387" i="16"/>
  <c r="O411" i="16"/>
  <c r="O437" i="16"/>
  <c r="O448" i="16"/>
  <c r="O459" i="16"/>
  <c r="O488" i="16"/>
  <c r="P488" i="16" s="1"/>
  <c r="G119" i="18"/>
  <c r="I119" i="18" s="1"/>
  <c r="H246" i="16"/>
  <c r="R354" i="16"/>
  <c r="O378" i="16"/>
  <c r="O396" i="16"/>
  <c r="O439" i="16"/>
  <c r="O449" i="16"/>
  <c r="O473" i="16"/>
  <c r="H493" i="16"/>
  <c r="H598" i="16"/>
  <c r="G245" i="18"/>
  <c r="I245" i="18" s="1"/>
  <c r="O371" i="16"/>
  <c r="O415" i="16"/>
  <c r="P415" i="16" s="1"/>
  <c r="R415" i="16" s="1"/>
  <c r="O429" i="16"/>
  <c r="O450" i="16"/>
  <c r="O461" i="16"/>
  <c r="E262" i="18"/>
  <c r="F262" i="18" s="1"/>
  <c r="H116" i="16"/>
  <c r="O380" i="16"/>
  <c r="O389" i="16"/>
  <c r="O400" i="16"/>
  <c r="O430" i="16"/>
  <c r="O442" i="16"/>
  <c r="O451" i="16"/>
  <c r="P451" i="16" s="1"/>
  <c r="O462" i="16"/>
  <c r="P462" i="16" s="1"/>
  <c r="H606" i="16"/>
  <c r="I134" i="18"/>
  <c r="I233" i="18"/>
  <c r="I241" i="18"/>
  <c r="G249" i="18"/>
  <c r="O422" i="16"/>
  <c r="O472" i="16"/>
  <c r="O373" i="16"/>
  <c r="O382" i="16"/>
  <c r="H436" i="16"/>
  <c r="H444" i="16"/>
  <c r="O464" i="16"/>
  <c r="H485" i="16"/>
  <c r="G124" i="18"/>
  <c r="I124" i="18" s="1"/>
  <c r="G132" i="18"/>
  <c r="I132" i="18" s="1"/>
  <c r="F143" i="18" s="1"/>
  <c r="H143" i="18" s="1"/>
  <c r="G230" i="18"/>
  <c r="I230" i="18" s="1"/>
  <c r="G238" i="18"/>
  <c r="G107" i="18"/>
  <c r="I107" i="18" s="1"/>
  <c r="G112" i="18"/>
  <c r="I112" i="18" s="1"/>
  <c r="G126" i="18"/>
  <c r="I126" i="18" s="1"/>
  <c r="G256" i="18"/>
  <c r="I256" i="18" s="1"/>
  <c r="G231" i="18"/>
  <c r="I231" i="18" s="1"/>
  <c r="G234" i="18"/>
  <c r="I234" i="18" s="1"/>
  <c r="G237" i="18"/>
  <c r="I237" i="18" s="1"/>
  <c r="E140" i="18"/>
  <c r="G123" i="18"/>
  <c r="I123" i="18" s="1"/>
  <c r="G114" i="18"/>
  <c r="I114" i="18" s="1"/>
  <c r="E141" i="18"/>
  <c r="G131" i="18"/>
  <c r="I131" i="18" s="1"/>
  <c r="E263" i="18"/>
  <c r="F263" i="18" s="1"/>
  <c r="G247" i="18"/>
  <c r="I247" i="18" s="1"/>
  <c r="G250" i="18"/>
  <c r="I250" i="18" s="1"/>
  <c r="G253" i="18"/>
  <c r="I253" i="18" s="1"/>
  <c r="I105" i="18"/>
  <c r="I130" i="18"/>
  <c r="I235" i="18"/>
  <c r="I238" i="18"/>
  <c r="I249" i="18"/>
  <c r="G255" i="18"/>
  <c r="I255" i="18" s="1"/>
  <c r="G113" i="18"/>
  <c r="I113" i="18" s="1"/>
  <c r="E142" i="18"/>
  <c r="G127" i="18"/>
  <c r="I127" i="18" s="1"/>
  <c r="E143" i="18"/>
  <c r="G232" i="18"/>
  <c r="I232" i="18" s="1"/>
  <c r="G243" i="18"/>
  <c r="I243" i="18" s="1"/>
  <c r="G246" i="18"/>
  <c r="I246" i="18" s="1"/>
  <c r="G108" i="18"/>
  <c r="I108" i="18" s="1"/>
  <c r="G110" i="18"/>
  <c r="I110" i="18" s="1"/>
  <c r="G121" i="18"/>
  <c r="I121" i="18" s="1"/>
  <c r="G229" i="18"/>
  <c r="I229" i="18" s="1"/>
  <c r="G240" i="18"/>
  <c r="I240" i="18" s="1"/>
  <c r="G251" i="18"/>
  <c r="I251" i="18" s="1"/>
  <c r="G254" i="18"/>
  <c r="I254" i="18" s="1"/>
  <c r="E139" i="18"/>
  <c r="F139" i="18" s="1"/>
  <c r="G116" i="18"/>
  <c r="I116" i="18" s="1"/>
  <c r="G118" i="18"/>
  <c r="I118" i="18" s="1"/>
  <c r="G129" i="18"/>
  <c r="I129" i="18" s="1"/>
  <c r="E261" i="18"/>
  <c r="G248" i="18"/>
  <c r="I248" i="18" s="1"/>
  <c r="F140" i="18"/>
  <c r="P389" i="16"/>
  <c r="P477" i="16"/>
  <c r="P400" i="16"/>
  <c r="P378" i="16"/>
  <c r="R377" i="16"/>
  <c r="R418" i="16"/>
  <c r="H221" i="16"/>
  <c r="H270" i="16"/>
  <c r="P446" i="16"/>
  <c r="P479" i="16"/>
  <c r="P468" i="16"/>
  <c r="P457" i="16"/>
  <c r="P435" i="16"/>
  <c r="P380" i="16"/>
  <c r="O408" i="16"/>
  <c r="P396" i="16"/>
  <c r="P484" i="16"/>
  <c r="P374" i="16"/>
  <c r="P473" i="16"/>
  <c r="P385" i="16"/>
  <c r="P487" i="16"/>
  <c r="P476" i="16"/>
  <c r="H278" i="16"/>
  <c r="R357" i="16"/>
  <c r="O454" i="16"/>
  <c r="P454" i="16" s="1"/>
  <c r="O432" i="16"/>
  <c r="O399" i="16"/>
  <c r="P399" i="16" s="1"/>
  <c r="O487" i="16"/>
  <c r="O410" i="16"/>
  <c r="P410" i="16" s="1"/>
  <c r="O443" i="16"/>
  <c r="P443" i="16" s="1"/>
  <c r="O388" i="16"/>
  <c r="P388" i="16" s="1"/>
  <c r="O421" i="16"/>
  <c r="P421" i="16" s="1"/>
  <c r="O465" i="16"/>
  <c r="P465" i="16" s="1"/>
  <c r="P432" i="16"/>
  <c r="O478" i="16"/>
  <c r="O456" i="16"/>
  <c r="O368" i="16"/>
  <c r="O467" i="16"/>
  <c r="O412" i="16"/>
  <c r="O445" i="16"/>
  <c r="O379" i="16"/>
  <c r="O390" i="16"/>
  <c r="O482" i="16"/>
  <c r="O405" i="16"/>
  <c r="O438" i="16"/>
  <c r="O471" i="16"/>
  <c r="O416" i="16"/>
  <c r="O383" i="16"/>
  <c r="O434" i="16"/>
  <c r="P481" i="16"/>
  <c r="P382" i="16"/>
  <c r="P459" i="16"/>
  <c r="P448" i="16"/>
  <c r="P393" i="16"/>
  <c r="P437" i="16"/>
  <c r="P371" i="16"/>
  <c r="H205" i="16"/>
  <c r="H286" i="16"/>
  <c r="R355" i="16"/>
  <c r="R360" i="16"/>
  <c r="P422" i="16"/>
  <c r="O460" i="16"/>
  <c r="P439" i="16"/>
  <c r="O425" i="16"/>
  <c r="O469" i="16"/>
  <c r="O403" i="16"/>
  <c r="O480" i="16"/>
  <c r="O458" i="16"/>
  <c r="O381" i="16"/>
  <c r="O414" i="16"/>
  <c r="O447" i="16"/>
  <c r="O485" i="16"/>
  <c r="O463" i="16"/>
  <c r="O474" i="16"/>
  <c r="O386" i="16"/>
  <c r="O452" i="16"/>
  <c r="O419" i="16"/>
  <c r="O397" i="16"/>
  <c r="O401" i="16"/>
  <c r="P411" i="16"/>
  <c r="O423" i="16"/>
  <c r="P470" i="16"/>
  <c r="H213" i="16"/>
  <c r="R353" i="16"/>
  <c r="P453" i="16"/>
  <c r="P387" i="16"/>
  <c r="P475" i="16"/>
  <c r="P464" i="16"/>
  <c r="P442" i="16"/>
  <c r="O372" i="16"/>
  <c r="O392" i="16"/>
  <c r="P429" i="16"/>
  <c r="O441" i="16"/>
  <c r="O395" i="16"/>
  <c r="O402" i="16"/>
  <c r="P402" i="16" s="1"/>
  <c r="O404" i="16"/>
  <c r="P404" i="16" s="1"/>
  <c r="O409" i="16"/>
  <c r="P409" i="16" s="1"/>
  <c r="O479" i="16"/>
  <c r="O369" i="16"/>
  <c r="P369" i="16" s="1"/>
  <c r="O376" i="16"/>
  <c r="P376" i="16" s="1"/>
  <c r="O407" i="16"/>
  <c r="P407" i="16" s="1"/>
  <c r="O426" i="16"/>
  <c r="P426" i="16" s="1"/>
  <c r="O428" i="16"/>
  <c r="O433" i="16"/>
  <c r="P433" i="16" s="1"/>
  <c r="O440" i="16"/>
  <c r="P440" i="16" s="1"/>
  <c r="O455" i="16"/>
  <c r="P455" i="16" s="1"/>
  <c r="O486" i="16"/>
  <c r="P486" i="16" s="1"/>
  <c r="O431" i="16"/>
  <c r="P431" i="16" s="1"/>
  <c r="O466" i="16"/>
  <c r="P466" i="16" s="1"/>
  <c r="O391" i="16"/>
  <c r="P391" i="16" s="1"/>
  <c r="O398" i="16"/>
  <c r="P398" i="16" s="1"/>
  <c r="O417" i="16"/>
  <c r="P417" i="16" s="1"/>
  <c r="O424" i="16"/>
  <c r="P424" i="16" s="1"/>
  <c r="O413" i="16"/>
  <c r="P413" i="16" s="1"/>
  <c r="O420" i="16"/>
  <c r="P420" i="16" s="1"/>
  <c r="P461" i="16" l="1"/>
  <c r="P472" i="16"/>
  <c r="F141" i="18"/>
  <c r="H141" i="18" s="1"/>
  <c r="P428" i="16"/>
  <c r="R428" i="16" s="1"/>
  <c r="P373" i="16"/>
  <c r="P395" i="16"/>
  <c r="P483" i="16"/>
  <c r="P406" i="16"/>
  <c r="P450" i="16"/>
  <c r="F142" i="18"/>
  <c r="H142" i="18" s="1"/>
  <c r="H140" i="18"/>
  <c r="H262" i="18"/>
  <c r="H263" i="18"/>
  <c r="H261" i="18"/>
  <c r="H139" i="18"/>
  <c r="R426" i="16"/>
  <c r="R443" i="16"/>
  <c r="R409" i="16"/>
  <c r="R417" i="16"/>
  <c r="R407" i="16"/>
  <c r="R402" i="16"/>
  <c r="R399" i="16"/>
  <c r="R433" i="16"/>
  <c r="R410" i="16"/>
  <c r="R376" i="16"/>
  <c r="R420" i="16"/>
  <c r="R486" i="16"/>
  <c r="R465" i="16"/>
  <c r="R466" i="16"/>
  <c r="R421" i="16"/>
  <c r="R369" i="16"/>
  <c r="R455" i="16"/>
  <c r="R431" i="16"/>
  <c r="R440" i="16"/>
  <c r="R388" i="16"/>
  <c r="R439" i="16"/>
  <c r="R488" i="16"/>
  <c r="R442" i="16"/>
  <c r="R453" i="16"/>
  <c r="R373" i="16"/>
  <c r="R437" i="16"/>
  <c r="R462" i="16"/>
  <c r="R378" i="16"/>
  <c r="R389" i="16"/>
  <c r="R411" i="16"/>
  <c r="R481" i="16"/>
  <c r="R451" i="16"/>
  <c r="R422" i="16"/>
  <c r="R380" i="16"/>
  <c r="R479" i="16"/>
  <c r="R413" i="16"/>
  <c r="R483" i="16"/>
  <c r="P408" i="16"/>
  <c r="P375" i="16"/>
  <c r="P474" i="16"/>
  <c r="P386" i="16"/>
  <c r="P463" i="16"/>
  <c r="P452" i="16"/>
  <c r="P419" i="16"/>
  <c r="P397" i="16"/>
  <c r="P430" i="16"/>
  <c r="P485" i="16"/>
  <c r="P441" i="16"/>
  <c r="R393" i="16"/>
  <c r="R454" i="16"/>
  <c r="R435" i="16"/>
  <c r="R404" i="16"/>
  <c r="R432" i="16"/>
  <c r="R476" i="16"/>
  <c r="R446" i="16"/>
  <c r="R424" i="16"/>
  <c r="R429" i="16"/>
  <c r="R470" i="16"/>
  <c r="R450" i="16"/>
  <c r="P458" i="16"/>
  <c r="P469" i="16"/>
  <c r="P480" i="16"/>
  <c r="P381" i="16"/>
  <c r="P414" i="16"/>
  <c r="P447" i="16"/>
  <c r="P392" i="16"/>
  <c r="P370" i="16"/>
  <c r="P425" i="16"/>
  <c r="P436" i="16"/>
  <c r="P403" i="16"/>
  <c r="R448" i="16"/>
  <c r="P394" i="16"/>
  <c r="P438" i="16"/>
  <c r="P471" i="16"/>
  <c r="P416" i="16"/>
  <c r="P383" i="16"/>
  <c r="P482" i="16"/>
  <c r="P460" i="16"/>
  <c r="P449" i="16"/>
  <c r="P427" i="16"/>
  <c r="P405" i="16"/>
  <c r="P372" i="16"/>
  <c r="R374" i="16"/>
  <c r="R457" i="16"/>
  <c r="R400" i="16"/>
  <c r="R391" i="16"/>
  <c r="R387" i="16"/>
  <c r="R371" i="16"/>
  <c r="R385" i="16"/>
  <c r="R406" i="16"/>
  <c r="R464" i="16"/>
  <c r="R461" i="16"/>
  <c r="R459" i="16"/>
  <c r="R484" i="16"/>
  <c r="R468" i="16"/>
  <c r="P478" i="16"/>
  <c r="P467" i="16"/>
  <c r="P401" i="16"/>
  <c r="P445" i="16"/>
  <c r="P379" i="16"/>
  <c r="P390" i="16"/>
  <c r="P423" i="16"/>
  <c r="P434" i="16"/>
  <c r="P368" i="16"/>
  <c r="P456" i="16"/>
  <c r="P412" i="16"/>
  <c r="R395" i="16"/>
  <c r="R473" i="16"/>
  <c r="R444" i="16"/>
  <c r="R398" i="16"/>
  <c r="R475" i="16"/>
  <c r="R472" i="16"/>
  <c r="R382" i="16"/>
  <c r="R487" i="16"/>
  <c r="R396" i="16"/>
  <c r="R477" i="16"/>
  <c r="R478" i="16" l="1"/>
  <c r="R482" i="16"/>
  <c r="R480" i="16"/>
  <c r="R386" i="16"/>
  <c r="R434" i="16"/>
  <c r="R383" i="16"/>
  <c r="R436" i="16"/>
  <c r="R469" i="16"/>
  <c r="R441" i="16"/>
  <c r="R474" i="16"/>
  <c r="R375" i="16"/>
  <c r="R390" i="16"/>
  <c r="R372" i="16"/>
  <c r="R471" i="16"/>
  <c r="R370" i="16"/>
  <c r="R430" i="16"/>
  <c r="R408" i="16"/>
  <c r="R423" i="16"/>
  <c r="R425" i="16"/>
  <c r="R485" i="16"/>
  <c r="R379" i="16"/>
  <c r="R405" i="16"/>
  <c r="R438" i="16"/>
  <c r="R392" i="16"/>
  <c r="R397" i="16"/>
  <c r="R368" i="16"/>
  <c r="R403" i="16"/>
  <c r="R416" i="16"/>
  <c r="R458" i="16"/>
  <c r="R445" i="16"/>
  <c r="R427" i="16"/>
  <c r="R394" i="16"/>
  <c r="R447" i="16"/>
  <c r="R419" i="16"/>
  <c r="R412" i="16"/>
  <c r="R401" i="16"/>
  <c r="R449" i="16"/>
  <c r="R414" i="16"/>
  <c r="R452" i="16"/>
  <c r="R456" i="16"/>
  <c r="R467" i="16"/>
  <c r="R460" i="16"/>
  <c r="R381" i="16"/>
  <c r="R463" i="16"/>
  <c r="H1014" i="16" l="1"/>
  <c r="U11" i="16" s="1"/>
  <c r="H1140" i="16"/>
  <c r="Y12" i="16" s="1"/>
  <c r="H1833" i="16"/>
  <c r="AI18" i="16" s="1"/>
  <c r="H1698" i="16"/>
  <c r="AC17" i="16" s="1"/>
  <c r="H1788" i="16"/>
  <c r="Y18" i="16" s="1"/>
  <c r="H1104" i="16" l="1"/>
  <c r="AO11" i="16" s="1"/>
  <c r="H1077" i="16"/>
  <c r="AI11" i="16" s="1"/>
  <c r="H1797" i="16"/>
  <c r="AA18" i="16" s="1"/>
  <c r="H1743" i="16"/>
  <c r="AM17" i="16" s="1"/>
  <c r="H1212" i="16"/>
  <c r="AO12" i="16" s="1"/>
  <c r="H1086" i="16"/>
  <c r="AK11" i="16" s="1"/>
  <c r="H1680" i="16"/>
  <c r="Y17" i="16" s="1"/>
  <c r="H1050" i="16"/>
  <c r="AC11" i="16" s="1"/>
  <c r="H1770" i="16"/>
  <c r="U18" i="16" s="1"/>
  <c r="H1707" i="16"/>
  <c r="AE17" i="16" s="1"/>
  <c r="H1167" i="16"/>
  <c r="AE12" i="16" s="1"/>
  <c r="H1041" i="16"/>
  <c r="AA11" i="16" s="1"/>
  <c r="H1122" i="16"/>
  <c r="U12" i="16" s="1"/>
  <c r="H1032" i="16"/>
  <c r="Y11" i="16" s="1"/>
  <c r="H1779" i="16"/>
  <c r="W18" i="16" s="1"/>
  <c r="H1716" i="16"/>
  <c r="AG17" i="16" s="1"/>
  <c r="H1131" i="16"/>
  <c r="W12" i="16" s="1"/>
  <c r="H1095" i="16"/>
  <c r="AM11" i="16" s="1"/>
  <c r="H1662" i="16"/>
  <c r="U17" i="16" s="1"/>
  <c r="H1185" i="16"/>
  <c r="AI12" i="16" s="1"/>
  <c r="H1860" i="16"/>
  <c r="AO18" i="16" s="1"/>
  <c r="H1671" i="16"/>
  <c r="W17" i="16" s="1"/>
  <c r="H1149" i="16"/>
  <c r="AA12" i="16" s="1"/>
  <c r="H1059" i="16"/>
  <c r="AE11" i="16" s="1"/>
  <c r="H1725" i="16"/>
  <c r="AI17" i="16" s="1"/>
  <c r="H1842" i="16"/>
  <c r="AK18" i="16" s="1"/>
  <c r="H1851" i="16"/>
  <c r="AM18" i="16" s="1"/>
  <c r="H1194" i="16"/>
  <c r="AK12" i="16" s="1"/>
  <c r="H1815" i="16"/>
  <c r="AE18" i="16" s="1"/>
  <c r="H1734" i="16"/>
  <c r="AK17" i="16" s="1"/>
  <c r="H1806" i="16"/>
  <c r="AC18" i="16" s="1"/>
  <c r="H1176" i="16"/>
  <c r="AG12" i="16" s="1"/>
  <c r="H1023" i="16"/>
  <c r="W11" i="16" s="1"/>
  <c r="H1689" i="16"/>
  <c r="AA17" i="16" s="1"/>
  <c r="H1824" i="16"/>
  <c r="AG18" i="16" s="1"/>
  <c r="H1752" i="16"/>
  <c r="AO17" i="16" s="1"/>
  <c r="H1158" i="16"/>
  <c r="AC12" i="16" s="1"/>
  <c r="H1203" i="16"/>
  <c r="AM12" i="16" s="1"/>
  <c r="H1068" i="16"/>
  <c r="AG11" i="16" s="1"/>
  <c r="H1536" i="16" l="1"/>
  <c r="AO15" i="16" s="1"/>
  <c r="H870" i="16"/>
  <c r="AK9" i="16" s="1"/>
  <c r="H1356" i="16"/>
  <c r="Y14" i="16" s="1"/>
  <c r="H1554" i="16"/>
  <c r="U16" i="16" s="1"/>
  <c r="H1608" i="16"/>
  <c r="AG16" i="16" s="1"/>
  <c r="H1302" i="16"/>
  <c r="AK13" i="16" s="1"/>
  <c r="H1581" i="16"/>
  <c r="AA16" i="16" s="1"/>
  <c r="H1950" i="16"/>
  <c r="AK19" i="16" s="1"/>
  <c r="H1968" i="16"/>
  <c r="AO19" i="16" s="1"/>
  <c r="H933" i="16"/>
  <c r="AA10" i="16" s="1"/>
  <c r="H1518" i="16"/>
  <c r="AK15" i="16" s="1"/>
  <c r="H861" i="16"/>
  <c r="AI9" i="16" s="1"/>
  <c r="H888" i="16"/>
  <c r="AO9" i="16" s="1"/>
  <c r="H1338" i="16"/>
  <c r="U14" i="16" s="1"/>
  <c r="H1590" i="16"/>
  <c r="AC16" i="16" s="1"/>
  <c r="H1626" i="16"/>
  <c r="AK16" i="16" s="1"/>
  <c r="H1320" i="16"/>
  <c r="AO13" i="16" s="1"/>
  <c r="H1941" i="16"/>
  <c r="AI19" i="16" s="1"/>
  <c r="H1932" i="16"/>
  <c r="AG19" i="16" s="1"/>
  <c r="H978" i="16"/>
  <c r="AK10" i="16" s="1"/>
  <c r="H1500" i="16"/>
  <c r="AG15" i="16" s="1"/>
  <c r="H816" i="16"/>
  <c r="Y9" i="16" s="1"/>
  <c r="H807" i="16"/>
  <c r="W9" i="16" s="1"/>
  <c r="H1392" i="16"/>
  <c r="AG14" i="16" s="1"/>
  <c r="H1266" i="16"/>
  <c r="AC13" i="16" s="1"/>
  <c r="H1923" i="16"/>
  <c r="AE19" i="16" s="1"/>
  <c r="H1419" i="16"/>
  <c r="AM14" i="16" s="1"/>
  <c r="H1599" i="16"/>
  <c r="AE16" i="16" s="1"/>
  <c r="H1230" i="16"/>
  <c r="U13" i="16" s="1"/>
  <c r="H1257" i="16"/>
  <c r="AA13" i="16" s="1"/>
  <c r="H1914" i="16"/>
  <c r="AC19" i="16" s="1"/>
  <c r="H1959" i="16"/>
  <c r="AM19" i="16" s="1"/>
  <c r="H960" i="16"/>
  <c r="AG10" i="16" s="1"/>
  <c r="H1482" i="16"/>
  <c r="AC15" i="16" s="1"/>
  <c r="H1455" i="16"/>
  <c r="W15" i="16" s="1"/>
  <c r="H834" i="16"/>
  <c r="AC9" i="16" s="1"/>
  <c r="H1383" i="16"/>
  <c r="AE14" i="16" s="1"/>
  <c r="H1572" i="16"/>
  <c r="Y16" i="16" s="1"/>
  <c r="H1896" i="16"/>
  <c r="Y19" i="16" s="1"/>
  <c r="H798" i="16"/>
  <c r="U9" i="16" s="1"/>
  <c r="H1563" i="16"/>
  <c r="W16" i="16" s="1"/>
  <c r="H1248" i="16"/>
  <c r="Y13" i="16" s="1"/>
  <c r="H1878" i="16"/>
  <c r="U19" i="16" s="1"/>
  <c r="H969" i="16"/>
  <c r="AI10" i="16" s="1"/>
  <c r="H1491" i="16"/>
  <c r="AE15" i="16" s="1"/>
  <c r="H825" i="16"/>
  <c r="AA9" i="16" s="1"/>
  <c r="H1644" i="16"/>
  <c r="AO16" i="16" s="1"/>
  <c r="H1293" i="16"/>
  <c r="AI13" i="16" s="1"/>
  <c r="H1887" i="16"/>
  <c r="W19" i="16" s="1"/>
  <c r="H924" i="16"/>
  <c r="Y10" i="16" s="1"/>
  <c r="H987" i="16"/>
  <c r="AM10" i="16" s="1"/>
  <c r="H1509" i="16"/>
  <c r="AI15" i="16" s="1"/>
  <c r="H1527" i="16"/>
  <c r="AM15" i="16" s="1"/>
  <c r="H852" i="16"/>
  <c r="AG9" i="16" s="1"/>
  <c r="H1401" i="16"/>
  <c r="AI14" i="16" s="1"/>
  <c r="H1347" i="16"/>
  <c r="W14" i="16" s="1"/>
  <c r="H1617" i="16"/>
  <c r="AI16" i="16" s="1"/>
  <c r="H1239" i="16"/>
  <c r="W13" i="16" s="1"/>
  <c r="H915" i="16"/>
  <c r="W10" i="16" s="1"/>
  <c r="H1473" i="16"/>
  <c r="AA15" i="16" s="1"/>
  <c r="H879" i="16"/>
  <c r="AM9" i="16" s="1"/>
  <c r="H1284" i="16"/>
  <c r="AG13" i="16" s="1"/>
  <c r="H996" i="16"/>
  <c r="AO10" i="16" s="1"/>
  <c r="H1464" i="16"/>
  <c r="Y15" i="16" s="1"/>
  <c r="H1428" i="16"/>
  <c r="AO14" i="16" s="1"/>
  <c r="H1635" i="16"/>
  <c r="AM16" i="16" s="1"/>
  <c r="H1275" i="16"/>
  <c r="AE13" i="16" s="1"/>
  <c r="H1905" i="16"/>
  <c r="AA19" i="16" s="1"/>
  <c r="H942" i="16"/>
  <c r="AC10" i="16" s="1"/>
  <c r="H951" i="16"/>
  <c r="AE10" i="16" s="1"/>
  <c r="H1446" i="16"/>
  <c r="U15" i="16" s="1"/>
  <c r="H843" i="16"/>
  <c r="AE9" i="16" s="1"/>
  <c r="H1374" i="16"/>
  <c r="AC14" i="16" s="1"/>
  <c r="H1410" i="16"/>
  <c r="AK14" i="16" s="1"/>
  <c r="H1311" i="16"/>
  <c r="AM13" i="16" s="1"/>
  <c r="H906" i="16"/>
  <c r="U10" i="16" s="1"/>
  <c r="H1365" i="16"/>
  <c r="AA14" i="16" s="1"/>
  <c r="H175" i="21" l="1"/>
  <c r="D175" i="21"/>
  <c r="C175" i="21"/>
  <c r="C179" i="21" l="1"/>
  <c r="F176" i="21" l="1"/>
  <c r="F177" i="21"/>
  <c r="F178" i="21"/>
  <c r="F179" i="21"/>
  <c r="F175" i="21"/>
  <c r="E176" i="21"/>
  <c r="E177" i="21"/>
  <c r="E178" i="21"/>
  <c r="E179" i="21"/>
  <c r="E175" i="21"/>
  <c r="D176" i="21"/>
  <c r="D177" i="21"/>
  <c r="D178" i="21"/>
  <c r="D179" i="21"/>
  <c r="C176" i="21"/>
  <c r="C177" i="21"/>
  <c r="C178" i="21"/>
  <c r="D180" i="21"/>
  <c r="C180" i="21"/>
  <c r="H179" i="21"/>
  <c r="H178" i="21"/>
  <c r="H177" i="21"/>
  <c r="H176" i="21"/>
  <c r="E209" i="21" s="1"/>
  <c r="G175" i="21" l="1"/>
  <c r="I175" i="21" s="1"/>
  <c r="G176" i="21"/>
  <c r="I176" i="21" s="1"/>
  <c r="G178" i="21"/>
  <c r="I178" i="21" s="1"/>
  <c r="G179" i="21"/>
  <c r="I179" i="21" s="1"/>
  <c r="G177" i="21"/>
  <c r="I177" i="21" s="1"/>
  <c r="G242" i="8"/>
  <c r="G239" i="8"/>
  <c r="G240" i="8" s="1"/>
  <c r="G235" i="8"/>
  <c r="G232" i="8"/>
  <c r="G233" i="8" s="1"/>
  <c r="G227" i="8"/>
  <c r="G224" i="8"/>
  <c r="G225" i="8" s="1"/>
  <c r="G219" i="8"/>
  <c r="G216" i="8"/>
  <c r="G217" i="8" s="1"/>
  <c r="F209" i="21" l="1"/>
  <c r="H209" i="21" l="1"/>
  <c r="G37" i="10" l="1"/>
  <c r="G36" i="10"/>
  <c r="G34" i="10"/>
  <c r="H167" i="9"/>
  <c r="F167" i="9"/>
  <c r="E167" i="9"/>
  <c r="D167" i="9"/>
  <c r="C167" i="9"/>
  <c r="H166" i="9"/>
  <c r="F166" i="9"/>
  <c r="E166" i="9"/>
  <c r="D166" i="9"/>
  <c r="C166" i="9"/>
  <c r="H165" i="9"/>
  <c r="F165" i="9"/>
  <c r="E165" i="9"/>
  <c r="D165" i="9"/>
  <c r="C165" i="9"/>
  <c r="G165" i="9" s="1"/>
  <c r="I165" i="9" s="1"/>
  <c r="H164" i="9"/>
  <c r="E175" i="9" s="1"/>
  <c r="F164" i="9"/>
  <c r="E164" i="9"/>
  <c r="D164" i="9"/>
  <c r="C164" i="9"/>
  <c r="H163" i="9"/>
  <c r="F163" i="9"/>
  <c r="E163" i="9"/>
  <c r="D163" i="9"/>
  <c r="C163" i="9"/>
  <c r="H162" i="9"/>
  <c r="F162" i="9"/>
  <c r="E162" i="9"/>
  <c r="D162" i="9"/>
  <c r="C162" i="9"/>
  <c r="H161" i="9"/>
  <c r="F161" i="9"/>
  <c r="E161" i="9"/>
  <c r="D161" i="9"/>
  <c r="C161" i="9"/>
  <c r="H160" i="9"/>
  <c r="F160" i="9"/>
  <c r="E160" i="9"/>
  <c r="D160" i="9"/>
  <c r="C160" i="9"/>
  <c r="H159" i="9"/>
  <c r="F159" i="9"/>
  <c r="E159" i="9"/>
  <c r="D159" i="9"/>
  <c r="C159" i="9"/>
  <c r="H158" i="9"/>
  <c r="F158" i="9"/>
  <c r="E158" i="9"/>
  <c r="G158" i="9" s="1"/>
  <c r="I158" i="9" s="1"/>
  <c r="D158" i="9"/>
  <c r="C158" i="9"/>
  <c r="H157" i="9"/>
  <c r="F157" i="9"/>
  <c r="E157" i="9"/>
  <c r="D157" i="9"/>
  <c r="C157" i="9"/>
  <c r="H156" i="9"/>
  <c r="F156" i="9"/>
  <c r="E156" i="9"/>
  <c r="D156" i="9"/>
  <c r="C156" i="9"/>
  <c r="H155" i="9"/>
  <c r="F155" i="9"/>
  <c r="E155" i="9"/>
  <c r="D155" i="9"/>
  <c r="C155" i="9"/>
  <c r="H154" i="9"/>
  <c r="F154" i="9"/>
  <c r="E154" i="9"/>
  <c r="D154" i="9"/>
  <c r="C154" i="9"/>
  <c r="H153" i="9"/>
  <c r="F153" i="9"/>
  <c r="E153" i="9"/>
  <c r="D153" i="9"/>
  <c r="C153" i="9"/>
  <c r="G144" i="9"/>
  <c r="H138" i="9"/>
  <c r="F138" i="9"/>
  <c r="E138" i="9"/>
  <c r="D138" i="9"/>
  <c r="C138" i="9"/>
  <c r="H137" i="9"/>
  <c r="F137" i="9"/>
  <c r="E137" i="9"/>
  <c r="D137" i="9"/>
  <c r="C137" i="9"/>
  <c r="H136" i="9"/>
  <c r="F136" i="9"/>
  <c r="E136" i="9"/>
  <c r="D136" i="9"/>
  <c r="C136" i="9"/>
  <c r="H135" i="9"/>
  <c r="F135" i="9"/>
  <c r="E135" i="9"/>
  <c r="D135" i="9"/>
  <c r="C135" i="9"/>
  <c r="H134" i="9"/>
  <c r="F134" i="9"/>
  <c r="E134" i="9"/>
  <c r="D134" i="9"/>
  <c r="C134" i="9"/>
  <c r="H133" i="9"/>
  <c r="F133" i="9"/>
  <c r="E133" i="9"/>
  <c r="D133" i="9"/>
  <c r="C133" i="9"/>
  <c r="H132" i="9"/>
  <c r="F132" i="9"/>
  <c r="E132" i="9"/>
  <c r="D132" i="9"/>
  <c r="C132" i="9"/>
  <c r="H131" i="9"/>
  <c r="F131" i="9"/>
  <c r="E131" i="9"/>
  <c r="D131" i="9"/>
  <c r="C131" i="9"/>
  <c r="H130" i="9"/>
  <c r="F130" i="9"/>
  <c r="E130" i="9"/>
  <c r="D130" i="9"/>
  <c r="C130" i="9"/>
  <c r="H129" i="9"/>
  <c r="F129" i="9"/>
  <c r="E129" i="9"/>
  <c r="D129" i="9"/>
  <c r="C129" i="9"/>
  <c r="H128" i="9"/>
  <c r="F128" i="9"/>
  <c r="E128" i="9"/>
  <c r="D128" i="9"/>
  <c r="C128" i="9"/>
  <c r="H127" i="9"/>
  <c r="F127" i="9"/>
  <c r="E127" i="9"/>
  <c r="D127" i="9"/>
  <c r="C127" i="9"/>
  <c r="H126" i="9"/>
  <c r="F126" i="9"/>
  <c r="E126" i="9"/>
  <c r="D126" i="9"/>
  <c r="C126" i="9"/>
  <c r="H125" i="9"/>
  <c r="F125" i="9"/>
  <c r="E125" i="9"/>
  <c r="D125" i="9"/>
  <c r="C125" i="9"/>
  <c r="H124" i="9"/>
  <c r="F124" i="9"/>
  <c r="E124" i="9"/>
  <c r="D124" i="9"/>
  <c r="C124" i="9"/>
  <c r="H123" i="9"/>
  <c r="F123" i="9"/>
  <c r="E123" i="9"/>
  <c r="D123" i="9"/>
  <c r="C123" i="9"/>
  <c r="H122" i="9"/>
  <c r="F122" i="9"/>
  <c r="E122" i="9"/>
  <c r="D122" i="9"/>
  <c r="C122" i="9"/>
  <c r="G122" i="9" s="1"/>
  <c r="I122" i="9" s="1"/>
  <c r="H121" i="9"/>
  <c r="F121" i="9"/>
  <c r="E121" i="9"/>
  <c r="D121" i="9"/>
  <c r="C121" i="9"/>
  <c r="H120" i="9"/>
  <c r="F120" i="9"/>
  <c r="E120" i="9"/>
  <c r="D120" i="9"/>
  <c r="C120" i="9"/>
  <c r="H119" i="9"/>
  <c r="F119" i="9"/>
  <c r="E119" i="9"/>
  <c r="D119" i="9"/>
  <c r="G119" i="9" s="1"/>
  <c r="V75" i="9"/>
  <c r="G175" i="9" s="1"/>
  <c r="V66" i="9"/>
  <c r="G174" i="9" s="1"/>
  <c r="V58" i="9"/>
  <c r="V57" i="9"/>
  <c r="G172" i="9" s="1"/>
  <c r="V48" i="9"/>
  <c r="G173" i="9" s="1"/>
  <c r="V40" i="9"/>
  <c r="V30" i="9"/>
  <c r="G143" i="9" s="1"/>
  <c r="V21" i="9"/>
  <c r="V22" i="9" s="1"/>
  <c r="V13" i="9"/>
  <c r="H181" i="8"/>
  <c r="F181" i="8"/>
  <c r="E181" i="8"/>
  <c r="D181" i="8"/>
  <c r="C181" i="8"/>
  <c r="H180" i="8"/>
  <c r="F180" i="8"/>
  <c r="E180" i="8"/>
  <c r="D180" i="8"/>
  <c r="C180" i="8"/>
  <c r="H179" i="8"/>
  <c r="F179" i="8"/>
  <c r="E179" i="8"/>
  <c r="D179" i="8"/>
  <c r="C179" i="8"/>
  <c r="H178" i="8"/>
  <c r="F178" i="8"/>
  <c r="E178" i="8"/>
  <c r="D178" i="8"/>
  <c r="C178" i="8"/>
  <c r="H177" i="8"/>
  <c r="F177" i="8"/>
  <c r="E177" i="8"/>
  <c r="D177" i="8"/>
  <c r="C177" i="8"/>
  <c r="H176" i="8"/>
  <c r="F176" i="8"/>
  <c r="E176" i="8"/>
  <c r="D176" i="8"/>
  <c r="C176" i="8"/>
  <c r="G176" i="8" s="1"/>
  <c r="H175" i="8"/>
  <c r="F175" i="8"/>
  <c r="E175" i="8"/>
  <c r="D175" i="8"/>
  <c r="C175" i="8"/>
  <c r="H174" i="8"/>
  <c r="F174" i="8"/>
  <c r="E174" i="8"/>
  <c r="D174" i="8"/>
  <c r="C174" i="8"/>
  <c r="H173" i="8"/>
  <c r="F173" i="8"/>
  <c r="E173" i="8"/>
  <c r="D173" i="8"/>
  <c r="C173" i="8"/>
  <c r="H172" i="8"/>
  <c r="F172" i="8"/>
  <c r="E172" i="8"/>
  <c r="D172" i="8"/>
  <c r="C172" i="8"/>
  <c r="H171" i="8"/>
  <c r="F171" i="8"/>
  <c r="E171" i="8"/>
  <c r="D171" i="8"/>
  <c r="C171" i="8"/>
  <c r="H170" i="8"/>
  <c r="F170" i="8"/>
  <c r="E170" i="8"/>
  <c r="D170" i="8"/>
  <c r="C170" i="8"/>
  <c r="H169" i="8"/>
  <c r="F169" i="8"/>
  <c r="E169" i="8"/>
  <c r="D169" i="8"/>
  <c r="C169" i="8"/>
  <c r="H168" i="8"/>
  <c r="F168" i="8"/>
  <c r="E168" i="8"/>
  <c r="D168" i="8"/>
  <c r="C168" i="8"/>
  <c r="H167" i="8"/>
  <c r="F167" i="8"/>
  <c r="E167" i="8"/>
  <c r="D167" i="8"/>
  <c r="C167" i="8"/>
  <c r="G160" i="8"/>
  <c r="G158" i="8"/>
  <c r="G157" i="8"/>
  <c r="H152" i="8"/>
  <c r="F152" i="8"/>
  <c r="E152" i="8"/>
  <c r="D152" i="8"/>
  <c r="C152" i="8"/>
  <c r="H151" i="8"/>
  <c r="F151" i="8"/>
  <c r="E151" i="8"/>
  <c r="D151" i="8"/>
  <c r="C151" i="8"/>
  <c r="H150" i="8"/>
  <c r="F150" i="8"/>
  <c r="E150" i="8"/>
  <c r="D150" i="8"/>
  <c r="C150" i="8"/>
  <c r="H149" i="8"/>
  <c r="F149" i="8"/>
  <c r="E149" i="8"/>
  <c r="D149" i="8"/>
  <c r="C149" i="8"/>
  <c r="H148" i="8"/>
  <c r="F148" i="8"/>
  <c r="E148" i="8"/>
  <c r="D148" i="8"/>
  <c r="C148" i="8"/>
  <c r="H147" i="8"/>
  <c r="F147" i="8"/>
  <c r="E147" i="8"/>
  <c r="D147" i="8"/>
  <c r="C147" i="8"/>
  <c r="H146" i="8"/>
  <c r="F146" i="8"/>
  <c r="E146" i="8"/>
  <c r="D146" i="8"/>
  <c r="C146" i="8"/>
  <c r="H145" i="8"/>
  <c r="F145" i="8"/>
  <c r="E145" i="8"/>
  <c r="D145" i="8"/>
  <c r="C145" i="8"/>
  <c r="G145" i="8" s="1"/>
  <c r="H144" i="8"/>
  <c r="F144" i="8"/>
  <c r="E144" i="8"/>
  <c r="D144" i="8"/>
  <c r="C144" i="8"/>
  <c r="H143" i="8"/>
  <c r="F143" i="8"/>
  <c r="E143" i="8"/>
  <c r="D143" i="8"/>
  <c r="C143" i="8"/>
  <c r="H142" i="8"/>
  <c r="F142" i="8"/>
  <c r="E142" i="8"/>
  <c r="D142" i="8"/>
  <c r="C142" i="8"/>
  <c r="H141" i="8"/>
  <c r="F141" i="8"/>
  <c r="E141" i="8"/>
  <c r="D141" i="8"/>
  <c r="C141" i="8"/>
  <c r="H140" i="8"/>
  <c r="F140" i="8"/>
  <c r="E140" i="8"/>
  <c r="D140" i="8"/>
  <c r="C140" i="8"/>
  <c r="H139" i="8"/>
  <c r="F139" i="8"/>
  <c r="E139" i="8"/>
  <c r="D139" i="8"/>
  <c r="C139" i="8"/>
  <c r="H138" i="8"/>
  <c r="F138" i="8"/>
  <c r="E138" i="8"/>
  <c r="D138" i="8"/>
  <c r="C138" i="8"/>
  <c r="H137" i="8"/>
  <c r="F137" i="8"/>
  <c r="E137" i="8"/>
  <c r="D137" i="8"/>
  <c r="C137" i="8"/>
  <c r="G137" i="8" s="1"/>
  <c r="H136" i="8"/>
  <c r="F136" i="8"/>
  <c r="E136" i="8"/>
  <c r="D136" i="8"/>
  <c r="C136" i="8"/>
  <c r="H135" i="8"/>
  <c r="F135" i="8"/>
  <c r="E135" i="8"/>
  <c r="D135" i="8"/>
  <c r="C135" i="8"/>
  <c r="H134" i="8"/>
  <c r="F134" i="8"/>
  <c r="E134" i="8"/>
  <c r="D134" i="8"/>
  <c r="C134" i="8"/>
  <c r="H133" i="8"/>
  <c r="F133" i="8"/>
  <c r="E133" i="8"/>
  <c r="D133" i="8"/>
  <c r="C133" i="8"/>
  <c r="H132" i="8"/>
  <c r="F132" i="8"/>
  <c r="E132" i="8"/>
  <c r="D132" i="8"/>
  <c r="C132" i="8"/>
  <c r="H131" i="8"/>
  <c r="F131" i="8"/>
  <c r="E131" i="8"/>
  <c r="D131" i="8"/>
  <c r="C131" i="8"/>
  <c r="H130" i="8"/>
  <c r="F130" i="8"/>
  <c r="E130" i="8"/>
  <c r="D130" i="8"/>
  <c r="C130" i="8"/>
  <c r="H129" i="8"/>
  <c r="F129" i="8"/>
  <c r="E129" i="8"/>
  <c r="D129" i="8"/>
  <c r="C129" i="8"/>
  <c r="H128" i="8"/>
  <c r="F128" i="8"/>
  <c r="E128" i="8"/>
  <c r="D128" i="8"/>
  <c r="C128" i="8"/>
  <c r="G188" i="8"/>
  <c r="G187" i="8"/>
  <c r="G120" i="9" l="1"/>
  <c r="I120" i="9" s="1"/>
  <c r="G136" i="9"/>
  <c r="G125" i="9"/>
  <c r="E173" i="9"/>
  <c r="G161" i="9"/>
  <c r="I161" i="9" s="1"/>
  <c r="G163" i="9"/>
  <c r="I163" i="9" s="1"/>
  <c r="G166" i="9"/>
  <c r="I166" i="9" s="1"/>
  <c r="F175" i="9" s="1"/>
  <c r="G160" i="9"/>
  <c r="I160" i="9" s="1"/>
  <c r="F173" i="9" s="1"/>
  <c r="G129" i="9"/>
  <c r="I129" i="9" s="1"/>
  <c r="G137" i="9"/>
  <c r="I137" i="9" s="1"/>
  <c r="G154" i="9"/>
  <c r="I154" i="9" s="1"/>
  <c r="G162" i="9"/>
  <c r="I162" i="9" s="1"/>
  <c r="E144" i="9"/>
  <c r="G121" i="9"/>
  <c r="I121" i="9" s="1"/>
  <c r="G134" i="9"/>
  <c r="I134" i="9" s="1"/>
  <c r="I137" i="8"/>
  <c r="I145" i="8"/>
  <c r="V67" i="9"/>
  <c r="G124" i="9"/>
  <c r="I124" i="9" s="1"/>
  <c r="G126" i="9"/>
  <c r="I126" i="9" s="1"/>
  <c r="E172" i="9"/>
  <c r="G157" i="9"/>
  <c r="I157" i="9" s="1"/>
  <c r="G132" i="9"/>
  <c r="I132" i="9" s="1"/>
  <c r="V76" i="9"/>
  <c r="G123" i="9"/>
  <c r="I123" i="9" s="1"/>
  <c r="G128" i="9"/>
  <c r="I128" i="9" s="1"/>
  <c r="E146" i="9"/>
  <c r="E174" i="9"/>
  <c r="I119" i="9"/>
  <c r="I125" i="9"/>
  <c r="G131" i="9"/>
  <c r="I131" i="9" s="1"/>
  <c r="I136" i="9"/>
  <c r="G156" i="9"/>
  <c r="I156" i="9" s="1"/>
  <c r="G159" i="9"/>
  <c r="I159" i="9" s="1"/>
  <c r="V49" i="9"/>
  <c r="G133" i="9"/>
  <c r="I133" i="9" s="1"/>
  <c r="G164" i="9"/>
  <c r="I164" i="9" s="1"/>
  <c r="G167" i="9"/>
  <c r="I167" i="9" s="1"/>
  <c r="G145" i="9"/>
  <c r="G127" i="9"/>
  <c r="I127" i="9" s="1"/>
  <c r="G130" i="9"/>
  <c r="I130" i="9" s="1"/>
  <c r="E145" i="9"/>
  <c r="Y13" i="9"/>
  <c r="G135" i="9"/>
  <c r="I135" i="9" s="1"/>
  <c r="G138" i="9"/>
  <c r="I138" i="9" s="1"/>
  <c r="G153" i="9"/>
  <c r="I153" i="9" s="1"/>
  <c r="G155" i="9"/>
  <c r="I155" i="9" s="1"/>
  <c r="G140" i="8"/>
  <c r="I140" i="8" s="1"/>
  <c r="G171" i="8"/>
  <c r="I171" i="8" s="1"/>
  <c r="I176" i="8"/>
  <c r="G147" i="8"/>
  <c r="I147" i="8" s="1"/>
  <c r="G149" i="8"/>
  <c r="I149" i="8" s="1"/>
  <c r="G152" i="8"/>
  <c r="I152" i="8" s="1"/>
  <c r="G180" i="8"/>
  <c r="I180" i="8" s="1"/>
  <c r="G175" i="8"/>
  <c r="I175" i="8" s="1"/>
  <c r="G174" i="8"/>
  <c r="I174" i="8" s="1"/>
  <c r="G129" i="8"/>
  <c r="I129" i="8" s="1"/>
  <c r="G168" i="8"/>
  <c r="I168" i="8" s="1"/>
  <c r="G130" i="8"/>
  <c r="I130" i="8" s="1"/>
  <c r="G131" i="8"/>
  <c r="I131" i="8" s="1"/>
  <c r="E158" i="8"/>
  <c r="G139" i="8"/>
  <c r="I139" i="8" s="1"/>
  <c r="G128" i="8"/>
  <c r="I128" i="8" s="1"/>
  <c r="G134" i="8"/>
  <c r="I134" i="8" s="1"/>
  <c r="G138" i="8"/>
  <c r="I138" i="8" s="1"/>
  <c r="G143" i="8"/>
  <c r="I143" i="8" s="1"/>
  <c r="E160" i="8"/>
  <c r="E188" i="8"/>
  <c r="G177" i="8"/>
  <c r="I177" i="8" s="1"/>
  <c r="E159" i="8"/>
  <c r="G170" i="8"/>
  <c r="I170" i="8" s="1"/>
  <c r="G173" i="8"/>
  <c r="I173" i="8" s="1"/>
  <c r="G179" i="8"/>
  <c r="I179" i="8" s="1"/>
  <c r="E157" i="8"/>
  <c r="G133" i="8"/>
  <c r="I133" i="8" s="1"/>
  <c r="G136" i="8"/>
  <c r="I136" i="8" s="1"/>
  <c r="G142" i="8"/>
  <c r="I142" i="8" s="1"/>
  <c r="G146" i="8"/>
  <c r="I146" i="8" s="1"/>
  <c r="G151" i="8"/>
  <c r="I151" i="8" s="1"/>
  <c r="G148" i="8"/>
  <c r="I148" i="8" s="1"/>
  <c r="G167" i="8"/>
  <c r="I167" i="8" s="1"/>
  <c r="G172" i="8"/>
  <c r="I172" i="8" s="1"/>
  <c r="E189" i="8"/>
  <c r="G135" i="8"/>
  <c r="I135" i="8" s="1"/>
  <c r="E187" i="8"/>
  <c r="G169" i="8"/>
  <c r="I169" i="8" s="1"/>
  <c r="G178" i="8"/>
  <c r="I178" i="8" s="1"/>
  <c r="G181" i="8"/>
  <c r="I181" i="8" s="1"/>
  <c r="G132" i="8"/>
  <c r="I132" i="8" s="1"/>
  <c r="G141" i="8"/>
  <c r="I141" i="8" s="1"/>
  <c r="G144" i="8"/>
  <c r="I144" i="8" s="1"/>
  <c r="G150" i="8"/>
  <c r="I150" i="8" s="1"/>
  <c r="G35" i="10"/>
  <c r="F174" i="9"/>
  <c r="F144" i="9"/>
  <c r="V31" i="9"/>
  <c r="E143" i="9"/>
  <c r="G189" i="8"/>
  <c r="F158" i="8" l="1"/>
  <c r="F145" i="9"/>
  <c r="H145" i="9" s="1"/>
  <c r="F146" i="9"/>
  <c r="H146" i="9" s="1"/>
  <c r="H144" i="9"/>
  <c r="F143" i="9"/>
  <c r="F172" i="9"/>
  <c r="H175" i="9"/>
  <c r="F160" i="8"/>
  <c r="H160" i="8" s="1"/>
  <c r="F159" i="8"/>
  <c r="H159" i="8" s="1"/>
  <c r="F187" i="8"/>
  <c r="H187" i="8" s="1"/>
  <c r="F189" i="8"/>
  <c r="H189" i="8" s="1"/>
  <c r="F188" i="8"/>
  <c r="H188" i="8" s="1"/>
  <c r="F157" i="8"/>
  <c r="H157" i="8" s="1"/>
  <c r="H174" i="9"/>
  <c r="H173" i="9"/>
  <c r="H158" i="8"/>
  <c r="H143" i="9" l="1"/>
  <c r="H172" i="9"/>
  <c r="L34" i="4" l="1"/>
  <c r="L33" i="4" l="1"/>
  <c r="L35" i="4" s="1"/>
  <c r="J18" i="4" l="1"/>
  <c r="J19" i="4" s="1"/>
  <c r="J20" i="4" s="1"/>
  <c r="H204" i="21" l="1"/>
  <c r="F204" i="21"/>
  <c r="E204" i="21"/>
  <c r="D204" i="21"/>
  <c r="C204" i="21"/>
  <c r="H203" i="21"/>
  <c r="F203" i="21"/>
  <c r="E203" i="21"/>
  <c r="D203" i="21"/>
  <c r="C203" i="21"/>
  <c r="H202" i="21"/>
  <c r="F202" i="21"/>
  <c r="E202" i="21"/>
  <c r="D202" i="21"/>
  <c r="C202" i="21"/>
  <c r="H201" i="21"/>
  <c r="F201" i="21"/>
  <c r="E201" i="21"/>
  <c r="D201" i="21"/>
  <c r="C201" i="21"/>
  <c r="H200" i="21"/>
  <c r="F200" i="21"/>
  <c r="E200" i="21"/>
  <c r="D200" i="21"/>
  <c r="C200" i="21"/>
  <c r="H199" i="21"/>
  <c r="F199" i="21"/>
  <c r="E199" i="21"/>
  <c r="D199" i="21"/>
  <c r="C199" i="21"/>
  <c r="H198" i="21"/>
  <c r="F198" i="21"/>
  <c r="E198" i="21"/>
  <c r="D198" i="21"/>
  <c r="C198" i="21"/>
  <c r="H197" i="21"/>
  <c r="F197" i="21"/>
  <c r="E197" i="21"/>
  <c r="D197" i="21"/>
  <c r="C197" i="21"/>
  <c r="H196" i="21"/>
  <c r="F196" i="21"/>
  <c r="E196" i="21"/>
  <c r="D196" i="21"/>
  <c r="C196" i="21"/>
  <c r="H195" i="21"/>
  <c r="F195" i="21"/>
  <c r="E195" i="21"/>
  <c r="D195" i="21"/>
  <c r="C195" i="21"/>
  <c r="H194" i="21"/>
  <c r="F194" i="21"/>
  <c r="E194" i="21"/>
  <c r="D194" i="21"/>
  <c r="C194" i="21"/>
  <c r="H193" i="21"/>
  <c r="F193" i="21"/>
  <c r="E193" i="21"/>
  <c r="D193" i="21"/>
  <c r="C193" i="21"/>
  <c r="H192" i="21"/>
  <c r="F192" i="21"/>
  <c r="E192" i="21"/>
  <c r="D192" i="21"/>
  <c r="C192" i="21"/>
  <c r="H191" i="21"/>
  <c r="F191" i="21"/>
  <c r="E191" i="21"/>
  <c r="D191" i="21"/>
  <c r="C191" i="21"/>
  <c r="H190" i="21"/>
  <c r="F190" i="21"/>
  <c r="E190" i="21"/>
  <c r="D190" i="21"/>
  <c r="C190" i="21"/>
  <c r="H189" i="21"/>
  <c r="F189" i="21"/>
  <c r="E189" i="21"/>
  <c r="D189" i="21"/>
  <c r="C189" i="21"/>
  <c r="H188" i="21"/>
  <c r="F188" i="21"/>
  <c r="E188" i="21"/>
  <c r="D188" i="21"/>
  <c r="C188" i="21"/>
  <c r="H187" i="21"/>
  <c r="F187" i="21"/>
  <c r="E187" i="21"/>
  <c r="D187" i="21"/>
  <c r="C187" i="21"/>
  <c r="H186" i="21"/>
  <c r="F186" i="21"/>
  <c r="E186" i="21"/>
  <c r="D186" i="21"/>
  <c r="C186" i="21"/>
  <c r="H185" i="21"/>
  <c r="F185" i="21"/>
  <c r="E185" i="21"/>
  <c r="D185" i="21"/>
  <c r="C185" i="21"/>
  <c r="H184" i="21"/>
  <c r="F184" i="21"/>
  <c r="E184" i="21"/>
  <c r="D184" i="21"/>
  <c r="C184" i="21"/>
  <c r="H183" i="21"/>
  <c r="F183" i="21"/>
  <c r="E183" i="21"/>
  <c r="D183" i="21"/>
  <c r="C183" i="21"/>
  <c r="H182" i="21"/>
  <c r="F182" i="21"/>
  <c r="E182" i="21"/>
  <c r="D182" i="21"/>
  <c r="C182" i="21"/>
  <c r="H181" i="21"/>
  <c r="F181" i="21"/>
  <c r="E181" i="21"/>
  <c r="D181" i="21"/>
  <c r="C181" i="21"/>
  <c r="H180" i="21"/>
  <c r="F180" i="21"/>
  <c r="E180" i="21"/>
  <c r="V66" i="21"/>
  <c r="V56" i="21"/>
  <c r="V46" i="21"/>
  <c r="V16" i="21"/>
  <c r="E212" i="21" l="1"/>
  <c r="E210" i="21"/>
  <c r="E211" i="21"/>
  <c r="V26" i="21"/>
  <c r="V36" i="21"/>
  <c r="G180" i="21"/>
  <c r="I180" i="21" s="1"/>
  <c r="G185" i="21"/>
  <c r="I185" i="21" s="1"/>
  <c r="G193" i="21"/>
  <c r="I193" i="21" s="1"/>
  <c r="G201" i="21"/>
  <c r="I201" i="21" s="1"/>
  <c r="G202" i="21"/>
  <c r="I202" i="21" s="1"/>
  <c r="G190" i="21"/>
  <c r="I190" i="21" s="1"/>
  <c r="G182" i="21"/>
  <c r="I182" i="21" s="1"/>
  <c r="G181" i="21"/>
  <c r="I181" i="21" s="1"/>
  <c r="V96" i="21"/>
  <c r="G197" i="21"/>
  <c r="I197" i="21" s="1"/>
  <c r="G189" i="21"/>
  <c r="I189" i="21" s="1"/>
  <c r="G187" i="21"/>
  <c r="I187" i="21" s="1"/>
  <c r="G191" i="21"/>
  <c r="I191" i="21" s="1"/>
  <c r="G184" i="21"/>
  <c r="I184" i="21" s="1"/>
  <c r="G195" i="21"/>
  <c r="I195" i="21" s="1"/>
  <c r="G196" i="21"/>
  <c r="I196" i="21" s="1"/>
  <c r="G198" i="21"/>
  <c r="I198" i="21" s="1"/>
  <c r="G183" i="21"/>
  <c r="I183" i="21" s="1"/>
  <c r="V76" i="21"/>
  <c r="G188" i="21"/>
  <c r="I188" i="21" s="1"/>
  <c r="G199" i="21"/>
  <c r="I199" i="21" s="1"/>
  <c r="G192" i="21"/>
  <c r="I192" i="21" s="1"/>
  <c r="G203" i="21"/>
  <c r="I203" i="21" s="1"/>
  <c r="G204" i="21"/>
  <c r="I204" i="21" s="1"/>
  <c r="G186" i="21"/>
  <c r="I186" i="21" s="1"/>
  <c r="G200" i="21"/>
  <c r="I200" i="21" s="1"/>
  <c r="G194" i="21"/>
  <c r="I194" i="21" s="1"/>
  <c r="V86" i="21"/>
  <c r="F212" i="21" l="1"/>
  <c r="F211" i="21"/>
  <c r="F210" i="21"/>
  <c r="H210" i="21" l="1"/>
  <c r="H212" i="21"/>
  <c r="H211" i="21"/>
  <c r="H198" i="22" l="1"/>
  <c r="H197" i="22" l="1"/>
  <c r="H202" i="22" s="1"/>
  <c r="H200" i="22"/>
  <c r="H201" i="22" s="1"/>
  <c r="I23" i="42"/>
  <c r="I23" i="4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<sst xmlns="http://schemas.openxmlformats.org/spreadsheetml/2006/main" count="26928" uniqueCount="7530">
  <si>
    <t>policyID</t>
  </si>
  <si>
    <t>Policy ID</t>
  </si>
  <si>
    <t>P00001</t>
  </si>
  <si>
    <t>P00002</t>
  </si>
  <si>
    <t>rateEffectiveDate</t>
  </si>
  <si>
    <t>Policy Effective Date</t>
  </si>
  <si>
    <t>requestDate</t>
  </si>
  <si>
    <t>Rate Request Date</t>
  </si>
  <si>
    <t>situsState</t>
  </si>
  <si>
    <t>Situs State</t>
  </si>
  <si>
    <t>AL</t>
  </si>
  <si>
    <t>OK</t>
  </si>
  <si>
    <t>zip</t>
  </si>
  <si>
    <t>ZIP</t>
  </si>
  <si>
    <t>sicCode</t>
  </si>
  <si>
    <t>SIC Code</t>
  </si>
  <si>
    <t>portability</t>
  </si>
  <si>
    <t>Portability</t>
  </si>
  <si>
    <t>numberOfEligibleLives</t>
  </si>
  <si>
    <t>Number Of Eligible Lives</t>
  </si>
  <si>
    <t>maturityAge</t>
  </si>
  <si>
    <t>Maturity Age</t>
  </si>
  <si>
    <t>Plan Name</t>
  </si>
  <si>
    <t>Golden1</t>
  </si>
  <si>
    <t>Golden2</t>
  </si>
  <si>
    <t>plans[0].coverages[0].coverageType</t>
  </si>
  <si>
    <t>Coverage Type</t>
  </si>
  <si>
    <t>plans[0].coverages[0].censusType</t>
  </si>
  <si>
    <t>Census Type</t>
  </si>
  <si>
    <t>Eligible</t>
  </si>
  <si>
    <t>plans[0].coverages[0].assumedParticipationPct</t>
  </si>
  <si>
    <t>Assumed Participation %</t>
  </si>
  <si>
    <t>plans[0].coverages[0].rateBasis</t>
  </si>
  <si>
    <t>Rate Basis</t>
  </si>
  <si>
    <t>plans[0].coverages[0].smokerIndicator</t>
  </si>
  <si>
    <t>Smoker Indicator</t>
  </si>
  <si>
    <t>UniSmoker</t>
  </si>
  <si>
    <t>plans[0].coverages[0].fundingStructure.contributionType</t>
  </si>
  <si>
    <t>Contribution Type</t>
  </si>
  <si>
    <t>Contributory</t>
  </si>
  <si>
    <t>plans[0].coverages[0].fundingStructure.participantContributionPercent</t>
  </si>
  <si>
    <t>Participant Contribution Percent</t>
  </si>
  <si>
    <t>plans[0].coverages[0].fundingStructure.contributionBasis</t>
  </si>
  <si>
    <t>Contribution Basis</t>
  </si>
  <si>
    <t>plans[0].coverages[0].fundingStructure.sponsorContributionAmt</t>
  </si>
  <si>
    <t>Sponsor Contribution Amount</t>
  </si>
  <si>
    <t>plans[0].coverages[0].benefitStructure.benefitType</t>
  </si>
  <si>
    <t>Benefit Type</t>
  </si>
  <si>
    <t>plans[0].coverages[0].benefitStructure.benefitMax</t>
  </si>
  <si>
    <t>Benefit Max</t>
  </si>
  <si>
    <t>plans[0].coverages[0].benefitStructure.benefitMin</t>
  </si>
  <si>
    <t>Benefit Min</t>
  </si>
  <si>
    <t>plans[0].coverages[0].benefitStructure.specifiedAmts</t>
  </si>
  <si>
    <t>Specified Amounts</t>
  </si>
  <si>
    <t>plans[0].coverages[0].benefitStructure.salaryMultiplier</t>
  </si>
  <si>
    <t>Salary Multiplier</t>
  </si>
  <si>
    <t>plans[0].coverages[0].benefitStructure.flatAmount</t>
  </si>
  <si>
    <t>Flat Amount</t>
  </si>
  <si>
    <t>plans[0].coverages[0].benefitStructure.benefitPercent</t>
  </si>
  <si>
    <t>Benefit Percentage</t>
  </si>
  <si>
    <t>Loss Of Life Benefit Pct</t>
  </si>
  <si>
    <t>plans[0].coverages[0].terminationAge</t>
  </si>
  <si>
    <t>Termination Age</t>
  </si>
  <si>
    <t>plans[0].coverages[0].ageReductionSchedule</t>
  </si>
  <si>
    <t>Age Reduction Schedule</t>
  </si>
  <si>
    <t>plans[0].coverages[0].classes[0].classNumber</t>
  </si>
  <si>
    <t>Class Number</t>
  </si>
  <si>
    <t>Employees11</t>
  </si>
  <si>
    <t>Employees21</t>
  </si>
  <si>
    <t>plans[0].coverages[0].classes[0].numberOfLives</t>
  </si>
  <si>
    <t>Number Of Lives</t>
  </si>
  <si>
    <t>plans[0].coverages[0].classes[0].ageBands[0].ageBandName</t>
  </si>
  <si>
    <t>Age Band Name</t>
  </si>
  <si>
    <t>30 - 34</t>
  </si>
  <si>
    <t>plans[0].coverages[0].classes[0].ageBands[0].tobacco</t>
  </si>
  <si>
    <t>Tobacco</t>
  </si>
  <si>
    <t>US</t>
  </si>
  <si>
    <t>plans[0].coverages[0].classes[0].ageBands[0].numberOfLives</t>
  </si>
  <si>
    <t>plans[0].coverages[0].classes[0].ageBands[1].ageBandName</t>
  </si>
  <si>
    <t>35 - 39</t>
  </si>
  <si>
    <t>plans[0].coverages[0].classes[0].ageBands[1].tobacco</t>
  </si>
  <si>
    <t>plans[0].coverages[0].classes[0].ageBands[1].numberOfLives</t>
  </si>
  <si>
    <t>plans[0].coverages[0].classes[0].ageBands[2].ageBandName</t>
  </si>
  <si>
    <t>40 - 44</t>
  </si>
  <si>
    <t>plans[0].coverages[0].classes[0].ageBands[2].tobacco</t>
  </si>
  <si>
    <t>S</t>
  </si>
  <si>
    <t>plans[0].coverages[0].classes[0].ageBands[2].numberOfLives</t>
  </si>
  <si>
    <t>plans[0].coverages[0].classes[1].classNumber</t>
  </si>
  <si>
    <t>Managers21</t>
  </si>
  <si>
    <t>plans[0].coverages[0].classes[1].numberOfLives</t>
  </si>
  <si>
    <t>plans[0].coverages[0].classes[1].ageBands[0].ageBandName</t>
  </si>
  <si>
    <t>plans[0].coverages[0].classes[1].ageBands[0].tobacco</t>
  </si>
  <si>
    <t>NS</t>
  </si>
  <si>
    <t>plans[0].coverages[0].classes[1].ageBands[0].numberOfLives</t>
  </si>
  <si>
    <t>plans[0].coverages[0].classes[1].ageBands[1].ageBandName</t>
  </si>
  <si>
    <t>45 - 49</t>
  </si>
  <si>
    <t>plans[0].coverages[0].classes[1].ageBands[1].tobacco</t>
  </si>
  <si>
    <t>plans[0].coverages[0].classes[1].ageBands[1].numberOfLives</t>
  </si>
  <si>
    <t>plans[0].coverages[1].coverageType</t>
  </si>
  <si>
    <t>SpouseTermLife</t>
  </si>
  <si>
    <t>plans[0].coverages[1].censusType</t>
  </si>
  <si>
    <t>plans[0].coverages[1].rateBasis</t>
  </si>
  <si>
    <t>plans[0].coverages[1].smokerIndicator</t>
  </si>
  <si>
    <t>plans[0].coverages[1].fundingStructure.contributionType</t>
  </si>
  <si>
    <t>plans[0].coverages[1].fundingStructure.participantContributionPercent</t>
  </si>
  <si>
    <t>plans[0].coverages[1].fundingStructure.contributionBasis</t>
  </si>
  <si>
    <t>plans[0].coverages[1].fundingStructure.sponsorContributionAmt</t>
  </si>
  <si>
    <t>plans[0].coverages[1].benefitStructure.benefitType</t>
  </si>
  <si>
    <t>plans[0].coverages[1].benefitStructure.benefitMax</t>
  </si>
  <si>
    <t>plans[0].coverages[1].benefitStructure.benefitMin</t>
  </si>
  <si>
    <t>plans[0].coverages[1].benefitStructure.specifiedAmts</t>
  </si>
  <si>
    <t>plans[0].coverages[1].benefitStructure.salaryMultiplier</t>
  </si>
  <si>
    <t>plans[0].coverages[1].benefitStructure.flatAmount</t>
  </si>
  <si>
    <t>plans[0].coverages[1].benefitStructure.benefitPercent</t>
  </si>
  <si>
    <t>plans[0].coverages[1].terminationAge</t>
  </si>
  <si>
    <t>plans[0].coverages[1].ageReductionSchedule</t>
  </si>
  <si>
    <t>plans[0].coverages[1].classes[0].classNumber</t>
  </si>
  <si>
    <t>plans[0].coverages[1].classes[0].numberOfLives</t>
  </si>
  <si>
    <t>plans[0].coverages[1].classes[0].ageBands[0].ageBandName</t>
  </si>
  <si>
    <t>&lt;25</t>
  </si>
  <si>
    <t>plans[0].coverages[1].classes[0].ageBands[0].tobacco</t>
  </si>
  <si>
    <t>plans[0].coverages[1].classes[0].ageBands[0].numberOfLives</t>
  </si>
  <si>
    <t>plans[0].coverages[1].classes[0].ageBands[1].ageBandName</t>
  </si>
  <si>
    <t>25 - 29</t>
  </si>
  <si>
    <t>plans[0].coverages[1].classes[0].ageBands[1].tobacco</t>
  </si>
  <si>
    <t>plans[0].coverages[1].classes[0].ageBands[1].numberOfLives</t>
  </si>
  <si>
    <t>plans[0].coverages[1].classes[0].ageBands[2].ageBandName</t>
  </si>
  <si>
    <t>plans[0].coverages[1].classes[0].ageBands[2].tobacco</t>
  </si>
  <si>
    <t>plans[0].coverages[1].classes[0].ageBands[2].numberOfLives</t>
  </si>
  <si>
    <t>plans[0].coverages[1].classes[0].ageBands[3].ageBandName</t>
  </si>
  <si>
    <t>plans[0].coverages[1].classes[0].ageBands[3].tobacco</t>
  </si>
  <si>
    <t>plans[0].coverages[1].classes[0].ageBands[3].numberOfLives</t>
  </si>
  <si>
    <t>plans[0].coverages[1].classes[1].classNumber</t>
  </si>
  <si>
    <t>plans[0].coverages[1].classes[1].numberOfLives</t>
  </si>
  <si>
    <t>plans[0].coverages[1].classes[1].ageBands[0].ageBandName</t>
  </si>
  <si>
    <t>plans[0].coverages[1].classes[1].ageBands[0].tobacco</t>
  </si>
  <si>
    <t>plans[0].coverages[1].classes[1].ageBands[0].numberOfLives</t>
  </si>
  <si>
    <t>plans[0].coverages[1].classes[1].ageBands[1].ageBandName</t>
  </si>
  <si>
    <t>plans[0].coverages[1].classes[1].ageBands[1].tobacco</t>
  </si>
  <si>
    <t>plans[0].coverages[1].classes[1].ageBands[1].numberOfLives</t>
  </si>
  <si>
    <t>Silver1</t>
  </si>
  <si>
    <t>plans[1].coverages[0].coverageType</t>
  </si>
  <si>
    <t>plans[1].coverages[0].censusType</t>
  </si>
  <si>
    <t>plans[1].coverages[0].assumedParticipationPct</t>
  </si>
  <si>
    <t>plans[1].coverages[0].rateBasis</t>
  </si>
  <si>
    <t>plans[1].coverages[0].smokerIndicator</t>
  </si>
  <si>
    <t>plans[1].coverages[0].fundingStructure.contributionType</t>
  </si>
  <si>
    <t>plans[1].coverages[0].fundingStructure.participantContributionPercent</t>
  </si>
  <si>
    <t>plans[1].coverages[0].fundingStructure.contributionBasis</t>
  </si>
  <si>
    <t>plans[1].coverages[0].fundingStructure.sponsorContributionAmt</t>
  </si>
  <si>
    <t>plans[1].coverages[0].benefitStructure.benefitType</t>
  </si>
  <si>
    <t>plans[1].coverages[0].benefitStructure.benefitMax</t>
  </si>
  <si>
    <t>plans[1].coverages[0].benefitStructure.benefitMin</t>
  </si>
  <si>
    <t>plans[1].coverages[0].benefitStructure.specifiedAmts</t>
  </si>
  <si>
    <t>80000, 100000</t>
  </si>
  <si>
    <t>55000, 70000, 90000</t>
  </si>
  <si>
    <t>plans[1].coverages[0].benefitStructure.salaryMultiplier</t>
  </si>
  <si>
    <t>plans[1].coverages[0].benefitStructure.flatAmount</t>
  </si>
  <si>
    <t>plans[1].coverages[0].benefitStructure.benefitPercent</t>
  </si>
  <si>
    <t>plans[1].coverages[0].terminationAge</t>
  </si>
  <si>
    <t>plans[1].coverages[0].ageReductionSchedule</t>
  </si>
  <si>
    <t>plans[1].coverages[0].classes[0].classNumber</t>
  </si>
  <si>
    <t>Employees12</t>
  </si>
  <si>
    <t>Employees22</t>
  </si>
  <si>
    <t>plans[1].coverages[0].classes[0].numberOfLives</t>
  </si>
  <si>
    <t>plans[1].coverages[0].classes[0].ageBands[0].ageBandName</t>
  </si>
  <si>
    <t>plans[1].coverages[0].classes[0].ageBands[0].tobacco</t>
  </si>
  <si>
    <t>plans[1].coverages[0].classes[0].ageBands[0].numberOfLives</t>
  </si>
  <si>
    <t>plans[1].coverages[0].classes[0].ageBands[1].ageBandName</t>
  </si>
  <si>
    <t>plans[1].coverages[0].classes[0].ageBands[1].tobacco</t>
  </si>
  <si>
    <t>plans[1].coverages[0].classes[0].ageBands[1].numberOfLives</t>
  </si>
  <si>
    <t>plans[1].coverages[1].coverageType</t>
  </si>
  <si>
    <t>plans[1].coverages[1].censusType</t>
  </si>
  <si>
    <t>plans[1].coverages[1].rateBasis</t>
  </si>
  <si>
    <t>plans[1].coverages[1].smokerIndicator</t>
  </si>
  <si>
    <t>plans[1].coverages[1].fundingStructure.contributionType</t>
  </si>
  <si>
    <t>plans[1].coverages[1].fundingStructure.participantContributionPercent</t>
  </si>
  <si>
    <t>plans[1].coverages[1].fundingStructure.contributionBasis</t>
  </si>
  <si>
    <t>plans[1].coverages[1].fundingStructure.sponsorContributionAmt</t>
  </si>
  <si>
    <t>plans[1].coverages[1].benefitStructure.benefitType</t>
  </si>
  <si>
    <t>plans[1].coverages[1].benefitStructure.benefitMax</t>
  </si>
  <si>
    <t>plans[1].coverages[1].benefitStructure.benefitMin</t>
  </si>
  <si>
    <t>plans[1].coverages[1].benefitStructure.specifiedAmts</t>
  </si>
  <si>
    <t>25000, 35000, 50000</t>
  </si>
  <si>
    <t>10000, 35000, 55000</t>
  </si>
  <si>
    <t>plans[1].coverages[1].benefitStructure.salaryMultiplier</t>
  </si>
  <si>
    <t>plans[1].coverages[1].benefitStructure.flatAmount</t>
  </si>
  <si>
    <t>plans[1].coverages[1].benefitStructure.benefitPercent</t>
  </si>
  <si>
    <t>plans[1].coverages[1].terminationAge</t>
  </si>
  <si>
    <t>plans[1].coverages[1].ageReductionSchedule</t>
  </si>
  <si>
    <t>plans[1].coverages[1].classes[0].classNumber</t>
  </si>
  <si>
    <t>plans[1].coverages[1].classes[0].numberOfLives</t>
  </si>
  <si>
    <t>plans[1].coverages[1].classes[0].ageBands[0].ageBandName</t>
  </si>
  <si>
    <t>plans[1].coverages[1].classes[0].ageBands[0].tobacco</t>
  </si>
  <si>
    <t>plans[1].coverages[1].classes[0].ageBands[0].numberOfLives</t>
  </si>
  <si>
    <t>plans[1].coverages[1].classes[0].ageBands[1].ageBandName</t>
  </si>
  <si>
    <t>50 - 54</t>
  </si>
  <si>
    <t>plans[1].coverages[1].classes[0].ageBands[1].tobacco</t>
  </si>
  <si>
    <t>plans[1].coverages[1].classes[0].ageBands[1].numberOfLives</t>
  </si>
  <si>
    <t>Bronze1</t>
  </si>
  <si>
    <t>plans[2].coverages[0].coverageType</t>
  </si>
  <si>
    <t>plans[2].coverages[0].censusType</t>
  </si>
  <si>
    <t>plans[2].coverages[0].assumedParticipationPct</t>
  </si>
  <si>
    <t>plans[2].coverages[0].rateBasis</t>
  </si>
  <si>
    <t>plans[2].coverages[0].smokerIndicator</t>
  </si>
  <si>
    <t>plans[2].coverages[0].fundingStructure.contributionType</t>
  </si>
  <si>
    <t>plans[2].coverages[0].fundingStructure.participantContributionPercent</t>
  </si>
  <si>
    <t>plans[2].coverages[0].fundingStructure.contributionBasis</t>
  </si>
  <si>
    <t>plans[2].coverages[0].fundingStructure.sponsorContributionAmt</t>
  </si>
  <si>
    <t>plans[2].coverages[0].benefitStructure.benefitType</t>
  </si>
  <si>
    <t>plans[2].coverages[0].benefitStructure.benefitMax</t>
  </si>
  <si>
    <t>plans[2].coverages[0].benefitStructure.benefitMin</t>
  </si>
  <si>
    <t>plans[2].coverages[0].benefitStructure.specifiedAmts</t>
  </si>
  <si>
    <t>plans[2].coverages[0].benefitStructure.salaryMultiplier</t>
  </si>
  <si>
    <t>plans[2].coverages[0].benefitStructure.flatAmount</t>
  </si>
  <si>
    <t>plans[2].coverages[0].benefitStructure.benefitPercent</t>
  </si>
  <si>
    <t>plans[2].coverages[0].terminationAge</t>
  </si>
  <si>
    <t>plans[2].coverages[0].ageReductionSchedule[0].reductionAge</t>
  </si>
  <si>
    <t>Reduction Age</t>
  </si>
  <si>
    <t>plans[2].coverages[0].ageReductionSchedule[0].reductionPct</t>
  </si>
  <si>
    <t>Reduction Percentage</t>
  </si>
  <si>
    <t>plans[2].coverages[0].ageReductionSchedule[0].reductionMax</t>
  </si>
  <si>
    <t>Reduction Max</t>
  </si>
  <si>
    <t>plans[2].coverages[0].ageReductionSchedule[1].reductionAge</t>
  </si>
  <si>
    <t>plans[2].coverages[0].ageReductionSchedule[1].reductionPct</t>
  </si>
  <si>
    <t>plans[2].coverages[0].ageReductionSchedule[1].reductionMax</t>
  </si>
  <si>
    <t>plans[2].coverages[0].ageReductionSchedule[2].reductionAge</t>
  </si>
  <si>
    <t>plans[2].coverages[0].ageReductionSchedule[2].reductionPct</t>
  </si>
  <si>
    <t>plans[2].coverages[0].ageReductionSchedule[2].reductionMax</t>
  </si>
  <si>
    <t>plans[2].coverages[0].classes[0].classNumber</t>
  </si>
  <si>
    <t>Employees13</t>
  </si>
  <si>
    <t>Employees23</t>
  </si>
  <si>
    <t>plans[2].coverages[0].classes[0].numberOfLives</t>
  </si>
  <si>
    <t>plans[2].coverages[0].classes[0].ageBands[0].ageBandName</t>
  </si>
  <si>
    <t>60 - 64</t>
  </si>
  <si>
    <t>plans[2].coverages[0].classes[0].ageBands[0].tobacco</t>
  </si>
  <si>
    <t>plans[2].coverages[0].classes[0].ageBands[0].numberOfLives</t>
  </si>
  <si>
    <t>plans[2].coverages[0].classes[0].ageBands[1].ageBandName</t>
  </si>
  <si>
    <t>65 - 69</t>
  </si>
  <si>
    <t>plans[2].coverages[0].classes[0].ageBands[1].tobacco</t>
  </si>
  <si>
    <t>plans[2].coverages[0].classes[0].ageBands[1].numberOfLives</t>
  </si>
  <si>
    <t>plans[2].coverages[0].classes[0].ageBands[2].ageBandName</t>
  </si>
  <si>
    <t>70 - 74</t>
  </si>
  <si>
    <t>plans[2].coverages[0].classes[0].ageBands[2].tobacco</t>
  </si>
  <si>
    <t>plans[2].coverages[0].classes[0].ageBands[2].numberOfLives</t>
  </si>
  <si>
    <t>plans[2].coverages[1].coverageType</t>
  </si>
  <si>
    <t>plans[2].coverages[1].censusType</t>
  </si>
  <si>
    <t>plans[2].coverages[1].rateBasis</t>
  </si>
  <si>
    <t>plans[2].coverages[1].smokerIndicator</t>
  </si>
  <si>
    <t>plans[2].coverages[1].fundingStructure.contributionType</t>
  </si>
  <si>
    <t>plans[2].coverages[1].fundingStructure.participantContributionPercent</t>
  </si>
  <si>
    <t>plans[2].coverages[1].fundingStructure.contributionBasis</t>
  </si>
  <si>
    <t>plans[2].coverages[1].fundingStructure.sponsorContributionAmt</t>
  </si>
  <si>
    <t>plans[2].coverages[1].benefitStructure.benefitType</t>
  </si>
  <si>
    <t>plans[2].coverages[1].benefitStructure.benefitMax</t>
  </si>
  <si>
    <t>plans[2].coverages[1].benefitStructure.benefitMin</t>
  </si>
  <si>
    <t>plans[2].coverages[1].benefitStructure.specifiedAmts</t>
  </si>
  <si>
    <t>plans[2].coverages[1].benefitStructure.salaryMultiplier</t>
  </si>
  <si>
    <t>plans[2].coverages[1].benefitStructure.flatAmount</t>
  </si>
  <si>
    <t>plans[2].coverages[1].benefitStructure.benefitPercent</t>
  </si>
  <si>
    <t>plans[2].coverages[1].terminationAge</t>
  </si>
  <si>
    <t>plans[2].coverages[1].ageReductionSchedule</t>
  </si>
  <si>
    <t>plans[2].coverages[1].classes[0].classNumber</t>
  </si>
  <si>
    <t>plans[2].coverages[1].classes[0].numberOfLives</t>
  </si>
  <si>
    <t>plans[2].coverages[1].classes[0].ageBands[0].ageBandName</t>
  </si>
  <si>
    <t>plans[2].coverages[1].classes[0].ageBands[0].tobacco</t>
  </si>
  <si>
    <t>plans[2].coverages[1].classes[0].ageBands[0].numberOfLives</t>
  </si>
  <si>
    <t>Base1</t>
  </si>
  <si>
    <t>Base2</t>
  </si>
  <si>
    <t>plans[3].coverages[0].coverageType</t>
  </si>
  <si>
    <t>plans[3].coverages[0].censusType</t>
  </si>
  <si>
    <t>plans[3].coverages[0].assumedParticipationPct</t>
  </si>
  <si>
    <t>plans[3].coverages[0].rateBasis</t>
  </si>
  <si>
    <t>plans[3].coverages[0].smokerIndicator</t>
  </si>
  <si>
    <t>plans[3].coverages[0].fundingStructure.contributionType</t>
  </si>
  <si>
    <t>plans[3].coverages[0].fundingStructure.participantContributionPercent</t>
  </si>
  <si>
    <t>plans[3].coverages[0].fundingStructure.contributionBasis</t>
  </si>
  <si>
    <t>plans[3].coverages[0].fundingStructure.sponsorContributionAmt</t>
  </si>
  <si>
    <t>plans[3].coverages[0].benefitStructure.benefitType</t>
  </si>
  <si>
    <t>plans[3].coverages[0].benefitStructure.benefitMax</t>
  </si>
  <si>
    <t>plans[3].coverages[0].benefitStructure.benefitMin</t>
  </si>
  <si>
    <t>plans[3].coverages[0].benefitStructure.specifiedAmts</t>
  </si>
  <si>
    <t>plans[3].coverages[0].benefitStructure.salaryMultiplier</t>
  </si>
  <si>
    <t>plans[3].coverages[0].benefitStructure.flatAmount</t>
  </si>
  <si>
    <t>plans[3].coverages[0].benefitStructure.benefitPercent</t>
  </si>
  <si>
    <t>plans[3].coverages[0].terminationAge</t>
  </si>
  <si>
    <t>plans[3].coverages[0].ageReductionSchedule</t>
  </si>
  <si>
    <t>plans[3].coverages[0].classes[0].classNumber</t>
  </si>
  <si>
    <t>Employees14</t>
  </si>
  <si>
    <t>Employees24</t>
  </si>
  <si>
    <t>plans[3].coverages[0].classes[0].numberOfLives</t>
  </si>
  <si>
    <t>plans[3].coverages[0].classes[0].ageBands[0].ageBandName</t>
  </si>
  <si>
    <t>plans[3].coverages[0].classes[0].ageBands[0].tobacco</t>
  </si>
  <si>
    <t>plans[3].coverages[0].classes[0].ageBands[0].numberOfLives</t>
  </si>
  <si>
    <t>plans[3].coverages[1].coverageType</t>
  </si>
  <si>
    <t>plans[3].coverages[1].censusType</t>
  </si>
  <si>
    <t>plans[3].coverages[1].rateBasis</t>
  </si>
  <si>
    <t>plans[3].coverages[1].smokerIndicator</t>
  </si>
  <si>
    <t>plans[3].coverages[1].fundingStructure.contributionType</t>
  </si>
  <si>
    <t>plans[3].coverages[1].fundingStructure.participantContributionPercent</t>
  </si>
  <si>
    <t>plans[3].coverages[1].fundingStructure.contributionBasis</t>
  </si>
  <si>
    <t>plans[3].coverages[1].fundingStructure.sponsorContributionAmt</t>
  </si>
  <si>
    <t>plans[3].coverages[1].benefitStructure.benefitType</t>
  </si>
  <si>
    <t>plans[3].coverages[1].benefitStructure.benefitMax</t>
  </si>
  <si>
    <t>plans[3].coverages[1].benefitStructure.benefitMin</t>
  </si>
  <si>
    <t>plans[3].coverages[1].benefitStructure.specifiedAmts</t>
  </si>
  <si>
    <t>plans[3].coverages[1].benefitStructure.salaryMultiplier</t>
  </si>
  <si>
    <t>plans[3].coverages[1].benefitStructure.flatAmount</t>
  </si>
  <si>
    <t>plans[3].coverages[1].benefitStructure.benefitPercent</t>
  </si>
  <si>
    <t>plans[3].coverages[1].terminationAge</t>
  </si>
  <si>
    <t>plans[3].coverages[1].ageReductionSchedule</t>
  </si>
  <si>
    <t>plans[3].coverages[1].classes[0].classNumber</t>
  </si>
  <si>
    <t>plans[3].coverages[1].classes[0].numberOfLives</t>
  </si>
  <si>
    <t>plans[3].coverages[1].classes[0].ageBands[0].ageBandName</t>
  </si>
  <si>
    <t>plans[3].coverages[1].classes[0].ageBands[0].tobacco</t>
  </si>
  <si>
    <t>plans[3].coverages[1].classes[0].ageBands[0].numberOfLives</t>
  </si>
  <si>
    <t>census.employeeID</t>
  </si>
  <si>
    <t>Employee ID</t>
  </si>
  <si>
    <t>E00111</t>
  </si>
  <si>
    <t>E00112</t>
  </si>
  <si>
    <t>E00121</t>
  </si>
  <si>
    <t>E00131</t>
  </si>
  <si>
    <t>E00132</t>
  </si>
  <si>
    <t>E00133</t>
  </si>
  <si>
    <t>E00134</t>
  </si>
  <si>
    <t>E00141</t>
  </si>
  <si>
    <t>E00142</t>
  </si>
  <si>
    <t>census.gender</t>
  </si>
  <si>
    <t>Gender</t>
  </si>
  <si>
    <t>Male</t>
  </si>
  <si>
    <t>Female</t>
  </si>
  <si>
    <t>census.dob</t>
  </si>
  <si>
    <t>Date of Birth</t>
  </si>
  <si>
    <t>census.salaryAmt</t>
  </si>
  <si>
    <t>Salary Amount</t>
  </si>
  <si>
    <t>census.salaryUnit</t>
  </si>
  <si>
    <t>Salary Unit</t>
  </si>
  <si>
    <t>census.isRetiree</t>
  </si>
  <si>
    <t>Is Retiree</t>
  </si>
  <si>
    <t>census.smokerIndicator</t>
  </si>
  <si>
    <t>census.employeeCoverages.coverageId</t>
  </si>
  <si>
    <t>Coverage ID</t>
  </si>
  <si>
    <t>census.employeeCoverages.eligible</t>
  </si>
  <si>
    <t>census.employeeCoverages.elected</t>
  </si>
  <si>
    <t>Elected</t>
  </si>
  <si>
    <t>census.employeeCoverages.plan</t>
  </si>
  <si>
    <t>Plan</t>
  </si>
  <si>
    <t>census.employeeCoverages.classNumber</t>
  </si>
  <si>
    <t>census.employeeCoverages.volume</t>
  </si>
  <si>
    <t>Volume</t>
  </si>
  <si>
    <t>census.state</t>
  </si>
  <si>
    <t>State</t>
  </si>
  <si>
    <t>census.zip</t>
  </si>
  <si>
    <t>policy</t>
  </si>
  <si>
    <t>PolicyID</t>
  </si>
  <si>
    <t>_res_.$Formula$plans[0].$Formula$ULCoverageCalculation.$Formula$CalculateEmployeeInfo[0].$Formula$EmployeeID</t>
  </si>
  <si>
    <t>EmployeeID</t>
  </si>
  <si>
    <t>_res_.$Formula$plans[0].$Formula$ULCoverageCalculation.$Formula$CalculateEmployeeInfo[0].$Formula$Gender</t>
  </si>
  <si>
    <t>_res_.$Formula$plans[0].$Formula$ULCoverageCalculation.$Formula$CalculateEmployeeInfo[0].$IsRetiree</t>
  </si>
  <si>
    <t>IsRetiree</t>
  </si>
  <si>
    <t>_res_.$Formula$plans[0].$Formula$ULCoverageCalculation.$Formula$CalculateEmployeeInfo[0].$SmokerIndicator</t>
  </si>
  <si>
    <t>SmokerIndicator</t>
  </si>
  <si>
    <t>HasADD</t>
  </si>
  <si>
    <t>_res_.$Formula$plans[0].$Formula$ULCoverageCalculation.$Formula$CalculateEmployeeInfo[0].$HasSpouse</t>
  </si>
  <si>
    <t>HasSpouse</t>
  </si>
  <si>
    <t>CoverageType</t>
  </si>
  <si>
    <t>ClassNumbers</t>
  </si>
  <si>
    <t>Employees11, Employees11</t>
  </si>
  <si>
    <t>_res_.$Formula$plans[0].$Formula$ULCoverageCalculation.$Formula$CalculateEmployeeInfo[0].$Age</t>
  </si>
  <si>
    <t>Age</t>
  </si>
  <si>
    <t>_res_.$Formula$plans[0].$Formula$ULCoverageCalculation.$Formula$CalculateEmployeeInfo[0].$AgeBand</t>
  </si>
  <si>
    <t>AgeBand</t>
  </si>
  <si>
    <t>_res_.$Formula$plans[0].$Formula$ULCoverageCalculation.$Formula$CalculateEmployeeInfo[0].$CensusVolume</t>
  </si>
  <si>
    <t>CensusVolume</t>
  </si>
  <si>
    <t>PlanAmountCalculation</t>
  </si>
  <si>
    <t>_res_.$Formula$plans[0].$Formula$ULCoverageCalculation.$Formula$CalculateEmployeeInfo[0].$PlanAmount</t>
  </si>
  <si>
    <t>PlanAmount</t>
  </si>
  <si>
    <t>_res_.$Formula$plans[0].$Formula$ULCoverageCalculation.$Formula$CalculateEmployeeInfo[0].$MonthlyClaimCost</t>
  </si>
  <si>
    <t>MonthlyClaimCost</t>
  </si>
  <si>
    <t>_res_.$Formula$plans[0].$Formula$ULCoverageCalculation.$Formula$CalculateEmployeeInfo[1].$Formula$EmployeeID</t>
  </si>
  <si>
    <t>_res_.$Formula$plans[0].$Formula$ULCoverageCalculation.$Formula$CalculateEmployeeInfo[1].$Formula$Gender</t>
  </si>
  <si>
    <t>_res_.$Formula$plans[0].$Formula$ULCoverageCalculation.$Formula$CalculateEmployeeInfo[1].$IsRetiree</t>
  </si>
  <si>
    <t>_res_.$Formula$plans[0].$Formula$ULCoverageCalculation.$Formula$CalculateEmployeeInfo[1].$SmokerIndicator</t>
  </si>
  <si>
    <t>_res_.$Formula$plans[0].$Formula$ULCoverageCalculation.$Formula$CalculateEmployeeInfo[1].$HasSpouse</t>
  </si>
  <si>
    <t>Employees12, Employees12</t>
  </si>
  <si>
    <t>_res_.$Formula$plans[0].$Formula$ULCoverageCalculation.$Formula$CalculateEmployeeInfo[1].$Age</t>
  </si>
  <si>
    <t>_res_.$Formula$plans[0].$Formula$ULCoverageCalculation.$Formula$CalculateEmployeeInfo[1].$AgeBand</t>
  </si>
  <si>
    <t>_res_.$Formula$plans[0].$Formula$ULCoverageCalculation.$Formula$CalculateEmployeeInfo[1].$CensusVolume</t>
  </si>
  <si>
    <t>_res_.$Formula$plans[0].$Formula$ULCoverageCalculation.$Formula$CalculateEmployeeInfo[1].$PlanAmount</t>
  </si>
  <si>
    <t>_res_.$Formula$plans[0].$Formula$ULCoverageCalculation.$Formula$CalculateEmployeeInfo[1].$MonthlyClaimCost</t>
  </si>
  <si>
    <t>Employees13, Employees13</t>
  </si>
  <si>
    <t>Employees14, Employees14</t>
  </si>
  <si>
    <t>_res_.$Formula$plans[0].$Formula$ULCoverageCalculation.$Formula$classes[0].$classNumber</t>
  </si>
  <si>
    <t>Average Salary</t>
  </si>
  <si>
    <t>Average Age</t>
  </si>
  <si>
    <t>Male Percent</t>
  </si>
  <si>
    <t>Female Percent</t>
  </si>
  <si>
    <t>Plan Amount Calculation</t>
  </si>
  <si>
    <t>Plan Amount</t>
  </si>
  <si>
    <t>Total Volume</t>
  </si>
  <si>
    <t>Monthly Claim Cost Male</t>
  </si>
  <si>
    <t>Monthly Claim Cost Female</t>
  </si>
  <si>
    <t>Total Monthly Claim Cost</t>
  </si>
  <si>
    <t>Monthly Claim Cost Spouse</t>
  </si>
  <si>
    <t>_res_.$Formula$plans[0].$Formula$ULCoverageCalculation.$Formula$classes[1].$classNumber</t>
  </si>
  <si>
    <t>_res_.$Formula$PolicyLifeFactor</t>
  </si>
  <si>
    <t>Policy Life Factor</t>
  </si>
  <si>
    <t>_res_.$Formula$PolicyDependentFactor</t>
  </si>
  <si>
    <t>Policy Dependent Factor</t>
  </si>
  <si>
    <t>_res_.$Formula$Expenses.$ReinsuranceCostLoad</t>
  </si>
  <si>
    <t>Reinsurance Cost Load</t>
  </si>
  <si>
    <t>_res_.$Formula$Expenses.$PremiumTax</t>
  </si>
  <si>
    <t>Premium Tax</t>
  </si>
  <si>
    <t>_res_.$Formula$Expenses.$Profit</t>
  </si>
  <si>
    <t>Profit</t>
  </si>
  <si>
    <t>_res_.$Formula$Expenses.$OtherExpenses</t>
  </si>
  <si>
    <t>Other Expenses</t>
  </si>
  <si>
    <t>properties</t>
  </si>
  <si>
    <t xml:space="preserve">precision </t>
  </si>
  <si>
    <t>_res_.$Formula$plans[0].$planName</t>
  </si>
  <si>
    <t>_res_.$Formula$plans[0].$Formula$ULCoverageCalculation.$Formula$coverageType</t>
  </si>
  <si>
    <t>_res_.$Formula$plans[0].$Formula$ULCoverageCalculation.$Formula$EmployerContributionFactor</t>
  </si>
  <si>
    <t>Employer Contribution Factor</t>
  </si>
  <si>
    <t>_res_.$Formula$plans[0].$Formula$ULCoverageCalculation.$Formula$AggregatedLifeFactor</t>
  </si>
  <si>
    <t>Aggregated Life Factor</t>
  </si>
  <si>
    <t>_res_.$Formula$plans[0].$Formula$ULCoverageCalculation.$Formula$classes[0].$LivesCount</t>
  </si>
  <si>
    <t>Lives Count</t>
  </si>
  <si>
    <t>Volume Per Employee</t>
  </si>
  <si>
    <t>_res_.$Formula$plans[0].$Formula$ULCoverageCalculation.$Formula$classes[0].$Volume</t>
  </si>
  <si>
    <t>_res_.$Formula$plans[0].$Formula$ULCoverageCalculation.$Formula$classes[0].$MonthlyClaimCost</t>
  </si>
  <si>
    <t>Monthly Claim Cost</t>
  </si>
  <si>
    <t>_res_.$Formula$plans[0].$Formula$ULCoverageCalculation.$Formula$classes[0].$AdjustedMonthlyClaimCost</t>
  </si>
  <si>
    <t>Adjusted Monthly Claim Cost</t>
  </si>
  <si>
    <t>_res_.$Formula$plans[0].$Formula$ULCoverageCalculation.$Formula$classes[0].$FinalClaimCost</t>
  </si>
  <si>
    <t>Final Claim Cost</t>
  </si>
  <si>
    <t>_res_.$Formula$plans[0].$Formula$ULCoverageCalculation.$Formula$classes[0].$MonthlyRate</t>
  </si>
  <si>
    <t>Monthly Rate</t>
  </si>
  <si>
    <t>Product</t>
  </si>
  <si>
    <t>Slope</t>
  </si>
  <si>
    <t>COI Rate</t>
  </si>
  <si>
    <t>Rate</t>
  </si>
  <si>
    <t>Annual Premium</t>
  </si>
  <si>
    <t>Monthly Premium</t>
  </si>
  <si>
    <t>Annual Premium COI Base</t>
  </si>
  <si>
    <t>_res_.$Formula$plans[0].$Formula$ULCoverageCalculation.$Formula$classes[0].$Formula$CalculateFinalRates.$Formula$CalculateFinalSlope[4].$Formula$AgeBand</t>
  </si>
  <si>
    <t>_res_.$Formula$plans[0].$Formula$ULCoverageCalculation.$Formula$classes[0].$Formula$CalculateFinalRates.$Formula$CalculateFinalSlope[4].$Formula$Volume</t>
  </si>
  <si>
    <t>_res_.$Formula$plans[0].$Formula$ULCoverageCalculation.$Formula$classes[0].$Formula$CalculateFinalRates.$Formula$CalculateFinalSlope[4].$Formula$Product</t>
  </si>
  <si>
    <t>_res_.$Formula$plans[0].$Formula$ULCoverageCalculation.$Formula$classes[0].$Formula$CalculateFinalRates.$Formula$CalculateFinalRates[4].$Formula$ageBandedRateCard[0].$Formula$rateCard.$Formula$Slope</t>
  </si>
  <si>
    <t>_res_.$Formula$plans[0].$Formula$ULCoverageCalculation.$Formula$classes[0].$Formula$CalculateFinalRates.$Formula$CalculateFinalRates[4].$Formula$ageBandedRateCard[0].$Formula$rateCard.$Formula$coiRate</t>
  </si>
  <si>
    <t>_res_.$Formula$plans[0].$Formula$ULCoverageCalculation.$Formula$classes[0].$Formula$CalculateFinalRates.$Formula$CalculateFinalRates[4].$Formula$ageBandedRateCard[0].$Formula$rateCard.$Formula$totalVolume</t>
  </si>
  <si>
    <t>_res_.$Formula$plans[0].$Formula$ULCoverageCalculation.$Formula$classes[0].$Formula$CalculateFinalRates.$Formula$CalculateFinalRates[4].$Formula$ageBandedRateCard[0].$Formula$rateCard.$Formula$rate</t>
  </si>
  <si>
    <t>_res_.$Formula$plans[0].$Formula$ULCoverageCalculation.$Formula$classes[0].$Formula$CalculateFinalRates.$Formula$CalculateFinalRates[4].$Formula$ageBandedRateCard[0].$Formula$rateCardPremium.$Formula$annualPremium</t>
  </si>
  <si>
    <t>_res_.$Formula$plans[0].$Formula$ULCoverageCalculation.$Formula$classes[0].$Formula$CalculateFinalRates.$Formula$CalculateFinalRates[4].$Formula$ageBandedRateCard[0].$Formula$rateCardPremium.$Formula$monthlyPremium</t>
  </si>
  <si>
    <t>_res_.$Formula$plans[0].$Formula$ULCoverageCalculation.$Formula$classes[0].$Formula$CalculateFinalRates.$Formula$CalculateFinalRates[4].$Formula$ageBandedRateCard[0].$Formula$rateCardPremium.$Formula$annualPremiumCoiBase</t>
  </si>
  <si>
    <t>_res_.$Formula$plans[0].$Formula$ULCoverageCalculation.$Formula$classes[0].$Formula$CalculateFinalRates.$Formula$TotalFinalVolume</t>
  </si>
  <si>
    <t>Total Final Volume</t>
  </si>
  <si>
    <t>_res_.$Formula$plans[0].$Formula$ULCoverageCalculation.$Formula$classes[0].$Formula$CalculateFinalRates.$Formula$TotalFinalSlope</t>
  </si>
  <si>
    <t>Total Final Slope</t>
  </si>
  <si>
    <t>_res_.$Formula$plans[0].$Formula$ULCoverageCalculation.$Formula$classes[0].$Formula$rateCard.$Formula$rate</t>
  </si>
  <si>
    <t>Class Rate</t>
  </si>
  <si>
    <t>_res_.$Formula$plans[0].$Formula$ULCoverageCalculation.$Formula$classes[0].$Formula$rateCard.$Formula$coiRate</t>
  </si>
  <si>
    <t>Class COI Rate</t>
  </si>
  <si>
    <t>_res_.$Formula$plans[0].$Formula$ULCoverageCalculation.$Formula$classes[0].$Formula$rateCard.$Formula$totalVolume</t>
  </si>
  <si>
    <t>Class Total Volume</t>
  </si>
  <si>
    <t>_res_.$Formula$plans[0].$Formula$ULCoverageCalculation.$Formula$classes[0].$Formula$rateCard.$Formula$numberOfLives</t>
  </si>
  <si>
    <t>Class Number of Lives</t>
  </si>
  <si>
    <t>age</t>
  </si>
  <si>
    <t>сoverageType</t>
  </si>
  <si>
    <t>_res_.$ActiveEEMaleRate</t>
  </si>
  <si>
    <t>_res_.$ActiveEEFemaleRate</t>
  </si>
  <si>
    <t>_res_.$RetiredEEMaleRate</t>
  </si>
  <si>
    <t>_res_.$RetiredEEFemaleRate</t>
  </si>
  <si>
    <t>_res_.$BaseRate</t>
  </si>
  <si>
    <t>_res_.$Weight</t>
  </si>
  <si>
    <t>_res_.$WeightedBaseRate</t>
  </si>
  <si>
    <t>Active EE Male Rate</t>
  </si>
  <si>
    <t>Active EE Female Rate</t>
  </si>
  <si>
    <t>Retired EE Male Rate</t>
  </si>
  <si>
    <t>Retired EE Female Rate</t>
  </si>
  <si>
    <t>Base Rate</t>
  </si>
  <si>
    <t>Weight</t>
  </si>
  <si>
    <t>Weighted Base Rate</t>
  </si>
  <si>
    <r>
      <rPr>
        <sz val="9"/>
        <color theme="0" tint="-0.499984740745262"/>
        <rFont val="Franklin Gothic Book"/>
        <family val="2"/>
      </rPr>
      <t>//Test FinalSlopeWithSmokingFlagNoCensus</t>
    </r>
    <r>
      <rPr>
        <sz val="9"/>
        <rFont val="Franklin Gothic Book"/>
        <family val="2"/>
      </rPr>
      <t xml:space="preserve"> </t>
    </r>
    <r>
      <rPr>
        <b/>
        <sz val="9"/>
        <rFont val="Franklin Gothic Book"/>
        <family val="2"/>
      </rPr>
      <t>ULFinalSlopeWithSmokingFlagNoCensusTest</t>
    </r>
  </si>
  <si>
    <t>Age Band</t>
  </si>
  <si>
    <t>SmokingFlag</t>
  </si>
  <si>
    <t>Lives</t>
  </si>
  <si>
    <t>WeightedBaseRate</t>
  </si>
  <si>
    <t>VolumePerAgeBand</t>
  </si>
  <si>
    <t>VolumeAmount</t>
  </si>
  <si>
    <t>P00004</t>
  </si>
  <si>
    <t>ChildTermLife</t>
  </si>
  <si>
    <t>plans[0].coverages[1].benefitStructure.sixMonthsToMaxAgeAmount</t>
  </si>
  <si>
    <t>6 Months to Max Age Amount</t>
  </si>
  <si>
    <t>plans[0].coverages[1].benefitStructure.liveBirthToFourteenDaysAmount</t>
  </si>
  <si>
    <t>Live Birth  to Fourteen Days Amount</t>
  </si>
  <si>
    <t>plans[0].coverages[1].benefitStructure.fifteenDaysToSixMonthsAmount</t>
  </si>
  <si>
    <t>15 Days to 6 Months Amount</t>
  </si>
  <si>
    <t>Children11</t>
  </si>
  <si>
    <t>Number of Lives</t>
  </si>
  <si>
    <r>
      <t xml:space="preserve">Data Policy </t>
    </r>
    <r>
      <rPr>
        <b/>
        <sz val="9"/>
        <rFont val="Franklin Gothic Book"/>
        <family val="2"/>
      </rPr>
      <t>PolicyData_ADD</t>
    </r>
  </si>
  <si>
    <t>P00003</t>
  </si>
  <si>
    <t>plans[0].coverages[1].assumedParticipationPct</t>
  </si>
  <si>
    <t>plans[0].coverages[2].coverageType</t>
  </si>
  <si>
    <t>DependentADD</t>
  </si>
  <si>
    <t>plans[0].coverages[2].censusType</t>
  </si>
  <si>
    <t>plans[0].coverages[2].rateBasis</t>
  </si>
  <si>
    <t>plans[0].coverages[2].smokerIndicator</t>
  </si>
  <si>
    <t>plans[0].coverages[2].fundingStructure.contributionType</t>
  </si>
  <si>
    <t>plans[0].coverages[2].fundingStructure.participantContributionPercent</t>
  </si>
  <si>
    <t>plans[0].coverages[2].fundingStructure.contributionBasis</t>
  </si>
  <si>
    <t>plans[0].coverages[2].fundingStructure.sponsorContributionAmt</t>
  </si>
  <si>
    <t>plans[0].coverages[2].benefitStructure.benefitType</t>
  </si>
  <si>
    <t>plans[0].coverages[2].benefitStructure.benefitMax</t>
  </si>
  <si>
    <t>plans[0].coverages[2].benefitStructure.benefitMin</t>
  </si>
  <si>
    <t>plans[0].coverages[2].benefitStructure.specifiedAmts</t>
  </si>
  <si>
    <t>plans[0].coverages[2].benefitStructure.salaryMultiplier</t>
  </si>
  <si>
    <t>plans[0].coverages[2].benefitStructure.flatAmount</t>
  </si>
  <si>
    <t>plans[0].coverages[2].benefitStructure.benefitPercent</t>
  </si>
  <si>
    <t>plans[0].coverages[2].terminationAge</t>
  </si>
  <si>
    <t>plans[0].coverages[2].ageReductionSchedule</t>
  </si>
  <si>
    <t>plans[0].coverages[2].classes[0].classNumber</t>
  </si>
  <si>
    <t>plans[0].coverages[2].classes[0].numberOfLives</t>
  </si>
  <si>
    <t>plans[0].coverages[2].classes[0].ageBands[0].ageBandName</t>
  </si>
  <si>
    <t>plans[0].coverages[2].classes[0].ageBands[0].tobacco</t>
  </si>
  <si>
    <t>plans[0].coverages[2].classes[0].ageBands[0].numberOfLives</t>
  </si>
  <si>
    <t>plans[0].coverages[2].classes[0].ageBands[1].ageBandName</t>
  </si>
  <si>
    <t>plans[0].coverages[2].classes[0].ageBands[1].tobacco</t>
  </si>
  <si>
    <t>plans[0].coverages[2].classes[0].ageBands[1].numberOfLives</t>
  </si>
  <si>
    <t>plans[0].coverages[2].classes[0].ageBands[2].ageBandName</t>
  </si>
  <si>
    <t>plans[0].coverages[2].classes[0].ageBands[2].tobacco</t>
  </si>
  <si>
    <t>plans[0].coverages[2].classes[0].ageBands[2].numberOfLives</t>
  </si>
  <si>
    <t>case with census</t>
  </si>
  <si>
    <t>case w/o census</t>
  </si>
  <si>
    <t>&gt;PolicyData_ADD</t>
  </si>
  <si>
    <t>LivesCount</t>
  </si>
  <si>
    <t>PlanAmount2</t>
  </si>
  <si>
    <t>_res_.$Formula$plans[0].$Formula$ULCoverageCalculation.$Formula$CalculateEmployeeInfo[2].$PlanAmount</t>
  </si>
  <si>
    <t>PlanAmount3</t>
  </si>
  <si>
    <t>_res_.$Formula$plans[0].$Formula$ULCoverageCalculation.$Formula$CalculateEmployeeInfo[3].$PlanAmount</t>
  </si>
  <si>
    <t>PlanAmount4</t>
  </si>
  <si>
    <t>_res_.$Formula$plans[0].$Formula$ULCoverageCalculation.$Formula$CalculateEmployeeInfo[4].$PlanAmount</t>
  </si>
  <si>
    <t>PlanAmount5</t>
  </si>
  <si>
    <t>_res_.$Formula$plans[0].$Formula$ULCoverageCalculation.$Formula$CalculateEmployeeInfo[7].$PlanAmount</t>
  </si>
  <si>
    <t>PlanAmount6</t>
  </si>
  <si>
    <t>_res_.$Formula$plans[0].$Formula$ULCoverageCalculation.$Formula$CalculateEmployeeInfo[8].$PlanAmount</t>
  </si>
  <si>
    <t>PlanAmount9</t>
  </si>
  <si>
    <t>VolumePerEmployee - noCensusCase</t>
  </si>
  <si>
    <t>SupplementalFactor</t>
  </si>
  <si>
    <t>VoluntaryLoad</t>
  </si>
  <si>
    <t>AdjustedMonthlyClaimCost</t>
  </si>
  <si>
    <t>FinalClaimCost</t>
  </si>
  <si>
    <t>MonthlyRate</t>
  </si>
  <si>
    <t>TargetRate</t>
  </si>
  <si>
    <t>AnnualPremium</t>
  </si>
  <si>
    <t>ADD Volume</t>
  </si>
  <si>
    <t>VolumePerEmployee</t>
  </si>
  <si>
    <t>Environment</t>
  </si>
  <si>
    <t>dependency</t>
  </si>
  <si>
    <r>
      <t xml:space="preserve">Test PolicyCalculation </t>
    </r>
    <r>
      <rPr>
        <b/>
        <sz val="9"/>
        <rFont val="Franklin Gothic Book"/>
        <family val="2"/>
      </rPr>
      <t>ADDClassCalcTest</t>
    </r>
  </si>
  <si>
    <r>
      <t xml:space="preserve">Test PolicyCalculation </t>
    </r>
    <r>
      <rPr>
        <b/>
        <sz val="9"/>
        <rFont val="Franklin Gothic Book"/>
        <family val="2"/>
      </rPr>
      <t>DependentADDClassCalcTest</t>
    </r>
  </si>
  <si>
    <t>Managers11</t>
  </si>
  <si>
    <t>E00119</t>
  </si>
  <si>
    <t>E00118</t>
  </si>
  <si>
    <t>E00117</t>
  </si>
  <si>
    <t>E00116</t>
  </si>
  <si>
    <t>E00115</t>
  </si>
  <si>
    <t>E00114</t>
  </si>
  <si>
    <t>E00113</t>
  </si>
  <si>
    <t>SmokerNonSmoker</t>
  </si>
  <si>
    <t>plans[0].coverages[2].benefitStructure.fifteenDaysToSixMonthsAmount</t>
  </si>
  <si>
    <t>plans[0].coverages[2].benefitStructure.liveBirthToFourteenDaysAmount</t>
  </si>
  <si>
    <t>plans[0].coverages[2].benefitStructure.sixMonthsToMaxAgeAmount</t>
  </si>
  <si>
    <t>88595</t>
  </si>
  <si>
    <t>TX</t>
  </si>
  <si>
    <t>P00005</t>
  </si>
  <si>
    <t>_res_.$Formula$plans[0].$Formula$ULCoverageCalculation.$Formula$CalculateEmployeeInfo[2].$Formula$EmployeeID</t>
  </si>
  <si>
    <t>_res_.$Formula$plans[0].$Formula$ULCoverageCalculation.$Formula$CalculateEmployeeInfo[2].$Formula$Gender</t>
  </si>
  <si>
    <t>_res_.$Formula$plans[0].$Formula$ULCoverageCalculation.$Formula$classes[0].$Formula$CalculateFinalRates.$Formula$CalculateFinalRates[4].$Formula$ageBandedRateCard[0].$Formula$rateCard.$numberOfLives</t>
  </si>
  <si>
    <t>_res_.$Formula$plans[0].$Formula$ULCoverageCalculation.$Formula$CalculateEmployeeInfo[2].$IsRetiree</t>
  </si>
  <si>
    <t>_res_.$Formula$plans[0].$Formula$ULCoverageCalculation.$Formula$CalculateEmployeeInfo[2].$SmokerIndicator</t>
  </si>
  <si>
    <t>_res_.$Formula$plans[0].$Formula$ULCoverageCalculation.$Formula$CalculateEmployeeInfo[2].$HasSpouse</t>
  </si>
  <si>
    <t>_res_.$Formula$plans[0].$Formula$ULCoverageCalculation.$Formula$CalculateEmployeeInfo[2].$Age</t>
  </si>
  <si>
    <t>_res_.$Formula$plans[0].$Formula$ULCoverageCalculation.$Formula$CalculateEmployeeInfo[2].$AgeBand</t>
  </si>
  <si>
    <t>_res_.$Formula$plans[0].$Formula$ULCoverageCalculation.$Formula$CalculateEmployeeInfo[2].$CensusVolume</t>
  </si>
  <si>
    <t>_res_.$Formula$plans[0].$Formula$ULCoverageCalculation.$Formula$classes[0].$Formula$CalculateFinalRates.$Formula$CalculateFinalSlope[5].$Formula$AgeBand</t>
  </si>
  <si>
    <t>_res_.$Formula$plans[0].$Formula$ULCoverageCalculation.$Formula$classes[0].$Formula$CalculateFinalRates.$Formula$CalculateFinalSlope[5].$Formula$Volume</t>
  </si>
  <si>
    <t>_res_.$Formula$plans[0].$Formula$ULCoverageCalculation.$Formula$CalculateEmployeeInfo[2].$MonthlyClaimCost</t>
  </si>
  <si>
    <t>_res_.$Formula$plans[0].$Formula$ULCoverageCalculation.$Formula$classes[0].$Formula$CalculateFinalRates.$Formula$CalculateFinalSlope[5].$Formula$Product</t>
  </si>
  <si>
    <t>_res_.$Formula$plans[0].$Formula$ULCoverageCalculation.$Formula$CalculateEmployeeInfo[3].$Formula$EmployeeID</t>
  </si>
  <si>
    <t>_res_.$Formula$plans[0].$Formula$ULCoverageCalculation.$Formula$classes[0].$Formula$CalculateFinalRates.$Formula$CalculateFinalRates[5].$Formula$ageBandedRateCard[0].$Formula$rateCard.$Formula$Slope</t>
  </si>
  <si>
    <t>_res_.$Formula$plans[0].$Formula$ULCoverageCalculation.$Formula$CalculateEmployeeInfo[3].$Formula$Gender</t>
  </si>
  <si>
    <t>_res_.$Formula$plans[0].$Formula$ULCoverageCalculation.$Formula$classes[0].$Formula$CalculateFinalRates.$Formula$CalculateFinalRates[5].$Formula$ageBandedRateCard[0].$Formula$rateCard.$Formula$coiRate</t>
  </si>
  <si>
    <t>_res_.$Formula$plans[0].$Formula$ULCoverageCalculation.$Formula$CalculateEmployeeInfo[3].$IsRetiree</t>
  </si>
  <si>
    <t>_res_.$Formula$plans[0].$Formula$ULCoverageCalculation.$Formula$classes[0].$Formula$CalculateFinalRates.$Formula$CalculateFinalRates[5].$Formula$ageBandedRateCard[0].$Formula$rateCard.$numberOfLives</t>
  </si>
  <si>
    <t>_res_.$Formula$plans[0].$Formula$ULCoverageCalculation.$Formula$CalculateEmployeeInfo[3].$SmokerIndicator</t>
  </si>
  <si>
    <t>_res_.$Formula$plans[0].$Formula$ULCoverageCalculation.$Formula$classes[0].$Formula$CalculateFinalRates.$Formula$CalculateFinalRates[5].$Formula$ageBandedRateCard[0].$Formula$rateCard.$Formula$totalVolume</t>
  </si>
  <si>
    <t>_res_.$Formula$plans[0].$Formula$ULCoverageCalculation.$Formula$CalculateEmployeeInfo[3].$HasSpouse</t>
  </si>
  <si>
    <t>_res_.$Formula$plans[0].$Formula$ULCoverageCalculation.$Formula$classes[0].$Formula$CalculateFinalRates.$Formula$CalculateFinalRates[5].$Formula$ageBandedRateCard[0].$Formula$rateCard.$Formula$rate</t>
  </si>
  <si>
    <t>_res_.$Formula$plans[0].$Formula$ULCoverageCalculation.$Formula$CalculateEmployeeInfo[3].$Age</t>
  </si>
  <si>
    <t>_res_.$Formula$plans[0].$Formula$ULCoverageCalculation.$Formula$classes[0].$Formula$CalculateFinalRates.$Formula$CalculateFinalRates[5].$Formula$ageBandedRateCard[0].$Formula$rateCardPremium.$Formula$annualPremium</t>
  </si>
  <si>
    <t>_res_.$Formula$plans[0].$Formula$ULCoverageCalculation.$Formula$CalculateEmployeeInfo[3].$AgeBand</t>
  </si>
  <si>
    <t>_res_.$Formula$plans[0].$Formula$ULCoverageCalculation.$Formula$classes[0].$Formula$CalculateFinalRates.$Formula$CalculateFinalRates[5].$Formula$ageBandedRateCard[0].$Formula$rateCardPremium.$Formula$monthlyPremium</t>
  </si>
  <si>
    <t>_res_.$Formula$plans[0].$Formula$ULCoverageCalculation.$Formula$CalculateEmployeeInfo[3].$CensusVolume</t>
  </si>
  <si>
    <t>_res_.$Formula$plans[0].$Formula$ULCoverageCalculation.$Formula$classes[0].$Formula$CalculateFinalRates.$Formula$CalculateFinalRates[5].$Formula$ageBandedRateCard[0].$Formula$rateCardPremium.$Formula$annualPremiumCoiBase</t>
  </si>
  <si>
    <t>_res_.$Formula$plans[0].$Formula$ULCoverageCalculation.$Formula$classes[0].$Formula$CalculateFinalRates.$Formula$CalculateFinalSlope[6].$Formula$AgeBand</t>
  </si>
  <si>
    <t>_res_.$Formula$plans[0].$Formula$ULCoverageCalculation.$Formula$CalculateEmployeeInfo[3].$MonthlyClaimCost</t>
  </si>
  <si>
    <t>_res_.$Formula$plans[0].$Formula$ULCoverageCalculation.$Formula$classes[0].$Formula$CalculateFinalRates.$Formula$CalculateFinalSlope[6].$Formula$Volume</t>
  </si>
  <si>
    <t>_res_.$Formula$plans[0].$Formula$ULCoverageCalculation.$Formula$CalculateEmployeeInfo[4].$Formula$EmployeeID</t>
  </si>
  <si>
    <t>_res_.$Formula$plans[0].$Formula$ULCoverageCalculation.$Formula$classes[0].$Formula$CalculateFinalRates.$Formula$CalculateFinalSlope[6].$Formula$Product</t>
  </si>
  <si>
    <t>_res_.$Formula$plans[0].$Formula$ULCoverageCalculation.$Formula$CalculateEmployeeInfo[4].$Formula$Gender</t>
  </si>
  <si>
    <t>_res_.$Formula$plans[0].$Formula$ULCoverageCalculation.$Formula$classes[0].$Formula$CalculateFinalRates.$Formula$CalculateFinalRates[6].$Formula$ageBandedRateCard[0].$Formula$rateCard.$Formula$Slope</t>
  </si>
  <si>
    <t>_res_.$Formula$plans[0].$Formula$ULCoverageCalculation.$Formula$CalculateEmployeeInfo[4].$IsRetiree</t>
  </si>
  <si>
    <t>_res_.$Formula$plans[0].$Formula$ULCoverageCalculation.$Formula$classes[0].$Formula$CalculateFinalRates.$Formula$CalculateFinalRates[6].$Formula$ageBandedRateCard[0].$Formula$rateCard.$Formula$coiRate</t>
  </si>
  <si>
    <t>_res_.$Formula$plans[0].$Formula$ULCoverageCalculation.$Formula$CalculateEmployeeInfo[4].$SmokerIndicator</t>
  </si>
  <si>
    <t>_res_.$Formula$plans[0].$Formula$ULCoverageCalculation.$Formula$classes[0].$Formula$CalculateFinalRates.$Formula$CalculateFinalRates[6].$Formula$ageBandedRateCard[0].$Formula$rateCard.$numberOfLives</t>
  </si>
  <si>
    <t>_res_.$Formula$plans[0].$Formula$ULCoverageCalculation.$Formula$CalculateEmployeeInfo[4].$HasSpouse</t>
  </si>
  <si>
    <t>_res_.$Formula$plans[0].$Formula$ULCoverageCalculation.$Formula$classes[0].$Formula$CalculateFinalRates.$Formula$CalculateFinalRates[6].$Formula$ageBandedRateCard[0].$Formula$rateCard.$Formula$totalVolume</t>
  </si>
  <si>
    <t>_res_.$Formula$plans[0].$Formula$ULCoverageCalculation.$Formula$CalculateEmployeeInfo[4].$Age</t>
  </si>
  <si>
    <t>_res_.$Formula$plans[0].$Formula$ULCoverageCalculation.$Formula$classes[0].$Formula$CalculateFinalRates.$Formula$CalculateFinalRates[6].$Formula$ageBandedRateCard[0].$Formula$rateCard.$Formula$rate</t>
  </si>
  <si>
    <t>_res_.$Formula$plans[0].$Formula$ULCoverageCalculation.$Formula$CalculateEmployeeInfo[4].$AgeBand</t>
  </si>
  <si>
    <t>_res_.$Formula$plans[0].$Formula$ULCoverageCalculation.$Formula$classes[0].$Formula$CalculateFinalRates.$Formula$CalculateFinalRates[6].$Formula$ageBandedRateCard[0].$Formula$rateCardPremium.$Formula$annualPremium</t>
  </si>
  <si>
    <t>_res_.$Formula$plans[0].$Formula$ULCoverageCalculation.$Formula$CalculateEmployeeInfo[4].$CensusVolume</t>
  </si>
  <si>
    <t>_res_.$Formula$plans[0].$Formula$ULCoverageCalculation.$Formula$classes[0].$Formula$CalculateFinalRates.$Formula$CalculateFinalRates[6].$Formula$ageBandedRateCard[0].$Formula$rateCardPremium.$Formula$monthlyPremium</t>
  </si>
  <si>
    <t>_res_.$Formula$plans[0].$Formula$ULCoverageCalculation.$Formula$classes[0].$Formula$CalculateFinalRates.$Formula$CalculateFinalRates[6].$Formula$ageBandedRateCard[0].$Formula$rateCardPremium.$Formula$annualPremiumCoiBase</t>
  </si>
  <si>
    <t>_res_.$Formula$plans[0].$Formula$ULCoverageCalculation.$Formula$CalculateEmployeeInfo[4].$MonthlyClaimCost</t>
  </si>
  <si>
    <t>_res_.$Formula$plans[0].$Formula$ULCoverageCalculation.$Formula$classes[0].$Formula$CalculateFinalRates.$Formula$CalculateFinalSlope[8].$Formula$AgeBand</t>
  </si>
  <si>
    <t>_res_.$Formula$plans[0].$Formula$ULCoverageCalculation.$Formula$CalculateEmployeeInfo[5].$Formula$EmployeeID</t>
  </si>
  <si>
    <t>_res_.$Formula$plans[0].$Formula$ULCoverageCalculation.$Formula$classes[0].$Formula$CalculateFinalRates.$Formula$CalculateFinalSlope[8].$Formula$Volume</t>
  </si>
  <si>
    <t>_res_.$Formula$plans[0].$Formula$ULCoverageCalculation.$Formula$CalculateEmployeeInfo[5].$Formula$Gender</t>
  </si>
  <si>
    <t>_res_.$Formula$plans[0].$Formula$ULCoverageCalculation.$Formula$classes[0].$Formula$CalculateFinalRates.$Formula$CalculateFinalSlope[8].$Formula$Product</t>
  </si>
  <si>
    <t>_res_.$Formula$plans[0].$Formula$ULCoverageCalculation.$Formula$CalculateEmployeeInfo[5].$IsRetiree</t>
  </si>
  <si>
    <t>_res_.$Formula$plans[0].$Formula$ULCoverageCalculation.$Formula$classes[0].$Formula$CalculateFinalRates.$Formula$CalculateFinalRates[8].$Formula$ageBandedRateCard[0].$Formula$rateCard.$Formula$Slope</t>
  </si>
  <si>
    <t>_res_.$Formula$plans[0].$Formula$ULCoverageCalculation.$Formula$CalculateEmployeeInfo[5].$SmokerIndicator</t>
  </si>
  <si>
    <t>_res_.$Formula$plans[0].$Formula$ULCoverageCalculation.$Formula$classes[0].$Formula$CalculateFinalRates.$Formula$CalculateFinalRates[8].$Formula$ageBandedRateCard[0].$Formula$rateCard.$Formula$coiRate</t>
  </si>
  <si>
    <t>_res_.$Formula$plans[0].$Formula$ULCoverageCalculation.$Formula$CalculateEmployeeInfo[5].$HasSpouse</t>
  </si>
  <si>
    <t>_res_.$Formula$plans[0].$Formula$ULCoverageCalculation.$Formula$classes[0].$Formula$CalculateFinalRates.$Formula$CalculateFinalRates[8].$Formula$ageBandedRateCard[0].$Formula$rateCard.$numberOfLives</t>
  </si>
  <si>
    <t>_res_.$Formula$plans[0].$Formula$ULCoverageCalculation.$Formula$CalculateEmployeeInfo[5].$Age</t>
  </si>
  <si>
    <t>_res_.$Formula$plans[0].$Formula$ULCoverageCalculation.$Formula$classes[0].$Formula$CalculateFinalRates.$Formula$CalculateFinalRates[8].$Formula$ageBandedRateCard[0].$Formula$rateCard.$Formula$totalVolume</t>
  </si>
  <si>
    <t>_res_.$Formula$plans[0].$Formula$ULCoverageCalculation.$Formula$CalculateEmployeeInfo[5].$AgeBand</t>
  </si>
  <si>
    <t>_res_.$Formula$plans[0].$Formula$ULCoverageCalculation.$Formula$classes[0].$Formula$CalculateFinalRates.$Formula$CalculateFinalRates[8].$Formula$ageBandedRateCard[0].$Formula$rateCard.$Formula$rate</t>
  </si>
  <si>
    <t>_res_.$Formula$plans[0].$Formula$ULCoverageCalculation.$Formula$CalculateEmployeeInfo[5].$CensusVolume</t>
  </si>
  <si>
    <t>_res_.$Formula$plans[0].$Formula$ULCoverageCalculation.$Formula$classes[0].$Formula$CalculateFinalRates.$Formula$CalculateFinalRates[8].$Formula$ageBandedRateCard[0].$Formula$rateCardPremium.$Formula$annualPremium</t>
  </si>
  <si>
    <t>_res_.$Formula$plans[0].$Formula$ULCoverageCalculation.$Formula$CalculateEmployeeInfo[5].$PlanAmount</t>
  </si>
  <si>
    <t>_res_.$Formula$plans[0].$Formula$ULCoverageCalculation.$Formula$classes[0].$Formula$CalculateFinalRates.$Formula$CalculateFinalRates[8].$Formula$ageBandedRateCard[0].$Formula$rateCardPremium.$Formula$monthlyPremium</t>
  </si>
  <si>
    <t>_res_.$Formula$plans[0].$Formula$ULCoverageCalculation.$Formula$CalculateEmployeeInfo[5].$MonthlyClaimCost</t>
  </si>
  <si>
    <t>_res_.$Formula$plans[0].$Formula$ULCoverageCalculation.$Formula$classes[0].$Formula$CalculateFinalRates.$Formula$CalculateFinalRates[8].$Formula$ageBandedRateCard[0].$Formula$rateCardPremium.$Formula$annualPremiumCoiBase</t>
  </si>
  <si>
    <t>_res_.$Formula$plans[0].$Formula$ULCoverageCalculation.$Formula$CalculateEmployeeInfo[6].$Formula$EmployeeID</t>
  </si>
  <si>
    <t>_res_.$Formula$plans[0].$Formula$ULCoverageCalculation.$Formula$CalculateEmployeeInfo[6].$Formula$Gender</t>
  </si>
  <si>
    <t>_res_.$Formula$plans[0].$Formula$ULCoverageCalculation.$Formula$CalculateEmployeeInfo[6].$IsRetiree</t>
  </si>
  <si>
    <t>_res_.$Formula$plans[0].$Formula$ULCoverageCalculation.$Formula$CalculateEmployeeInfo[6].$SmokerIndicator</t>
  </si>
  <si>
    <t>_res_.$Formula$plans[0].$Formula$ULCoverageCalculation.$Formula$CalculateEmployeeInfo[6].$HasSpouse</t>
  </si>
  <si>
    <t>_res_.$Formula$plans[0].$Formula$ULCoverageCalculation.$Formula$CalculateEmployeeInfo[6].$Age</t>
  </si>
  <si>
    <t>_res_.$Formula$plans[0].$Formula$ULCoverageCalculation.$Formula$CalculateEmployeeInfo[6].$AgeBand</t>
  </si>
  <si>
    <t>_res_.$Formula$plans[0].$Formula$ULCoverageCalculation.$Formula$CalculateEmployeeInfo[6].$CensusVolume</t>
  </si>
  <si>
    <t>_res_.$Formula$plans[0].$Formula$ULCoverageCalculation.$Formula$classes[1].$LivesCount</t>
  </si>
  <si>
    <t>_res_.$Formula$plans[0].$Formula$ULCoverageCalculation.$Formula$CalculateEmployeeInfo[6].$PlanAmount</t>
  </si>
  <si>
    <t>_res_.$Formula$plans[0].$Formula$ULCoverageCalculation.$Formula$classes[1].$Volume</t>
  </si>
  <si>
    <t>_res_.$Formula$plans[0].$Formula$ULCoverageCalculation.$Formula$CalculateEmployeeInfo[6].$MonthlyClaimCost</t>
  </si>
  <si>
    <t>_res_.$Formula$plans[0].$Formula$ULCoverageCalculation.$Formula$classes[1].$MonthlyClaimCost</t>
  </si>
  <si>
    <t>_res_.$Formula$plans[0].$Formula$ULCoverageCalculation.$Formula$CalculateEmployeeInfo[7].$Formula$EmployeeID</t>
  </si>
  <si>
    <t>_res_.$Formula$plans[0].$Formula$ULCoverageCalculation.$Formula$classes[1].$AdjustedMonthlyClaimCost</t>
  </si>
  <si>
    <t>_res_.$Formula$plans[0].$Formula$ULCoverageCalculation.$Formula$CalculateEmployeeInfo[7].$Formula$Gender</t>
  </si>
  <si>
    <t>_res_.$Formula$plans[0].$Formula$ULCoverageCalculation.$Formula$classes[1].$FinalClaimCost</t>
  </si>
  <si>
    <t>_res_.$Formula$plans[0].$Formula$ULCoverageCalculation.$Formula$CalculateEmployeeInfo[7].$IsRetiree</t>
  </si>
  <si>
    <t>_res_.$Formula$plans[0].$Formula$ULCoverageCalculation.$Formula$classes[1].$MonthlyRate</t>
  </si>
  <si>
    <t>_res_.$Formula$plans[0].$Formula$ULCoverageCalculation.$Formula$CalculateEmployeeInfo[7].$SmokerIndicator</t>
  </si>
  <si>
    <t>_res_.$Formula$plans[0].$Formula$ULCoverageCalculation.$Formula$classes[1].$Formula$CalculateFinalRates.$Formula$CalculateFinalSlope[3].$Formula$AgeBand</t>
  </si>
  <si>
    <t>_res_.$Formula$plans[0].$Formula$ULCoverageCalculation.$Formula$CalculateEmployeeInfo[7].$HasSpouse</t>
  </si>
  <si>
    <t>_res_.$Formula$plans[0].$Formula$ULCoverageCalculation.$Formula$classes[1].$Formula$CalculateFinalRates.$Formula$CalculateFinalSlope[3].$Formula$Volume</t>
  </si>
  <si>
    <t>_res_.$Formula$plans[0].$Formula$ULCoverageCalculation.$Formula$CalculateEmployeeInfo[7].$Age</t>
  </si>
  <si>
    <t>_res_.$Formula$plans[0].$Formula$ULCoverageCalculation.$Formula$classes[1].$Formula$CalculateFinalRates.$Formula$CalculateFinalSlope[3].$Formula$Product</t>
  </si>
  <si>
    <t>_res_.$Formula$plans[0].$Formula$ULCoverageCalculation.$Formula$CalculateEmployeeInfo[7].$AgeBand</t>
  </si>
  <si>
    <t>_res_.$Formula$plans[0].$Formula$ULCoverageCalculation.$Formula$classes[1].$Formula$CalculateFinalRates.$Formula$CalculateFinalRates[3].$Formula$ageBandedRateCard[0].$Formula$rateCard.$Formula$Slope</t>
  </si>
  <si>
    <t>_res_.$Formula$plans[0].$Formula$ULCoverageCalculation.$Formula$CalculateEmployeeInfo[7].$CensusVolume</t>
  </si>
  <si>
    <t>_res_.$Formula$plans[0].$Formula$ULCoverageCalculation.$Formula$classes[1].$Formula$CalculateFinalRates.$Formula$CalculateFinalRates[3].$Formula$ageBandedRateCard[0].$Formula$rateCard.$Formula$coiRate</t>
  </si>
  <si>
    <t>_res_.$Formula$plans[0].$Formula$ULCoverageCalculation.$Formula$classes[1].$Formula$CalculateFinalRates.$Formula$CalculateFinalRates[3].$Formula$ageBandedRateCard[0].$Formula$rateCard.$numberOfLives</t>
  </si>
  <si>
    <t>_res_.$Formula$plans[0].$Formula$ULCoverageCalculation.$Formula$CalculateEmployeeInfo[7].$MonthlyClaimCost</t>
  </si>
  <si>
    <t>_res_.$Formula$plans[0].$Formula$ULCoverageCalculation.$Formula$classes[1].$Formula$CalculateFinalRates.$Formula$CalculateFinalRates[3].$Formula$ageBandedRateCard[0].$Formula$rateCard.$Formula$totalVolume</t>
  </si>
  <si>
    <t>_res_.$Formula$plans[0].$Formula$ULCoverageCalculation.$Formula$CalculateEmployeeInfo[8].$Formula$EmployeeID</t>
  </si>
  <si>
    <t>_res_.$Formula$plans[0].$Formula$ULCoverageCalculation.$Formula$classes[1].$Formula$CalculateFinalRates.$Formula$CalculateFinalRates[3].$Formula$ageBandedRateCard[0].$Formula$rateCard.$Formula$rate</t>
  </si>
  <si>
    <t>_res_.$Formula$plans[0].$Formula$ULCoverageCalculation.$Formula$CalculateEmployeeInfo[8].$Formula$Gender</t>
  </si>
  <si>
    <t>_res_.$Formula$plans[0].$Formula$ULCoverageCalculation.$Formula$classes[1].$Formula$CalculateFinalRates.$Formula$CalculateFinalRates[3].$Formula$ageBandedRateCard[0].$Formula$rateCardPremium.$Formula$annualPremium</t>
  </si>
  <si>
    <t>_res_.$Formula$plans[0].$Formula$ULCoverageCalculation.$Formula$CalculateEmployeeInfo[8].$IsRetiree</t>
  </si>
  <si>
    <t>_res_.$Formula$plans[0].$Formula$ULCoverageCalculation.$Formula$classes[1].$Formula$CalculateFinalRates.$Formula$CalculateFinalRates[3].$Formula$ageBandedRateCard[0].$Formula$rateCardPremium.$Formula$monthlyPremium</t>
  </si>
  <si>
    <t>_res_.$Formula$plans[0].$Formula$ULCoverageCalculation.$Formula$CalculateEmployeeInfo[8].$SmokerIndicator</t>
  </si>
  <si>
    <t>_res_.$Formula$plans[0].$Formula$ULCoverageCalculation.$Formula$classes[1].$Formula$CalculateFinalRates.$Formula$CalculateFinalRates[3].$Formula$ageBandedRateCard[0].$Formula$rateCardPremium.$Formula$annualPremiumCoiBase</t>
  </si>
  <si>
    <t>_res_.$Formula$plans[0].$Formula$ULCoverageCalculation.$Formula$CalculateEmployeeInfo[8].$HasSpouse</t>
  </si>
  <si>
    <t>_res_.$Formula$plans[0].$Formula$ULCoverageCalculation.$Formula$classes[1].$Formula$CalculateFinalRates.$Formula$CalculateFinalSlope[4].$Formula$AgeBand</t>
  </si>
  <si>
    <t>_res_.$Formula$plans[0].$Formula$ULCoverageCalculation.$Formula$CalculateEmployeeInfo[8].$Age</t>
  </si>
  <si>
    <t>_res_.$Formula$plans[0].$Formula$ULCoverageCalculation.$Formula$classes[1].$Formula$CalculateFinalRates.$Formula$CalculateFinalSlope[4].$Formula$Volume</t>
  </si>
  <si>
    <t>_res_.$Formula$plans[0].$Formula$ULCoverageCalculation.$Formula$CalculateEmployeeInfo[8].$AgeBand</t>
  </si>
  <si>
    <t>_res_.$Formula$plans[0].$Formula$ULCoverageCalculation.$Formula$classes[1].$Formula$CalculateFinalRates.$Formula$CalculateFinalSlope[4].$Formula$Product</t>
  </si>
  <si>
    <t>_res_.$Formula$plans[0].$Formula$ULCoverageCalculation.$Formula$CalculateEmployeeInfo[8].$CensusVolume</t>
  </si>
  <si>
    <t>_res_.$Formula$plans[0].$Formula$ULCoverageCalculation.$Formula$classes[1].$Formula$CalculateFinalRates.$Formula$CalculateFinalRates[4].$Formula$ageBandedRateCard[0].$Formula$rateCard.$Formula$Slope</t>
  </si>
  <si>
    <t>_res_.$Formula$plans[0].$Formula$ULCoverageCalculation.$Formula$classes[1].$Formula$CalculateFinalRates.$Formula$CalculateFinalRates[4].$Formula$ageBandedRateCard[0].$Formula$rateCard.$Formula$coiRate</t>
  </si>
  <si>
    <t>_res_.$Formula$plans[0].$Formula$ULCoverageCalculation.$Formula$CalculateEmployeeInfo[8].$MonthlyClaimCost</t>
  </si>
  <si>
    <t>_res_.$Formula$plans[0].$Formula$ULCoverageCalculation.$Formula$classes[1].$Formula$CalculateFinalRates.$Formula$CalculateFinalRates[4].$Formula$ageBandedRateCard[0].$Formula$rateCard.$numberOfLives</t>
  </si>
  <si>
    <t>_res_.$Formula$plans[0].$Formula$ULCoverageCalculation.$Formula$classes[1].$Formula$CalculateFinalRates.$Formula$CalculateFinalRates[4].$Formula$ageBandedRateCard[0].$Formula$rateCard.$Formula$totalVolume</t>
  </si>
  <si>
    <t>_res_.$Formula$plans[0].$Formula$ULCoverageCalculation.$Formula$classes[1].$Formula$CalculateFinalRates.$Formula$CalculateFinalRates[4].$Formula$ageBandedRateCard[0].$Formula$rateCard.$Formula$rate</t>
  </si>
  <si>
    <t>_res_.$Formula$plans[0].$Formula$ULCoverageCalculation.$Formula$classes[1].$Formula$CalculateFinalRates.$Formula$CalculateFinalRates[4].$Formula$ageBandedRateCard[0].$Formula$rateCardPremium.$Formula$annualPremium</t>
  </si>
  <si>
    <t>_res_.$Formula$plans[0].$Formula$ULCoverageCalculation.$Formula$classes[1].$Formula$CalculateFinalRates.$Formula$CalculateFinalRates[4].$Formula$ageBandedRateCard[0].$Formula$rateCardPremium.$Formula$monthlyPremium</t>
  </si>
  <si>
    <t>_res_.$Formula$plans[0].$Formula$ULCoverageCalculation.$Formula$classes[1].$Formula$CalculateFinalRates.$Formula$CalculateFinalRates[4].$Formula$ageBandedRateCard[0].$Formula$rateCardPremium.$Formula$annualPremiumCoiBase</t>
  </si>
  <si>
    <t>_res_.$Formula$plans[0].$Formula$ULCoverageCalculation.$Formula$classes[1].$Formula$CalculateFinalRates.$Formula$CalculateFinalSlope[8].$Formula$AgeBand</t>
  </si>
  <si>
    <t>_res_.$Formula$plans[0].$Formula$ULCoverageCalculation.$Formula$classes[1].$Formula$CalculateFinalRates.$Formula$CalculateFinalSlope[8].$Formula$Volume</t>
  </si>
  <si>
    <t>_res_.$Formula$plans[0].$Formula$ULCoverageCalculation.$Formula$classes[1].$Formula$CalculateFinalRates.$Formula$CalculateFinalSlope[8].$Formula$Product</t>
  </si>
  <si>
    <t>_res_.$Formula$plans[0].$Formula$ULCoverageCalculation.$Formula$classes[1].$Formula$CalculateFinalRates.$Formula$CalculateFinalRates[8].$Formula$ageBandedRateCard[0].$Formula$rateCard.$Formula$Slope</t>
  </si>
  <si>
    <t>_res_.$Formula$plans[0].$Formula$ULCoverageCalculation.$Formula$classes[1].$Formula$CalculateFinalRates.$Formula$CalculateFinalRates[8].$Formula$ageBandedRateCard[0].$Formula$rateCard.$Formula$coiRate</t>
  </si>
  <si>
    <t>_res_.$Formula$plans[0].$Formula$ULCoverageCalculation.$Formula$classes[1].$Formula$CalculateFinalRates.$Formula$CalculateFinalRates[8].$Formula$ageBandedRateCard[0].$Formula$rateCard.$numberOfLives</t>
  </si>
  <si>
    <t>_res_.$Formula$plans[0].$Formula$ULCoverageCalculation.$Formula$classes[1].$Formula$CalculateFinalRates.$Formula$CalculateFinalRates[8].$Formula$ageBandedRateCard[0].$Formula$rateCard.$Formula$totalVolume</t>
  </si>
  <si>
    <t>_res_.$Formula$plans[0].$Formula$ULCoverageCalculation.$Formula$classes[1].$Formula$CalculateFinalRates.$Formula$CalculateFinalRates[8].$Formula$ageBandedRateCard[0].$Formula$rateCard.$Formula$rate</t>
  </si>
  <si>
    <t>_res_.$Formula$plans[0].$Formula$ULCoverageCalculation.$Formula$classes[1].$Formula$CalculateFinalRates.$Formula$CalculateFinalRates[8].$Formula$ageBandedRateCard[0].$Formula$rateCardPremium.$Formula$annualPremium</t>
  </si>
  <si>
    <t>_res_.$Formula$plans[0].$Formula$ULCoverageCalculation.$Formula$classes[1].$Formula$CalculateFinalRates.$Formula$CalculateFinalRates[8].$Formula$ageBandedRateCard[0].$Formula$rateCardPremium.$Formula$monthlyPremium</t>
  </si>
  <si>
    <t>_res_.$Formula$plans[0].$Formula$ULCoverageCalculation.$Formula$classes[1].$Formula$CalculateFinalRates.$Formula$CalculateFinalRates[8].$Formula$ageBandedRateCard[0].$Formula$rateCardPremium.$Formula$annualPremiumCoiBase</t>
  </si>
  <si>
    <t>_res_.$Formula$plans[0].$Formula$ULCoverageCalculation.$Formula$classes[1].$Formula$CalculateFinalRates.$Formula$TotalFinalVolume</t>
  </si>
  <si>
    <t>_res_.$Formula$plans[0].$Formula$ULCoverageCalculation.$Formula$classes[1].$Formula$CalculateFinalRates.$Formula$TotalFinalSlope</t>
  </si>
  <si>
    <t>_res_.$Formula$plans[0].$Formula$ULCoverageCalculation.$Formula$classes[1].$Formula$rateCard.$Formula$rate</t>
  </si>
  <si>
    <t>_res_.$Formula$plans[0].$Formula$ULCoverageCalculation.$Formula$classes[1].$Formula$rateCard.$Formula$coiRate</t>
  </si>
  <si>
    <t>_res_.$Formula$plans[0].$Formula$ULCoverageCalculation.$Formula$classes[1].$Formula$rateCard.$Formula$totalVolume</t>
  </si>
  <si>
    <t>_res_.$Formula$plans[0].$Formula$ULCoverageCalculation.$Formula$classes[1].$Formula$rateCard.$Formula$numberOfLives</t>
  </si>
  <si>
    <r>
      <t xml:space="preserve">//Test CalculateInitialSlopeCensus </t>
    </r>
    <r>
      <rPr>
        <b/>
        <sz val="9"/>
        <rFont val="Franklin Gothic Book"/>
        <family val="2"/>
      </rPr>
      <t>CalculateInitialSlopeCensusTest1</t>
    </r>
  </si>
  <si>
    <r>
      <rPr>
        <sz val="9"/>
        <color theme="0" tint="-0.499984740745262"/>
        <rFont val="Franklin Gothic Book"/>
        <family val="2"/>
      </rPr>
      <t>//Test FinalSlopeWithSmokingFlagCensus</t>
    </r>
    <r>
      <rPr>
        <sz val="9"/>
        <rFont val="Franklin Gothic Book"/>
        <family val="2"/>
      </rPr>
      <t xml:space="preserve"> </t>
    </r>
    <r>
      <rPr>
        <b/>
        <sz val="9"/>
        <rFont val="Franklin Gothic Book"/>
        <family val="2"/>
      </rPr>
      <t>ULFinalSlopeWithSmokingFlagCensusTest1</t>
    </r>
  </si>
  <si>
    <r>
      <t xml:space="preserve">//Test CalculateInitialSlopeCensus </t>
    </r>
    <r>
      <rPr>
        <b/>
        <sz val="9"/>
        <rFont val="Franklin Gothic Book"/>
        <family val="2"/>
      </rPr>
      <t>CalculateInitialSlopeCensusTest2</t>
    </r>
  </si>
  <si>
    <r>
      <rPr>
        <sz val="9"/>
        <color theme="0" tint="-0.499984740745262"/>
        <rFont val="Franklin Gothic Book"/>
        <family val="2"/>
      </rPr>
      <t>//Test FinalSlopeWithSmokingFlagCensus</t>
    </r>
    <r>
      <rPr>
        <sz val="9"/>
        <rFont val="Franklin Gothic Book"/>
        <family val="2"/>
      </rPr>
      <t xml:space="preserve"> </t>
    </r>
    <r>
      <rPr>
        <b/>
        <sz val="9"/>
        <rFont val="Franklin Gothic Book"/>
        <family val="2"/>
      </rPr>
      <t>ULFinalSlopeWithSmokingFlagCensusTest2</t>
    </r>
  </si>
  <si>
    <t>Coi Rate</t>
  </si>
  <si>
    <t>Annual Premium Coi Base</t>
  </si>
  <si>
    <t>Spouse Factor</t>
  </si>
  <si>
    <t>Duration Of Disability Factor</t>
  </si>
  <si>
    <t>Aggregated Dependent Factor</t>
  </si>
  <si>
    <t>Slope NS</t>
  </si>
  <si>
    <t>COI Rate NS</t>
  </si>
  <si>
    <t>Number Of Lives NS</t>
  </si>
  <si>
    <t>Total Volume NS</t>
  </si>
  <si>
    <t>Rate NS</t>
  </si>
  <si>
    <t>Annual Premium NS</t>
  </si>
  <si>
    <t>Monthly Premium NS</t>
  </si>
  <si>
    <t>Annual Premium COI Base NS</t>
  </si>
  <si>
    <t>Slope S</t>
  </si>
  <si>
    <t>COI Rate S</t>
  </si>
  <si>
    <t>Number Of Lives S</t>
  </si>
  <si>
    <t>Total Volume S</t>
  </si>
  <si>
    <t>Rate S</t>
  </si>
  <si>
    <t>Annual Premium S</t>
  </si>
  <si>
    <t>Monthly Premium S</t>
  </si>
  <si>
    <t>Annual Premium COI Base S</t>
  </si>
  <si>
    <t>AgeBand NS</t>
  </si>
  <si>
    <t>Volume NS</t>
  </si>
  <si>
    <t>Product NS</t>
  </si>
  <si>
    <t>DurationOfDisabilityFactor</t>
  </si>
  <si>
    <r>
      <t xml:space="preserve">//Test CalculateInitialSlopeNoCensus </t>
    </r>
    <r>
      <rPr>
        <b/>
        <sz val="9"/>
        <rFont val="Franklin Gothic Book"/>
        <family val="2"/>
      </rPr>
      <t>SpouseTLCalculateInitialSlopeNoCensusTest</t>
    </r>
  </si>
  <si>
    <t>//Test FinalSlopeWithSmokingFlagNoCensus SpouseTLFinalSlopeWithSmokingFlagNoCensusTest</t>
  </si>
  <si>
    <t>RangeValues</t>
  </si>
  <si>
    <t>SingleValue</t>
  </si>
  <si>
    <t>MultipleValues</t>
  </si>
  <si>
    <t>Per1000Benefit</t>
  </si>
  <si>
    <t>LongTermCareAdditionalCost</t>
  </si>
  <si>
    <t>ExtensionOfLongTermCare</t>
  </si>
  <si>
    <t>WaiverOfPremium</t>
  </si>
  <si>
    <t>plans[0].coverages[3].coverageType</t>
  </si>
  <si>
    <t>plans[0].coverages[3].classes[0].classNumber</t>
  </si>
  <si>
    <t>plans[0].coverages[4].coverageType</t>
  </si>
  <si>
    <t>plans[0].coverages[4].classes[0].classNumber</t>
  </si>
  <si>
    <t>plans[0].coverages[5].coverageType</t>
  </si>
  <si>
    <t>plans[0].coverages[5].classes[0].classNumber</t>
  </si>
  <si>
    <t>plans[0].coverages[5].classes[1].classNumber</t>
  </si>
  <si>
    <t>Optional Coverage Rate</t>
  </si>
  <si>
    <t xml:space="preserve">Rate </t>
  </si>
  <si>
    <t>MO</t>
  </si>
  <si>
    <t>Employees20</t>
  </si>
  <si>
    <t>plans[0].coverages[0].classes[2].classNumber</t>
  </si>
  <si>
    <t>plans[0].coverages[0].classes[3].classNumber</t>
  </si>
  <si>
    <t>plans[0].coverages[0].classes[4].classNumber</t>
  </si>
  <si>
    <t>plans[0].coverages[0].classes[5].classNumber</t>
  </si>
  <si>
    <t>plans[0].coverages[0].classes[7].classNumber</t>
  </si>
  <si>
    <t>plans[0].coverages[0].classes[6].classNumber</t>
  </si>
  <si>
    <t>plans[0].coverages[0].classes[8].classNumber</t>
  </si>
  <si>
    <t>plans[0].coverages[0].classes[9].classNumber</t>
  </si>
  <si>
    <t>plans[0].coverages[0].classes[10].classNumber</t>
  </si>
  <si>
    <t>plans[0].coverages[0].classes[11].classNumber</t>
  </si>
  <si>
    <t>plans[0].coverages[0].classes[12].classNumber</t>
  </si>
  <si>
    <t>plans[0].coverages[0].classes[13].classNumber</t>
  </si>
  <si>
    <t>plans[0].coverages[0].classes[14].classNumber</t>
  </si>
  <si>
    <t>plans[0].coverages[0].classes[15].classNumber</t>
  </si>
  <si>
    <t>plans[0].coverages[0].classes[16].classNumber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</si>
  <si>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</si>
  <si>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</si>
  <si>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</si>
  <si>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</si>
  <si>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</si>
  <si>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</si>
  <si>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</si>
  <si>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</si>
  <si>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</si>
  <si>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Golden</t>
  </si>
  <si>
    <t>Employees30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</si>
  <si>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</si>
  <si>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</si>
  <si>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</si>
  <si>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</si>
  <si>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</si>
  <si>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</si>
  <si>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</si>
  <si>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</si>
  <si>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</si>
  <si>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</si>
  <si>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</si>
  <si>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MCC</t>
  </si>
  <si>
    <t>99+</t>
  </si>
  <si>
    <t>070</t>
  </si>
  <si>
    <t>26 - 29</t>
  </si>
  <si>
    <t>E0021</t>
  </si>
  <si>
    <t>E0022</t>
  </si>
  <si>
    <t>E0023</t>
  </si>
  <si>
    <t>E0024</t>
  </si>
  <si>
    <r>
      <t>//</t>
    </r>
    <r>
      <rPr>
        <b/>
        <sz val="9"/>
        <rFont val="Franklin Gothic Book"/>
        <family val="2"/>
      </rPr>
      <t>CalculateInitialSlopeCensus</t>
    </r>
  </si>
  <si>
    <r>
      <rPr>
        <sz val="9"/>
        <color theme="0" tint="-0.499984740745262"/>
        <rFont val="Franklin Gothic Book"/>
        <family val="2"/>
      </rPr>
      <t>//</t>
    </r>
    <r>
      <rPr>
        <b/>
        <sz val="9"/>
        <rFont val="Franklin Gothic Book"/>
        <family val="2"/>
      </rPr>
      <t>ULFinalSlopeWithSmokingFlagCensus</t>
    </r>
  </si>
  <si>
    <t>55 - 59</t>
  </si>
  <si>
    <t>75 - 79</t>
  </si>
  <si>
    <t>Employees400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</si>
  <si>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</si>
  <si>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</si>
  <si>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</si>
  <si>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</si>
  <si>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</si>
  <si>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</si>
  <si>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</si>
  <si>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</si>
  <si>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</si>
  <si>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</si>
  <si>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</si>
  <si>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</si>
  <si>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</si>
  <si>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</si>
  <si>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</si>
  <si>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</si>
  <si>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</si>
  <si>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</si>
  <si>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</si>
  <si>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</si>
  <si>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</si>
  <si>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</si>
  <si>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</si>
  <si>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</si>
  <si>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</si>
  <si>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</si>
  <si>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</si>
  <si>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</si>
  <si>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</si>
  <si>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</si>
  <si>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</si>
  <si>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</si>
  <si>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</si>
  <si>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</si>
  <si>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</si>
  <si>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</si>
  <si>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</si>
  <si>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</si>
  <si>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</si>
  <si>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</si>
  <si>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</si>
  <si>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</si>
  <si>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</si>
  <si>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</si>
  <si>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</si>
  <si>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</si>
  <si>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</si>
  <si>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</si>
  <si>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</si>
  <si>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</si>
  <si>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</si>
  <si>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</si>
  <si>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</si>
  <si>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</si>
  <si>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</si>
  <si>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</si>
  <si>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</si>
  <si>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</si>
  <si>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</si>
  <si>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</si>
  <si>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</si>
  <si>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</si>
  <si>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</si>
  <si>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</si>
  <si>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Employees390</t>
  </si>
  <si>
    <t>va.gov</t>
  </si>
  <si>
    <t>UL</t>
  </si>
  <si>
    <t>Employees380</t>
  </si>
  <si>
    <t>Employees370</t>
  </si>
  <si>
    <t>Employees360</t>
  </si>
  <si>
    <t>Employees350</t>
  </si>
  <si>
    <t>Employees340</t>
  </si>
  <si>
    <t>Employees330</t>
  </si>
  <si>
    <t>Employees320</t>
  </si>
  <si>
    <t>Employees310</t>
  </si>
  <si>
    <t>Employees300</t>
  </si>
  <si>
    <t>Employees290</t>
  </si>
  <si>
    <t>Employees280</t>
  </si>
  <si>
    <t>Employees270</t>
  </si>
  <si>
    <t>Employees260</t>
  </si>
  <si>
    <t>Employees250</t>
  </si>
  <si>
    <t>Employees240</t>
  </si>
  <si>
    <t>Employees230</t>
  </si>
  <si>
    <t>Employees220</t>
  </si>
  <si>
    <t>Employees210</t>
  </si>
  <si>
    <t>Employees200</t>
  </si>
  <si>
    <t>Employees190</t>
  </si>
  <si>
    <t>Employees180</t>
  </si>
  <si>
    <t>Employees170</t>
  </si>
  <si>
    <t>Employees160</t>
  </si>
  <si>
    <t>Employees150</t>
  </si>
  <si>
    <t>Employees140</t>
  </si>
  <si>
    <t>Employees130</t>
  </si>
  <si>
    <t>Employees120</t>
  </si>
  <si>
    <t>Employees110</t>
  </si>
  <si>
    <t>Employees100</t>
  </si>
  <si>
    <t>Employees90</t>
  </si>
  <si>
    <t>Employees80</t>
  </si>
  <si>
    <t>Employees70</t>
  </si>
  <si>
    <t>Employees60</t>
  </si>
  <si>
    <t>Employees50</t>
  </si>
  <si>
    <t>Employees40</t>
  </si>
  <si>
    <t>Employees10</t>
  </si>
  <si>
    <t>plans[0].coverages[0].classes[17].classNumber</t>
  </si>
  <si>
    <t>plans[0].coverages[0].classes[18].classNumber</t>
  </si>
  <si>
    <t>plans[0].coverages[0].classes[19].classNumber</t>
  </si>
  <si>
    <t>plans[0].coverages[0].classes[20].classNumber</t>
  </si>
  <si>
    <t>plans[0].coverages[0].classes[21].classNumber</t>
  </si>
  <si>
    <t>plans[0].coverages[0].classes[22].classNumber</t>
  </si>
  <si>
    <t>plans[0].coverages[0].classes[23].classNumber</t>
  </si>
  <si>
    <t>plans[0].coverages[0].classes[24].classNumber</t>
  </si>
  <si>
    <t>plans[0].coverages[0].classes[25].classNumber</t>
  </si>
  <si>
    <t>plans[0].coverages[0].classes[26].classNumber</t>
  </si>
  <si>
    <t>plans[0].coverages[0].classes[27].classNumber</t>
  </si>
  <si>
    <t>plans[0].coverages[0].classes[28].classNumber</t>
  </si>
  <si>
    <t>plans[0].coverages[0].classes[29].classNumber</t>
  </si>
  <si>
    <t>plans[0].coverages[0].classes[30].classNumber</t>
  </si>
  <si>
    <t>plans[0].coverages[0].classes[31].classNumber</t>
  </si>
  <si>
    <t>plans[0].coverages[0].classes[32].classNumber</t>
  </si>
  <si>
    <t>plans[0].coverages[0].classes[33].classNumber</t>
  </si>
  <si>
    <t>plans[0].coverages[0].classes[34].classNumber</t>
  </si>
  <si>
    <t>plans[0].coverages[0].classes[35].classNumber</t>
  </si>
  <si>
    <t>plans[0].coverages[0].classes[36].classNumber</t>
  </si>
  <si>
    <t>plans[0].coverages[0].classes[37].classNumber</t>
  </si>
  <si>
    <t>plans[0].coverages[0].classes[38].classNumber</t>
  </si>
  <si>
    <t>plans[0].coverages[0].classes[39].classNumber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</si>
  <si>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</si>
  <si>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</si>
  <si>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</si>
  <si>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</si>
  <si>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</si>
  <si>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</si>
  <si>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</si>
  <si>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</si>
  <si>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</si>
  <si>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</si>
  <si>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</si>
  <si>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</si>
  <si>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</si>
  <si>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</si>
  <si>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</si>
  <si>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</si>
  <si>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</si>
  <si>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</si>
  <si>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</si>
  <si>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</si>
  <si>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</si>
  <si>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</si>
  <si>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</si>
  <si>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</si>
  <si>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</si>
  <si>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</si>
  <si>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</si>
  <si>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</si>
  <si>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</si>
  <si>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</si>
  <si>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</si>
  <si>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</si>
  <si>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</si>
  <si>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</si>
  <si>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</si>
  <si>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</si>
  <si>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</si>
  <si>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</si>
  <si>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</si>
  <si>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</si>
  <si>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</si>
  <si>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</si>
  <si>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</si>
  <si>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</si>
  <si>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plans[0].coverages[0].lossOfLifeBenefitPct</t>
  </si>
  <si>
    <t>plans[0].coverages[1].lossOfLifeBenefitPct</t>
  </si>
  <si>
    <t>plans[0].coverages[2].lossOfLifeBenefitPct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</si>
  <si>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</si>
  <si>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</si>
  <si>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</si>
  <si>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</si>
  <si>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</si>
  <si>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</si>
  <si>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</si>
  <si>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</si>
  <si>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</si>
  <si>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</si>
  <si>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</si>
  <si>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</si>
  <si>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</si>
  <si>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</si>
  <si>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</si>
  <si>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</si>
  <si>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</si>
  <si>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</si>
  <si>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</si>
  <si>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</si>
  <si>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</si>
  <si>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</si>
  <si>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</si>
  <si>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</si>
  <si>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</si>
  <si>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</si>
  <si>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</si>
  <si>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</si>
  <si>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</si>
  <si>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</si>
  <si>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</si>
  <si>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</si>
  <si>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</si>
  <si>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</si>
  <si>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</si>
  <si>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</si>
  <si>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</si>
  <si>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</si>
  <si>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</si>
  <si>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</si>
  <si>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</si>
  <si>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</si>
  <si>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</si>
  <si>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</si>
  <si>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</si>
  <si>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</si>
  <si>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</si>
  <si>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</si>
  <si>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</si>
  <si>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</si>
  <si>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</si>
  <si>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</si>
  <si>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</si>
  <si>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</si>
  <si>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</si>
  <si>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</si>
  <si>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</si>
  <si>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</si>
  <si>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</si>
  <si>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</si>
  <si>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</si>
  <si>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</si>
  <si>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</si>
  <si>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</si>
  <si>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</si>
  <si>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</si>
  <si>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</si>
  <si>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</si>
  <si>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</si>
  <si>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</si>
  <si>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</si>
  <si>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</si>
  <si>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</si>
  <si>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</si>
  <si>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</si>
  <si>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</si>
  <si>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</si>
  <si>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</si>
  <si>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</si>
  <si>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</si>
  <si>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</si>
  <si>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</si>
  <si>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</si>
  <si>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</si>
  <si>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</si>
  <si>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</si>
  <si>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</si>
  <si>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</si>
  <si>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</si>
  <si>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</si>
  <si>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</si>
  <si>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</si>
  <si>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</si>
  <si>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</si>
  <si>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</si>
  <si>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</si>
  <si>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</si>
  <si>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</si>
  <si>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</si>
  <si>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</si>
  <si>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</si>
  <si>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</si>
  <si>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</si>
  <si>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</si>
  <si>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</si>
  <si>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</si>
  <si>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</si>
  <si>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</si>
  <si>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</si>
  <si>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</si>
  <si>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</si>
  <si>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</si>
  <si>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</si>
  <si>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</si>
  <si>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</si>
  <si>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</si>
  <si>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</si>
  <si>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</si>
  <si>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</si>
  <si>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</si>
  <si>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</si>
  <si>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</si>
  <si>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</si>
  <si>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</si>
  <si>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</si>
  <si>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</si>
  <si>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</si>
  <si>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</si>
  <si>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</si>
  <si>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</si>
  <si>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</si>
  <si>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</si>
  <si>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</si>
  <si>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</si>
  <si>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</si>
  <si>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</si>
  <si>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</si>
  <si>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</si>
  <si>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</si>
  <si>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</si>
  <si>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</si>
  <si>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</si>
  <si>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</si>
  <si>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</si>
  <si>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</si>
  <si>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</si>
  <si>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</si>
  <si>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</si>
  <si>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</si>
  <si>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</si>
  <si>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</si>
  <si>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</si>
  <si>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</si>
  <si>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</si>
  <si>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</si>
  <si>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</si>
  <si>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</si>
  <si>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</si>
  <si>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</si>
  <si>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</si>
  <si>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</si>
  <si>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</si>
  <si>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</si>
  <si>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</si>
  <si>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</si>
  <si>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</si>
  <si>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</si>
  <si>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</si>
  <si>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</si>
  <si>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</si>
  <si>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</si>
  <si>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</si>
  <si>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</si>
  <si>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</si>
  <si>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</si>
  <si>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</si>
  <si>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</si>
  <si>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</si>
  <si>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E0313</t>
  </si>
  <si>
    <t>E0314</t>
  </si>
  <si>
    <t>E0317</t>
  </si>
  <si>
    <t>E0318</t>
  </si>
  <si>
    <t>E0321</t>
  </si>
  <si>
    <t>E0322</t>
  </si>
  <si>
    <t>E0325</t>
  </si>
  <si>
    <t>E0326</t>
  </si>
  <si>
    <t>E0329</t>
  </si>
  <si>
    <t>E0330</t>
  </si>
  <si>
    <t>E0333</t>
  </si>
  <si>
    <t>E0334</t>
  </si>
  <si>
    <t>E0337</t>
  </si>
  <si>
    <t>E0338</t>
  </si>
  <si>
    <t>E0341</t>
  </si>
  <si>
    <t>E0342</t>
  </si>
  <si>
    <t>E0345</t>
  </si>
  <si>
    <t>E0346</t>
  </si>
  <si>
    <t>E0349</t>
  </si>
  <si>
    <t>E0350</t>
  </si>
  <si>
    <t>E0311</t>
  </si>
  <si>
    <t>E0312</t>
  </si>
  <si>
    <t>E0315</t>
  </si>
  <si>
    <t>E0316</t>
  </si>
  <si>
    <t>E0319</t>
  </si>
  <si>
    <t>E0320</t>
  </si>
  <si>
    <t>E0323</t>
  </si>
  <si>
    <t>E0324</t>
  </si>
  <si>
    <t>E0327</t>
  </si>
  <si>
    <t>E0328</t>
  </si>
  <si>
    <t>E0331</t>
  </si>
  <si>
    <t>E0332</t>
  </si>
  <si>
    <t>E0335</t>
  </si>
  <si>
    <t>E0336</t>
  </si>
  <si>
    <t>E0339</t>
  </si>
  <si>
    <t>E0340</t>
  </si>
  <si>
    <t>E0343</t>
  </si>
  <si>
    <t>E0344</t>
  </si>
  <si>
    <t>E0347</t>
  </si>
  <si>
    <t>E0348</t>
  </si>
  <si>
    <t>E0351</t>
  </si>
  <si>
    <t>E0352</t>
  </si>
  <si>
    <t>plans[0].coverages[0].classes[1].ageBands[2].ageBandName</t>
  </si>
  <si>
    <t>plans[0].coverages[0].classes[1].ageBands[2].tobacco</t>
  </si>
  <si>
    <t>plans[0].coverages[0].classes[1].ageBands[2].numberOfLives</t>
  </si>
  <si>
    <t>MCC Male</t>
  </si>
  <si>
    <t>MCC Female</t>
  </si>
  <si>
    <t>Total MCC</t>
  </si>
  <si>
    <r>
      <t xml:space="preserve">//Test CalculateInitialSlopeCensus </t>
    </r>
    <r>
      <rPr>
        <b/>
        <sz val="9"/>
        <rFont val="Franklin Gothic Book"/>
        <family val="2"/>
      </rPr>
      <t>CalculateInitialSlopeCensus</t>
    </r>
  </si>
  <si>
    <r>
      <rPr>
        <sz val="9"/>
        <color theme="0" tint="-0.499984740745262"/>
        <rFont val="Franklin Gothic Book"/>
        <family val="2"/>
      </rPr>
      <t>//Test FinalSlopeWithSmokingFlagCensus</t>
    </r>
    <r>
      <rPr>
        <sz val="9"/>
        <rFont val="Franklin Gothic Book"/>
        <family val="2"/>
      </rPr>
      <t xml:space="preserve"> </t>
    </r>
    <r>
      <rPr>
        <b/>
        <sz val="9"/>
        <rFont val="Franklin Gothic Book"/>
        <family val="2"/>
      </rPr>
      <t>ULFinalSlopeWithSmokingFlagCensus</t>
    </r>
  </si>
  <si>
    <r>
      <rPr>
        <sz val="9"/>
        <color theme="0" tint="-0.499984740745262"/>
        <rFont val="Franklin Gothic Book"/>
        <family val="2"/>
      </rPr>
      <t>//Test FinalSlopeWithSmokingFlagCensus</t>
    </r>
    <r>
      <rPr>
        <sz val="9"/>
        <rFont val="Franklin Gothic Book"/>
        <family val="2"/>
      </rPr>
      <t xml:space="preserve"> </t>
    </r>
    <r>
      <rPr>
        <b/>
        <sz val="9"/>
        <rFont val="Franklin Gothic Book"/>
        <family val="2"/>
      </rPr>
      <t>ULFinalSlopeWithSmokingFlagCensus1</t>
    </r>
  </si>
  <si>
    <r>
      <t xml:space="preserve">//Test CalculateInitialSlopeCensus </t>
    </r>
    <r>
      <rPr>
        <b/>
        <sz val="9"/>
        <rFont val="Franklin Gothic Book"/>
        <family val="2"/>
      </rPr>
      <t>CalculateInitialSlopeCensus1</t>
    </r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</si>
  <si>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</si>
  <si>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</si>
  <si>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</si>
  <si>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</si>
  <si>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</si>
  <si>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</si>
  <si>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</si>
  <si>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</si>
  <si>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</si>
  <si>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</si>
  <si>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</si>
  <si>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</si>
  <si>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</si>
  <si>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</si>
  <si>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</si>
  <si>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</si>
  <si>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</si>
  <si>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</si>
  <si>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</si>
  <si>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</si>
  <si>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</si>
  <si>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</si>
  <si>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</si>
  <si>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</si>
  <si>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</si>
  <si>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</si>
  <si>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</si>
  <si>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</si>
  <si>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</si>
  <si>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</si>
  <si>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</si>
  <si>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</si>
  <si>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</si>
  <si>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</si>
  <si>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</si>
  <si>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</si>
  <si>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</si>
  <si>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</si>
  <si>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</si>
  <si>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</si>
  <si>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</si>
  <si>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</si>
  <si>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</si>
  <si>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</si>
  <si>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E00211</t>
  </si>
  <si>
    <t>E00212</t>
  </si>
  <si>
    <t>E00213</t>
  </si>
  <si>
    <t>E00214</t>
  </si>
  <si>
    <t>E00215</t>
  </si>
  <si>
    <t>E00216</t>
  </si>
  <si>
    <t>E00217</t>
  </si>
  <si>
    <t>E00218</t>
  </si>
  <si>
    <t>E00219</t>
  </si>
  <si>
    <t>E00220</t>
  </si>
  <si>
    <t>plans[0].coverages[3].fundingStructure.contributionType</t>
  </si>
  <si>
    <t>plans[0].coverages[4].fundingStructure.contributionType</t>
  </si>
  <si>
    <t>plans[0].coverages[5].fundingStructure.contributionType</t>
  </si>
  <si>
    <t>LivesCount Dependent</t>
  </si>
  <si>
    <r>
      <t xml:space="preserve">Test PolicyCalculation </t>
    </r>
    <r>
      <rPr>
        <b/>
        <sz val="9"/>
        <rFont val="Franklin Gothic Book"/>
        <family val="2"/>
      </rPr>
      <t>ULCensusCalcTest1</t>
    </r>
  </si>
  <si>
    <r>
      <t xml:space="preserve">Test PolicyCalculation </t>
    </r>
    <r>
      <rPr>
        <b/>
        <sz val="9"/>
        <rFont val="Franklin Gothic Book"/>
        <family val="2"/>
      </rPr>
      <t>SpouseTLCensusCalcTest1</t>
    </r>
  </si>
  <si>
    <r>
      <t xml:space="preserve">Test PolicyCalculation </t>
    </r>
    <r>
      <rPr>
        <b/>
        <sz val="9"/>
        <rFont val="Franklin Gothic Book"/>
        <family val="2"/>
      </rPr>
      <t>ULNoCensusCalcTest1</t>
    </r>
  </si>
  <si>
    <r>
      <t xml:space="preserve">Test PolicyCalculation </t>
    </r>
    <r>
      <rPr>
        <b/>
        <sz val="9"/>
        <rFont val="Franklin Gothic Book"/>
        <family val="2"/>
      </rPr>
      <t>SpouseTLNoCensusCalcTest1</t>
    </r>
  </si>
  <si>
    <r>
      <t xml:space="preserve">Test PolicyCalculation </t>
    </r>
    <r>
      <rPr>
        <b/>
        <sz val="9"/>
        <rFont val="Franklin Gothic Book"/>
        <family val="2"/>
      </rPr>
      <t>ULCensusCalcTest3_2</t>
    </r>
  </si>
  <si>
    <r>
      <t xml:space="preserve">Test PolicyCalculation </t>
    </r>
    <r>
      <rPr>
        <b/>
        <sz val="9"/>
        <rFont val="Franklin Gothic Book"/>
        <family val="2"/>
      </rPr>
      <t>ULClassCalcCensusTest3_2</t>
    </r>
  </si>
  <si>
    <t>assumedParticipation%</t>
  </si>
  <si>
    <r>
      <t xml:space="preserve">Data Policy </t>
    </r>
    <r>
      <rPr>
        <b/>
        <sz val="9"/>
        <rFont val="Franklin Gothic Book"/>
        <family val="2"/>
      </rPr>
      <t>PolicyData_5</t>
    </r>
  </si>
  <si>
    <t>// This test is created to compare calculated rates with numbers from web sources: https://www.va.gov/life-insurance/options-eligibility/vgli/</t>
  </si>
  <si>
    <r>
      <t xml:space="preserve">Test PolicyCalculation </t>
    </r>
    <r>
      <rPr>
        <b/>
        <sz val="9"/>
        <rFont val="Franklin Gothic Book"/>
        <family val="2"/>
      </rPr>
      <t>CensusCalcTest5</t>
    </r>
  </si>
  <si>
    <t>&gt;PolicyData_5</t>
  </si>
  <si>
    <r>
      <t xml:space="preserve">Test PolicyCalculation </t>
    </r>
    <r>
      <rPr>
        <b/>
        <sz val="9"/>
        <rFont val="Franklin Gothic Book"/>
        <family val="2"/>
      </rPr>
      <t>ClassCalcCensusTest_5</t>
    </r>
  </si>
  <si>
    <r>
      <t xml:space="preserve">Data Policy </t>
    </r>
    <r>
      <rPr>
        <b/>
        <sz val="9"/>
        <rFont val="Franklin Gothic Book"/>
        <family val="2"/>
      </rPr>
      <t>PolicyData_4</t>
    </r>
  </si>
  <si>
    <t>// This test is created to compare rates calculated when census is provided and when census is missing based on the same input parameters</t>
  </si>
  <si>
    <t>&gt;PolicyData_4</t>
  </si>
  <si>
    <r>
      <t xml:space="preserve">Data Policy </t>
    </r>
    <r>
      <rPr>
        <b/>
        <sz val="9"/>
        <rFont val="Franklin Gothic Book"/>
        <family val="2"/>
      </rPr>
      <t>PolicyData_1</t>
    </r>
  </si>
  <si>
    <t>&gt;PolicyData_1</t>
  </si>
  <si>
    <r>
      <t>Test PolicyCalculation</t>
    </r>
    <r>
      <rPr>
        <b/>
        <sz val="9"/>
        <rFont val="Franklin Gothic Book"/>
        <family val="2"/>
      </rPr>
      <t xml:space="preserve"> FactorsAndExpencesTest1</t>
    </r>
  </si>
  <si>
    <r>
      <t xml:space="preserve">Test PolicyCalculation </t>
    </r>
    <r>
      <rPr>
        <b/>
        <sz val="9"/>
        <color theme="1"/>
        <rFont val="Franklin Gothic Book"/>
        <family val="2"/>
      </rPr>
      <t>SpouseTLClassCalcTest1</t>
    </r>
  </si>
  <si>
    <r>
      <t xml:space="preserve">Test PolicyCalculation </t>
    </r>
    <r>
      <rPr>
        <b/>
        <sz val="9"/>
        <rFont val="Franklin Gothic Book"/>
        <family val="2"/>
      </rPr>
      <t>ULClassCalcNoCensusTest1</t>
    </r>
  </si>
  <si>
    <r>
      <t xml:space="preserve">//Test CalculateInitialSlopeNoCensus </t>
    </r>
    <r>
      <rPr>
        <b/>
        <sz val="9"/>
        <rFont val="Franklin Gothic Book"/>
        <family val="2"/>
      </rPr>
      <t>CalculateInitialSlope</t>
    </r>
    <r>
      <rPr>
        <sz val="9"/>
        <color theme="0" tint="-0.499984740745262"/>
        <rFont val="Franklin Gothic Book"/>
        <family val="2"/>
      </rPr>
      <t>NoCensus</t>
    </r>
  </si>
  <si>
    <r>
      <t xml:space="preserve">Data Policy </t>
    </r>
    <r>
      <rPr>
        <b/>
        <sz val="9"/>
        <rFont val="Franklin Gothic Book"/>
        <family val="2"/>
      </rPr>
      <t>PolicyData_2</t>
    </r>
  </si>
  <si>
    <r>
      <t xml:space="preserve">Data Policy </t>
    </r>
    <r>
      <rPr>
        <b/>
        <sz val="9"/>
        <rFont val="Franklin Gothic Book"/>
        <family val="2"/>
      </rPr>
      <t>PolicyData_3</t>
    </r>
  </si>
  <si>
    <t>&gt;PolicyData_3</t>
  </si>
  <si>
    <r>
      <t xml:space="preserve">Test PolicyCalculation </t>
    </r>
    <r>
      <rPr>
        <b/>
        <sz val="9"/>
        <rFont val="Franklin Gothic Book"/>
        <family val="2"/>
      </rPr>
      <t>ChildTLClassCalcNoCensusTest2</t>
    </r>
  </si>
  <si>
    <r>
      <t xml:space="preserve">Test PolicyCalculation </t>
    </r>
    <r>
      <rPr>
        <b/>
        <sz val="9"/>
        <rFont val="Franklin Gothic Book"/>
        <family val="2"/>
      </rPr>
      <t>ClassCalcCensusTest4</t>
    </r>
  </si>
  <si>
    <r>
      <t xml:space="preserve">Test PolicyCalculation </t>
    </r>
    <r>
      <rPr>
        <b/>
        <sz val="9"/>
        <rFont val="Franklin Gothic Book"/>
        <family val="2"/>
      </rPr>
      <t>CensusCalcTest4</t>
    </r>
  </si>
  <si>
    <r>
      <t xml:space="preserve">Test PolicyCalculation </t>
    </r>
    <r>
      <rPr>
        <b/>
        <sz val="9"/>
        <rFont val="Franklin Gothic Book"/>
        <family val="2"/>
      </rPr>
      <t>ULCoverageCalcCensusTest4</t>
    </r>
  </si>
  <si>
    <r>
      <t xml:space="preserve">Test PolicyCalculation </t>
    </r>
    <r>
      <rPr>
        <b/>
        <sz val="9"/>
        <rFont val="Franklin Gothic Book"/>
        <family val="2"/>
      </rPr>
      <t>ClassCalcNoCensusTest4</t>
    </r>
  </si>
  <si>
    <r>
      <t xml:space="preserve">Test PolicyCalculation </t>
    </r>
    <r>
      <rPr>
        <b/>
        <sz val="9"/>
        <rFont val="Franklin Gothic Book"/>
        <family val="2"/>
      </rPr>
      <t>NoCensusCalcTest4</t>
    </r>
  </si>
  <si>
    <r>
      <t xml:space="preserve">Test PolicyCalculation </t>
    </r>
    <r>
      <rPr>
        <b/>
        <sz val="9"/>
        <rFont val="Franklin Gothic Book"/>
        <family val="2"/>
      </rPr>
      <t>ULCensusCalcTest3</t>
    </r>
  </si>
  <si>
    <r>
      <t xml:space="preserve">Test PolicyCalculation </t>
    </r>
    <r>
      <rPr>
        <b/>
        <sz val="9"/>
        <rFont val="Franklin Gothic Book"/>
        <family val="2"/>
      </rPr>
      <t>ULClassCalcCensusTest3</t>
    </r>
  </si>
  <si>
    <r>
      <t xml:space="preserve">Test PolicyCalculation </t>
    </r>
    <r>
      <rPr>
        <b/>
        <sz val="9"/>
        <rFont val="Franklin Gothic Book"/>
        <family val="2"/>
      </rPr>
      <t>ULCoverageCalcCensusTest3</t>
    </r>
  </si>
  <si>
    <r>
      <t xml:space="preserve">Test PolicyCalculation </t>
    </r>
    <r>
      <rPr>
        <b/>
        <sz val="9"/>
        <rFont val="Franklin Gothic Book"/>
        <family val="2"/>
      </rPr>
      <t>OptionalClassCalcCensusTest3</t>
    </r>
  </si>
  <si>
    <r>
      <t xml:space="preserve">Test PolicyCalculation </t>
    </r>
    <r>
      <rPr>
        <b/>
        <sz val="9"/>
        <rFont val="Franklin Gothic Book"/>
        <family val="2"/>
      </rPr>
      <t>SpouseTLCensusCalcTest3</t>
    </r>
  </si>
  <si>
    <r>
      <t xml:space="preserve">Test PolicyCalculation </t>
    </r>
    <r>
      <rPr>
        <b/>
        <sz val="9"/>
        <rFont val="Franklin Gothic Book"/>
        <family val="2"/>
      </rPr>
      <t>SpouseTLCoverageCalcCensusTest3</t>
    </r>
  </si>
  <si>
    <r>
      <t xml:space="preserve">Test PolicyCalculation </t>
    </r>
    <r>
      <rPr>
        <b/>
        <sz val="9"/>
        <rFont val="Franklin Gothic Book"/>
        <family val="2"/>
      </rPr>
      <t>ChildTLCoverageCalcCensusTest3</t>
    </r>
  </si>
  <si>
    <t>&gt;PolicyData_2</t>
  </si>
  <si>
    <r>
      <t xml:space="preserve">Test PolicyCalculation </t>
    </r>
    <r>
      <rPr>
        <b/>
        <sz val="9"/>
        <rFont val="Franklin Gothic Book"/>
        <family val="2"/>
      </rPr>
      <t>SpouseTLCensusCalcTest3_2</t>
    </r>
  </si>
  <si>
    <t>E00221</t>
  </si>
  <si>
    <t>E00222</t>
  </si>
  <si>
    <t>E00223</t>
  </si>
  <si>
    <t>E00224</t>
  </si>
  <si>
    <t>E00225</t>
  </si>
  <si>
    <t>E00226</t>
  </si>
  <si>
    <t>E00227</t>
  </si>
  <si>
    <t>Voluntary</t>
  </si>
  <si>
    <r>
      <t xml:space="preserve">Test PolicyCalculation </t>
    </r>
    <r>
      <rPr>
        <b/>
        <sz val="9"/>
        <rFont val="Franklin Gothic Book"/>
        <family val="2"/>
      </rPr>
      <t>SpouseTLCoverageCalcCensusTest3_2</t>
    </r>
  </si>
  <si>
    <r>
      <t xml:space="preserve">Test PolicyCalculation </t>
    </r>
    <r>
      <rPr>
        <b/>
        <sz val="9"/>
        <rFont val="Franklin Gothic Book"/>
        <family val="2"/>
      </rPr>
      <t>ULNoCensusCalcTest3_3</t>
    </r>
  </si>
  <si>
    <t>plans[0].coverages[0].classes[0].ageBands[3].ageBandName</t>
  </si>
  <si>
    <t>plans[0].coverages[0].classes[0].ageBands[3].tobacco</t>
  </si>
  <si>
    <t>plans[0].coverages[0].classes[0].ageBands[3].numberOfLives</t>
  </si>
  <si>
    <t>plans[0].coverages[0].classes[0].ageBands[4].ageBandName</t>
  </si>
  <si>
    <t>plans[0].coverages[0].classes[0].ageBands[4].tobacco</t>
  </si>
  <si>
    <t>plans[0].coverages[0].classes[0].ageBands[4].numberOfLives</t>
  </si>
  <si>
    <t xml:space="preserve">NonContributory </t>
  </si>
  <si>
    <t>NonContributory</t>
  </si>
  <si>
    <r>
      <t xml:space="preserve">Test PolicyCalculation </t>
    </r>
    <r>
      <rPr>
        <b/>
        <sz val="9"/>
        <rFont val="Franklin Gothic Book"/>
        <family val="2"/>
      </rPr>
      <t>ULCoverageCalcCensusTest3_2</t>
    </r>
  </si>
  <si>
    <t>//Test set 3 is created to verify policy with multi coverages including optional</t>
  </si>
  <si>
    <t>//Test set 3_2 is created to verify case when assumed participation % should be utilized for a policy with census</t>
  </si>
  <si>
    <t>//Test set 3_3 is created to verify case when assumed participation % should be utilized for a policy where census is missing</t>
  </si>
  <si>
    <r>
      <t xml:space="preserve">Test PolicyCalculation </t>
    </r>
    <r>
      <rPr>
        <b/>
        <sz val="9"/>
        <rFont val="Franklin Gothic Book"/>
        <family val="2"/>
      </rPr>
      <t>ULClassCalcCensusTest3_3</t>
    </r>
  </si>
  <si>
    <t>P00006</t>
  </si>
  <si>
    <t>Golden6</t>
  </si>
  <si>
    <t>Annual Premium COI BaseNS</t>
  </si>
  <si>
    <r>
      <t xml:space="preserve">Test PolicyCalculation </t>
    </r>
    <r>
      <rPr>
        <b/>
        <sz val="9"/>
        <rFont val="Franklin Gothic Book"/>
        <family val="2"/>
      </rPr>
      <t>SpouseTLCalcCensusTest3_3</t>
    </r>
  </si>
  <si>
    <r>
      <t xml:space="preserve">Test PolicyCalculation </t>
    </r>
    <r>
      <rPr>
        <b/>
        <sz val="9"/>
        <rFont val="Franklin Gothic Book"/>
        <family val="2"/>
      </rPr>
      <t>SpouseTLNoCensusCalcTest3_3</t>
    </r>
  </si>
  <si>
    <r>
      <t xml:space="preserve">Test PolicyCalculation </t>
    </r>
    <r>
      <rPr>
        <b/>
        <sz val="9"/>
        <rFont val="Franklin Gothic Book"/>
        <family val="2"/>
      </rPr>
      <t>SpouseTLCoverageCalcCensusTest3_3</t>
    </r>
  </si>
  <si>
    <r>
      <t xml:space="preserve">Test PolicyCalculation </t>
    </r>
    <r>
      <rPr>
        <b/>
        <sz val="9"/>
        <rFont val="Franklin Gothic Book"/>
        <family val="2"/>
      </rPr>
      <t>ChildTLClassCalcTes</t>
    </r>
    <r>
      <rPr>
        <b/>
        <sz val="9"/>
        <color theme="1"/>
        <rFont val="Franklin Gothic Book"/>
        <family val="2"/>
      </rPr>
      <t>t3_3</t>
    </r>
  </si>
  <si>
    <r>
      <t xml:space="preserve">Test PolicyCalculation </t>
    </r>
    <r>
      <rPr>
        <b/>
        <sz val="9"/>
        <rFont val="Franklin Gothic Book"/>
        <family val="2"/>
      </rPr>
      <t>ChildTLCoverageCalcCensusTest3_3</t>
    </r>
  </si>
  <si>
    <t>plans[0].coverages[3].classes[0].numberOfLives</t>
  </si>
  <si>
    <t>plans[0].coverages[5].classes[0].numberOfLives</t>
  </si>
  <si>
    <t>plans[0].coverages[4].classes[0].numberOfLives</t>
  </si>
  <si>
    <r>
      <t xml:space="preserve">Test PolicyCalculation </t>
    </r>
    <r>
      <rPr>
        <b/>
        <sz val="9"/>
        <rFont val="Franklin Gothic Book"/>
        <family val="2"/>
      </rPr>
      <t>OptionalClassCalcCensusTest3_3</t>
    </r>
  </si>
  <si>
    <r>
      <t xml:space="preserve">Test PolicyCalculation </t>
    </r>
    <r>
      <rPr>
        <b/>
        <sz val="9"/>
        <rFont val="Franklin Gothic Book"/>
        <family val="2"/>
      </rPr>
      <t>ULCoverageCalculationCensusTest3_3</t>
    </r>
  </si>
  <si>
    <r>
      <t xml:space="preserve">Test PolicyCalculation </t>
    </r>
    <r>
      <rPr>
        <b/>
        <sz val="9"/>
        <rFont val="Franklin Gothic Book"/>
        <family val="2"/>
      </rPr>
      <t>ADDClassCalcTest3_3</t>
    </r>
  </si>
  <si>
    <t>plans[0].coverages[6].coverageType</t>
  </si>
  <si>
    <t>plans[0].coverages[6].fundingStructure.contributionType</t>
  </si>
  <si>
    <t>plans[0].coverages[6].classes[0].classNumber</t>
  </si>
  <si>
    <t>plans[0].coverages[6].classes[0].numberOfLives</t>
  </si>
  <si>
    <t>plans[0].coverages[7].coverageType</t>
  </si>
  <si>
    <t>plans[0].coverages[7].fundingStructure.contributionType</t>
  </si>
  <si>
    <t>plans[0].coverages[7].classes[0].classNumber</t>
  </si>
  <si>
    <t>plans[0].coverages[7].classes[0].numberOfLives</t>
  </si>
  <si>
    <t>AdjustedLivesCount</t>
  </si>
  <si>
    <t>VolumeCalculation</t>
  </si>
  <si>
    <t>plans[0].coverages[6].lossOfLifeBenefitPct</t>
  </si>
  <si>
    <t>Employees</t>
  </si>
  <si>
    <r>
      <t xml:space="preserve">Test PolicyCalculation </t>
    </r>
    <r>
      <rPr>
        <b/>
        <sz val="9"/>
        <rFont val="Franklin Gothic Book"/>
        <family val="2"/>
      </rPr>
      <t>ChildTLClassCalcTest3</t>
    </r>
  </si>
  <si>
    <t>ClassNumber</t>
  </si>
  <si>
    <t>plans[0].coverages[6].rateBasis</t>
  </si>
  <si>
    <t>Adjusted Lives Count</t>
  </si>
  <si>
    <r>
      <t xml:space="preserve">Test PolicyCalculation </t>
    </r>
    <r>
      <rPr>
        <b/>
        <sz val="9"/>
        <rFont val="Franklin Gothic Book"/>
        <family val="2"/>
      </rPr>
      <t>DependentADDClassCalcTest3_3</t>
    </r>
  </si>
  <si>
    <t>plans[0].coverages[7].rateBasis</t>
  </si>
  <si>
    <t>plans[0].coverages[7].lossOfLifeBenefitPct</t>
  </si>
  <si>
    <t>plans[1].coverages[2].coverageType</t>
  </si>
  <si>
    <t>plans[1].coverages[2].censusType</t>
  </si>
  <si>
    <t>plans[1].coverages[2].rateBasis</t>
  </si>
  <si>
    <t>plans[1].coverages[2].smokerIndicator</t>
  </si>
  <si>
    <t>plans[1].coverages[2].fundingStructure.contributionType</t>
  </si>
  <si>
    <t>plans[1].coverages[2].fundingStructure.participantContributionPercent</t>
  </si>
  <si>
    <t>plans[1].coverages[2].fundingStructure.contributionBasis</t>
  </si>
  <si>
    <t>plans[1].coverages[2].fundingStructure.sponsorContributionAmt</t>
  </si>
  <si>
    <t>plans[1].coverages[2].benefitStructure.sixMonthsToMaxAgeAmount</t>
  </si>
  <si>
    <t>plans[1].coverages[2].benefitStructure.liveBirthToFourteenDaysAmount</t>
  </si>
  <si>
    <t>plans[1].coverages[2].benefitStructure.fifteenDaysToSixMonthsAmount</t>
  </si>
  <si>
    <t>plans[1].coverages[2].terminationAge</t>
  </si>
  <si>
    <t>plans[1].coverages[2].classes[0].classNumber</t>
  </si>
  <si>
    <t>plans[1].coverages[3].coverageType</t>
  </si>
  <si>
    <t>plans[1].coverages[3].fundingStructure.contributionType</t>
  </si>
  <si>
    <t>plans[1].coverages[3].classes[0].classNumber</t>
  </si>
  <si>
    <t>plans[1].coverages[4].coverageType</t>
  </si>
  <si>
    <t>plans[1].coverages[4].fundingStructure.contributionType</t>
  </si>
  <si>
    <t>plans[1].coverages[4].classes[0].classNumber</t>
  </si>
  <si>
    <t>plans[1].coverages[5].coverageType</t>
  </si>
  <si>
    <t>plans[1].coverages[5].fundingStructure.contributionType</t>
  </si>
  <si>
    <t>plans[1].coverages[5].classes[0].classNumber</t>
  </si>
  <si>
    <t>plans[1].coverages[6].coverageType</t>
  </si>
  <si>
    <t>plans[1].coverages[6].rateBasis</t>
  </si>
  <si>
    <t>plans[1].coverages[6].fundingStructure.contributionType</t>
  </si>
  <si>
    <t>plans[1].coverages[6].lossOfLifeBenefitPct</t>
  </si>
  <si>
    <t>plans[1].coverages[6].classes[0].classNumber</t>
  </si>
  <si>
    <t>plans[1].coverages[7].coverageType</t>
  </si>
  <si>
    <t>plans[1].coverages[7].rateBasis</t>
  </si>
  <si>
    <t>plans[1].coverages[7].fundingStructure.contributionType</t>
  </si>
  <si>
    <t>plans[1].coverages[7].lossOfLifeBenefitPct</t>
  </si>
  <si>
    <r>
      <t xml:space="preserve">Test PolicyCalculation </t>
    </r>
    <r>
      <rPr>
        <b/>
        <sz val="9"/>
        <rFont val="Franklin Gothic Book"/>
        <family val="2"/>
      </rPr>
      <t>PlanCalculationCensusTest3_3</t>
    </r>
  </si>
  <si>
    <t>MonthlyPremium</t>
  </si>
  <si>
    <r>
      <t xml:space="preserve">Test PolicyCalculation </t>
    </r>
    <r>
      <rPr>
        <b/>
        <sz val="9"/>
        <rFont val="Franklin Gothic Book"/>
        <family val="2"/>
      </rPr>
      <t>ChildTLClassCalcTes</t>
    </r>
    <r>
      <rPr>
        <b/>
        <sz val="9"/>
        <color theme="1"/>
        <rFont val="Franklin Gothic Book"/>
        <family val="2"/>
      </rPr>
      <t>t3_2</t>
    </r>
  </si>
  <si>
    <r>
      <t xml:space="preserve">Test PolicyCalculation </t>
    </r>
    <r>
      <rPr>
        <b/>
        <sz val="9"/>
        <rFont val="Franklin Gothic Book"/>
        <family val="2"/>
      </rPr>
      <t>ChildTLCoverageCalcCensusTest3_2</t>
    </r>
  </si>
  <si>
    <t>Plan Amount 1</t>
  </si>
  <si>
    <t>Plan Amount 3</t>
  </si>
  <si>
    <t>Plan Amount 4</t>
  </si>
  <si>
    <t>Plan Amount 5</t>
  </si>
  <si>
    <t>Plan Amount 6</t>
  </si>
  <si>
    <t>Plan Amount 11</t>
  </si>
  <si>
    <t>Plan Amount 12</t>
  </si>
  <si>
    <r>
      <t xml:space="preserve">Test PolicyCalculation </t>
    </r>
    <r>
      <rPr>
        <b/>
        <sz val="9"/>
        <rFont val="Franklin Gothic Book"/>
        <family val="2"/>
      </rPr>
      <t>ADDClassCalcTest3_2</t>
    </r>
  </si>
  <si>
    <r>
      <t xml:space="preserve">Test PolicyCalculation </t>
    </r>
    <r>
      <rPr>
        <b/>
        <sz val="9"/>
        <rFont val="Franklin Gothic Book"/>
        <family val="2"/>
      </rPr>
      <t>DependentADDClassCalcTest3_2</t>
    </r>
  </si>
  <si>
    <t>plans[1].coverages[7].classes[0].classNumber</t>
  </si>
  <si>
    <r>
      <t xml:space="preserve">Test PolicyCalculation </t>
    </r>
    <r>
      <rPr>
        <b/>
        <sz val="9"/>
        <rFont val="Franklin Gothic Book"/>
        <family val="2"/>
      </rPr>
      <t>OptionalClassCalcCensusTest3_2</t>
    </r>
  </si>
  <si>
    <r>
      <t xml:space="preserve">Test PolicyCalculation </t>
    </r>
    <r>
      <rPr>
        <b/>
        <sz val="9"/>
        <rFont val="Franklin Gothic Book"/>
        <family val="2"/>
      </rPr>
      <t>PlanCalcCensusTest3_2</t>
    </r>
  </si>
  <si>
    <r>
      <t xml:space="preserve">//Test PolicyCalculation </t>
    </r>
    <r>
      <rPr>
        <b/>
        <sz val="9"/>
        <rFont val="Franklin Gothic Book"/>
        <family val="2"/>
      </rPr>
      <t>ULClassCalcCensusTest</t>
    </r>
  </si>
  <si>
    <r>
      <t xml:space="preserve">//Test PolicyCalculation </t>
    </r>
    <r>
      <rPr>
        <b/>
        <sz val="9"/>
        <rFont val="Franklin Gothic Book"/>
        <family val="2"/>
      </rPr>
      <t>ULCensusCalcTest</t>
    </r>
  </si>
  <si>
    <t>NewPremium</t>
  </si>
  <si>
    <t>coiRateIndex</t>
  </si>
  <si>
    <t>Initial</t>
  </si>
  <si>
    <t>NewRate</t>
  </si>
  <si>
    <t>PreviousRate</t>
  </si>
  <si>
    <t>PreviousPremium</t>
  </si>
  <si>
    <t>Premium = Volume* Rate/ 1000</t>
  </si>
  <si>
    <t>Calculate New Composite Premium</t>
  </si>
  <si>
    <t>Calculate Premium Сoefficient</t>
  </si>
  <si>
    <t>???</t>
  </si>
  <si>
    <t>Get New Composite Rate Card</t>
  </si>
  <si>
    <t>Get New Age Banded Rate Card</t>
  </si>
  <si>
    <t>Calculate New Age Banded Premium</t>
  </si>
  <si>
    <t>Calculate New Age Banded Rate Card</t>
  </si>
  <si>
    <t>Coi Based Premium</t>
  </si>
  <si>
    <t>Monthly</t>
  </si>
  <si>
    <t>plans[0].planName</t>
  </si>
  <si>
    <t>plans[1].planName</t>
  </si>
  <si>
    <t>plans[2].planName</t>
  </si>
  <si>
    <t>plans[3].planName</t>
  </si>
  <si>
    <r>
      <t xml:space="preserve">Data Policy </t>
    </r>
    <r>
      <rPr>
        <b/>
        <sz val="9"/>
        <rFont val="Franklin Gothic Book"/>
        <family val="2"/>
      </rPr>
      <t>PolicyData_6</t>
    </r>
  </si>
  <si>
    <t>census.age</t>
  </si>
  <si>
    <t>//Test 6 is created to compare rate calculated within GPLU project and for Individual UL</t>
  </si>
  <si>
    <r>
      <t xml:space="preserve">Test PolicyCalculation </t>
    </r>
    <r>
      <rPr>
        <b/>
        <sz val="9"/>
        <rFont val="Franklin Gothic Book"/>
        <family val="2"/>
      </rPr>
      <t>ULCensusCalcTest6</t>
    </r>
  </si>
  <si>
    <t>&gt;PolicyData_6</t>
  </si>
  <si>
    <t>80+</t>
  </si>
  <si>
    <r>
      <t>//</t>
    </r>
    <r>
      <rPr>
        <b/>
        <sz val="9"/>
        <rFont val="Franklin Gothic Book"/>
        <family val="2"/>
      </rPr>
      <t>InitialSlopeCensus</t>
    </r>
  </si>
  <si>
    <r>
      <t xml:space="preserve">Test PolicyCalculation </t>
    </r>
    <r>
      <rPr>
        <b/>
        <sz val="9"/>
        <rFont val="Franklin Gothic Book"/>
        <family val="2"/>
      </rPr>
      <t>SpouseTLClassCalcCensusTest6</t>
    </r>
  </si>
  <si>
    <r>
      <t xml:space="preserve">Test PolicyCalculation </t>
    </r>
    <r>
      <rPr>
        <b/>
        <sz val="9"/>
        <rFont val="Franklin Gothic Book"/>
        <family val="2"/>
      </rPr>
      <t>SpouseTLCensusCalcTest6</t>
    </r>
  </si>
  <si>
    <t xml:space="preserve">Slope </t>
  </si>
  <si>
    <t xml:space="preserve">Annual Premium </t>
  </si>
  <si>
    <t>plans[0].coverages[3].rateBasis</t>
  </si>
  <si>
    <t>plans[0].coverages[3].lossOfLifeBenefitPct</t>
  </si>
  <si>
    <t>plans[0].coverages[4].rateBasis</t>
  </si>
  <si>
    <t>plans[0].coverages[4].lossOfLifeBenefitPct</t>
  </si>
  <si>
    <t>Adjusted MCC</t>
  </si>
  <si>
    <t>Final MCC</t>
  </si>
  <si>
    <t xml:space="preserve">Monthly Rate </t>
  </si>
  <si>
    <t>volume</t>
  </si>
  <si>
    <t>baseRate</t>
  </si>
  <si>
    <t>coi Rate</t>
  </si>
  <si>
    <r>
      <t xml:space="preserve">Test PolicyCalculation </t>
    </r>
    <r>
      <rPr>
        <b/>
        <sz val="9"/>
        <rFont val="Franklin Gothic Book"/>
        <family val="2"/>
      </rPr>
      <t>ChildTLClassCalcCensusTest6</t>
    </r>
  </si>
  <si>
    <r>
      <t xml:space="preserve">Test PolicyCalculation </t>
    </r>
    <r>
      <rPr>
        <b/>
        <sz val="9"/>
        <rFont val="Franklin Gothic Book"/>
        <family val="2"/>
      </rPr>
      <t>ADDClassCalcCensusTest6</t>
    </r>
  </si>
  <si>
    <t>Supplemental Factor</t>
  </si>
  <si>
    <r>
      <t xml:space="preserve">Test PolicyCalculation </t>
    </r>
    <r>
      <rPr>
        <b/>
        <sz val="9"/>
        <rFont val="Franklin Gothic Book"/>
        <family val="2"/>
      </rPr>
      <t>DependentADDClassCalcCensusTest6</t>
    </r>
  </si>
  <si>
    <t>1.047</t>
  </si>
  <si>
    <t>0.998</t>
  </si>
  <si>
    <t>0.04</t>
  </si>
  <si>
    <t>0.0225</t>
  </si>
  <si>
    <t>0.06</t>
  </si>
  <si>
    <t>0.184</t>
  </si>
  <si>
    <t>1.11</t>
  </si>
  <si>
    <t>1.05</t>
  </si>
  <si>
    <t>1.163</t>
  </si>
  <si>
    <t>22</t>
  </si>
  <si>
    <t>441710.5</t>
  </si>
  <si>
    <t>39.534</t>
  </si>
  <si>
    <t>45.978</t>
  </si>
  <si>
    <t>65.19</t>
  </si>
  <si>
    <t>0.148</t>
  </si>
  <si>
    <t>80311</t>
  </si>
  <si>
    <t>6202.739774</t>
  </si>
  <si>
    <t>0.8625093392177644</t>
  </si>
  <si>
    <t>4</t>
  </si>
  <si>
    <t>140544.25</t>
  </si>
  <si>
    <t>10356.986871</t>
  </si>
  <si>
    <t>0.8229541163947938</t>
  </si>
  <si>
    <t>7</t>
  </si>
  <si>
    <t>120466.5</t>
  </si>
  <si>
    <t>10017.57250725</t>
  </si>
  <si>
    <t>0.9286487540029268</t>
  </si>
  <si>
    <t>6</t>
  </si>
  <si>
    <t>341321.75</t>
  </si>
  <si>
    <t>0.07786582352941177</t>
  </si>
  <si>
    <t>1.279</t>
  </si>
  <si>
    <t>1.218</t>
  </si>
  <si>
    <t>0.231</t>
  </si>
  <si>
    <t>1.06</t>
  </si>
  <si>
    <t>1.356</t>
  </si>
  <si>
    <t>9</t>
  </si>
  <si>
    <t>810000</t>
  </si>
  <si>
    <t>90.756</t>
  </si>
  <si>
    <t>123.065</t>
  </si>
  <si>
    <t>186.435</t>
  </si>
  <si>
    <t>0.23</t>
  </si>
  <si>
    <t>90000</t>
  </si>
  <si>
    <t>7094.35</t>
  </si>
  <si>
    <t>0.5248929694254408</t>
  </si>
  <si>
    <t>1</t>
  </si>
  <si>
    <t>540000</t>
  </si>
  <si>
    <t>64563.3</t>
  </si>
  <si>
    <t>0.7961458121111767</t>
  </si>
  <si>
    <t>180000</t>
  </si>
  <si>
    <t>34118.2</t>
  </si>
  <si>
    <t>1.26215955721462</t>
  </si>
  <si>
    <t>2</t>
  </si>
  <si>
    <t>0.13058746913580246</t>
  </si>
  <si>
    <t>2.4</t>
  </si>
  <si>
    <t>0.99</t>
  </si>
  <si>
    <t>0.026</t>
  </si>
  <si>
    <t>0.138</t>
  </si>
  <si>
    <t>44</t>
  </si>
  <si>
    <t>4400000</t>
  </si>
  <si>
    <t>3792.08</t>
  </si>
  <si>
    <t>3754.159</t>
  </si>
  <si>
    <t>5031.347</t>
  </si>
  <si>
    <t>1.143</t>
  </si>
  <si>
    <t>400000</t>
  </si>
  <si>
    <t>29670</t>
  </si>
  <si>
    <t>0.06507842890858109</t>
  </si>
  <si>
    <t>29025.99999999999</t>
  </si>
  <si>
    <t>0.06366587386250334</t>
  </si>
  <si>
    <t>37398</t>
  </si>
  <si>
    <t>0.08202908946151385</t>
  </si>
  <si>
    <t>58926</t>
  </si>
  <si>
    <t>0.1292487867161122</t>
  </si>
  <si>
    <t>90988</t>
  </si>
  <si>
    <t>0.199573848652982</t>
  </si>
  <si>
    <t>139610</t>
  </si>
  <si>
    <t>0.30622175463185053</t>
  </si>
  <si>
    <t>4.2</t>
  </si>
  <si>
    <t>1680</t>
  </si>
  <si>
    <t>225998</t>
  </si>
  <si>
    <t>0.49570592438427735</t>
  </si>
  <si>
    <t>353602</t>
  </si>
  <si>
    <t>0.775593617085679</t>
  </si>
  <si>
    <t>561936</t>
  </si>
  <si>
    <t>1.232555174491824</t>
  </si>
  <si>
    <t>1060714</t>
  </si>
  <si>
    <t>2.3265790576790253</t>
  </si>
  <si>
    <t>1773024</t>
  </si>
  <si>
    <t>3.88896583543</t>
  </si>
  <si>
    <t>0.9911118181818181</t>
  </si>
  <si>
    <t>4290000</t>
  </si>
  <si>
    <t>3697.278</t>
  </si>
  <si>
    <t>3660.305</t>
  </si>
  <si>
    <t>4905.563</t>
  </si>
  <si>
    <t>390000</t>
  </si>
  <si>
    <t>28928.25</t>
  </si>
  <si>
    <t>0.06507842890858108</t>
  </si>
  <si>
    <t>28300.35</t>
  </si>
  <si>
    <t>36463.05</t>
  </si>
  <si>
    <t>0.08202908946151384</t>
  </si>
  <si>
    <t>57452.85</t>
  </si>
  <si>
    <t>88713.3</t>
  </si>
  <si>
    <t>136119.75</t>
  </si>
  <si>
    <t>1638</t>
  </si>
  <si>
    <t>220348.05</t>
  </si>
  <si>
    <t>0.4957059243842773</t>
  </si>
  <si>
    <t>344761.95</t>
  </si>
  <si>
    <t>0.7755936170856789</t>
  </si>
  <si>
    <t>547887.6</t>
  </si>
  <si>
    <t>1034196.15</t>
  </si>
  <si>
    <t>2.326579057679025</t>
  </si>
  <si>
    <t>1728698.4</t>
  </si>
  <si>
    <t>0.9911118181818183</t>
  </si>
  <si>
    <t>4180000</t>
  </si>
  <si>
    <t>3602.476</t>
  </si>
  <si>
    <t>3566.451</t>
  </si>
  <si>
    <t>4779.78</t>
  </si>
  <si>
    <t>380000</t>
  </si>
  <si>
    <t>28186.5</t>
  </si>
  <si>
    <t>27574.69999999999</t>
  </si>
  <si>
    <t>35528.1</t>
  </si>
  <si>
    <t>55979.7</t>
  </si>
  <si>
    <t>86438.6</t>
  </si>
  <si>
    <t>132629.5</t>
  </si>
  <si>
    <t>1596</t>
  </si>
  <si>
    <t>214698.1</t>
  </si>
  <si>
    <t>335921.9</t>
  </si>
  <si>
    <t>533839.2</t>
  </si>
  <si>
    <t>1007678.3</t>
  </si>
  <si>
    <t>1684372.8</t>
  </si>
  <si>
    <t>4070000</t>
  </si>
  <si>
    <t>3507.674</t>
  </si>
  <si>
    <t>3472.597</t>
  </si>
  <si>
    <t>4653.996</t>
  </si>
  <si>
    <t>370000</t>
  </si>
  <si>
    <t>27444.75</t>
  </si>
  <si>
    <t>26849.05</t>
  </si>
  <si>
    <t>0.06366587386250336</t>
  </si>
  <si>
    <t>34593.15</t>
  </si>
  <si>
    <t>54506.55</t>
  </si>
  <si>
    <t>0.12924878671611223</t>
  </si>
  <si>
    <t>84163.9</t>
  </si>
  <si>
    <t>129139.25</t>
  </si>
  <si>
    <t>0.3062217546318506</t>
  </si>
  <si>
    <t>1554</t>
  </si>
  <si>
    <t>209048.15</t>
  </si>
  <si>
    <t>0.4957059243842774</t>
  </si>
  <si>
    <t>327081.85</t>
  </si>
  <si>
    <t>0.7755936170856791</t>
  </si>
  <si>
    <t>519790.8</t>
  </si>
  <si>
    <t>1.2325551744918242</t>
  </si>
  <si>
    <t>981160.45</t>
  </si>
  <si>
    <t>1640047.2</t>
  </si>
  <si>
    <t>0.991111818181818</t>
  </si>
  <si>
    <t>3960000</t>
  </si>
  <si>
    <t>3412.872</t>
  </si>
  <si>
    <t>3378.743</t>
  </si>
  <si>
    <t>4528.212</t>
  </si>
  <si>
    <t>360000</t>
  </si>
  <si>
    <t>26703</t>
  </si>
  <si>
    <t>26123.39999999999</t>
  </si>
  <si>
    <t>33658.2</t>
  </si>
  <si>
    <t>53033.4</t>
  </si>
  <si>
    <t>81889.2</t>
  </si>
  <si>
    <t>125649</t>
  </si>
  <si>
    <t>1512</t>
  </si>
  <si>
    <t>203398.2</t>
  </si>
  <si>
    <t>318241.8</t>
  </si>
  <si>
    <t>505742.39999999985</t>
  </si>
  <si>
    <t>954642.6</t>
  </si>
  <si>
    <t>1595721.6</t>
  </si>
  <si>
    <t>3850000</t>
  </si>
  <si>
    <t>3318.07</t>
  </si>
  <si>
    <t>3284.889</t>
  </si>
  <si>
    <t>4402.429</t>
  </si>
  <si>
    <t>350000</t>
  </si>
  <si>
    <t>25961.25</t>
  </si>
  <si>
    <t>25397.75</t>
  </si>
  <si>
    <t>32723.25</t>
  </si>
  <si>
    <t>51560.25</t>
  </si>
  <si>
    <t>79614.5</t>
  </si>
  <si>
    <t>122158.75</t>
  </si>
  <si>
    <t>1470</t>
  </si>
  <si>
    <t>197748.25</t>
  </si>
  <si>
    <t>309401.75</t>
  </si>
  <si>
    <t>491694</t>
  </si>
  <si>
    <t>928124.75</t>
  </si>
  <si>
    <t>1551396</t>
  </si>
  <si>
    <t>3740000</t>
  </si>
  <si>
    <t>3223.268</t>
  </si>
  <si>
    <t>3191.035</t>
  </si>
  <si>
    <t>4276.645</t>
  </si>
  <si>
    <t>340000</t>
  </si>
  <si>
    <t>25219.5</t>
  </si>
  <si>
    <t>24672.1</t>
  </si>
  <si>
    <t>31788.3</t>
  </si>
  <si>
    <t>50087.1</t>
  </si>
  <si>
    <t>77339.8</t>
  </si>
  <si>
    <t>118668.5</t>
  </si>
  <si>
    <t>1428</t>
  </si>
  <si>
    <t>192098.3</t>
  </si>
  <si>
    <t>300561.7</t>
  </si>
  <si>
    <t>477645.6</t>
  </si>
  <si>
    <t>901606.9</t>
  </si>
  <si>
    <t>1507070.4</t>
  </si>
  <si>
    <t>3630000</t>
  </si>
  <si>
    <t>3128.466</t>
  </si>
  <si>
    <t>3097.181</t>
  </si>
  <si>
    <t>4150.861</t>
  </si>
  <si>
    <t>330000</t>
  </si>
  <si>
    <t>24477.75</t>
  </si>
  <si>
    <t>23946.45</t>
  </si>
  <si>
    <t>30853.35</t>
  </si>
  <si>
    <t>48613.95</t>
  </si>
  <si>
    <t>75065.1</t>
  </si>
  <si>
    <t>115178.25</t>
  </si>
  <si>
    <t>1386</t>
  </si>
  <si>
    <t>186448.35</t>
  </si>
  <si>
    <t>291721.65</t>
  </si>
  <si>
    <t>463597.2</t>
  </si>
  <si>
    <t>875089.05</t>
  </si>
  <si>
    <t>1462744.8</t>
  </si>
  <si>
    <t>2200000</t>
  </si>
  <si>
    <t>1896.04</t>
  </si>
  <si>
    <t>1877.08</t>
  </si>
  <si>
    <t>2515.674</t>
  </si>
  <si>
    <t>200000</t>
  </si>
  <si>
    <t>14835</t>
  </si>
  <si>
    <t>14512.999999999995</t>
  </si>
  <si>
    <t>18699</t>
  </si>
  <si>
    <t>29463</t>
  </si>
  <si>
    <t>45494</t>
  </si>
  <si>
    <t>69805</t>
  </si>
  <si>
    <t>840</t>
  </si>
  <si>
    <t>112999</t>
  </si>
  <si>
    <t>176801</t>
  </si>
  <si>
    <t>280968</t>
  </si>
  <si>
    <t>530357</t>
  </si>
  <si>
    <t>886512</t>
  </si>
  <si>
    <t>11</t>
  </si>
  <si>
    <t>1100000</t>
  </si>
  <si>
    <t>948.02</t>
  </si>
  <si>
    <t>938.54</t>
  </si>
  <si>
    <t>1257.837</t>
  </si>
  <si>
    <t>100000</t>
  </si>
  <si>
    <t>7417.5</t>
  </si>
  <si>
    <t>7256.499999999997</t>
  </si>
  <si>
    <t>9349.5</t>
  </si>
  <si>
    <t>14731.5</t>
  </si>
  <si>
    <t>22747</t>
  </si>
  <si>
    <t>34902.5</t>
  </si>
  <si>
    <t>420</t>
  </si>
  <si>
    <t>56499.5</t>
  </si>
  <si>
    <t>88400.5</t>
  </si>
  <si>
    <t>140484</t>
  </si>
  <si>
    <t>265178.5</t>
  </si>
  <si>
    <t>443256</t>
  </si>
  <si>
    <t>220000</t>
  </si>
  <si>
    <t>189.604</t>
  </si>
  <si>
    <t>187.708</t>
  </si>
  <si>
    <t>251.567</t>
  </si>
  <si>
    <t>20000</t>
  </si>
  <si>
    <t>1483.5</t>
  </si>
  <si>
    <t>1451.3</t>
  </si>
  <si>
    <t>1869.9</t>
  </si>
  <si>
    <t>2946.3</t>
  </si>
  <si>
    <t>4549.4</t>
  </si>
  <si>
    <t>6980.5</t>
  </si>
  <si>
    <t>84</t>
  </si>
  <si>
    <t>11299.9</t>
  </si>
  <si>
    <t>17680.1</t>
  </si>
  <si>
    <t>28096.8</t>
  </si>
  <si>
    <t>53035.7</t>
  </si>
  <si>
    <t>88651.2</t>
  </si>
  <si>
    <t>82.209</t>
  </si>
  <si>
    <t>111.475</t>
  </si>
  <si>
    <t>168.877</t>
  </si>
  <si>
    <t>0.208</t>
  </si>
  <si>
    <t>6929.325</t>
  </si>
  <si>
    <t>0.52709272344362</t>
  </si>
  <si>
    <t>62689.95</t>
  </si>
  <si>
    <t>0.7947723738854883</t>
  </si>
  <si>
    <t>33264.9</t>
  </si>
  <si>
    <t>1.2651799948825952</t>
  </si>
  <si>
    <t>0.1270175</t>
  </si>
  <si>
    <t>0.192</t>
  </si>
  <si>
    <t>0.9</t>
  </si>
  <si>
    <t>3</t>
  </si>
  <si>
    <t>132365</t>
  </si>
  <si>
    <t>31.025</t>
  </si>
  <si>
    <t>32.483</t>
  </si>
  <si>
    <t>46.564</t>
  </si>
  <si>
    <t>0.352</t>
  </si>
  <si>
    <t>103682.5</t>
  </si>
  <si>
    <t>17416.26126666667</t>
  </si>
  <si>
    <t>0.5639316884257245</t>
  </si>
  <si>
    <t>2.382</t>
  </si>
  <si>
    <t>28682.5</t>
  </si>
  <si>
    <t>68.322</t>
  </si>
  <si>
    <t>5.694</t>
  </si>
  <si>
    <t>75000</t>
  </si>
  <si>
    <t>178.65</t>
  </si>
  <si>
    <t>14.888</t>
  </si>
  <si>
    <t>17027.844166666666</t>
  </si>
  <si>
    <t>2.28139727668139</t>
  </si>
  <si>
    <t>9.637</t>
  </si>
  <si>
    <t>276.413</t>
  </si>
  <si>
    <t>23.034</t>
  </si>
  <si>
    <t>0.26022064317102955</t>
  </si>
  <si>
    <t>3.954</t>
  </si>
  <si>
    <t>5</t>
  </si>
  <si>
    <t>74.102</t>
  </si>
  <si>
    <t>77.585</t>
  </si>
  <si>
    <t>111.218</t>
  </si>
  <si>
    <t>0.309</t>
  </si>
  <si>
    <t>65000</t>
  </si>
  <si>
    <t>4731.792</t>
  </si>
  <si>
    <t>0.3472290192428662</t>
  </si>
  <si>
    <t>1.288</t>
  </si>
  <si>
    <t>83.72</t>
  </si>
  <si>
    <t>6.977</t>
  </si>
  <si>
    <t>225000</t>
  </si>
  <si>
    <t>20790.132</t>
  </si>
  <si>
    <t>0.4979025109768306</t>
  </si>
  <si>
    <t>1.846</t>
  </si>
  <si>
    <t>155000</t>
  </si>
  <si>
    <t>286.13</t>
  </si>
  <si>
    <t>23.844</t>
  </si>
  <si>
    <t>70000</t>
  </si>
  <si>
    <t>129.22</t>
  </si>
  <si>
    <t>10.768</t>
  </si>
  <si>
    <t>37373.28</t>
  </si>
  <si>
    <t>3.0559633767942</t>
  </si>
  <si>
    <t>11.332</t>
  </si>
  <si>
    <t>793.24</t>
  </si>
  <si>
    <t>66.103</t>
  </si>
  <si>
    <t>0.1747089</t>
  </si>
  <si>
    <t>3.59</t>
  </si>
  <si>
    <t>1.19</t>
  </si>
  <si>
    <t>1.069</t>
  </si>
  <si>
    <t>15</t>
  </si>
  <si>
    <t>115.817</t>
  </si>
  <si>
    <t>123.808</t>
  </si>
  <si>
    <t>177.478</t>
  </si>
  <si>
    <t>0.329</t>
  </si>
  <si>
    <t>32500</t>
  </si>
  <si>
    <t>2365.896</t>
  </si>
  <si>
    <t>0.30220939725450063</t>
  </si>
  <si>
    <t>1.193</t>
  </si>
  <si>
    <t>38.773</t>
  </si>
  <si>
    <t>3.231</t>
  </si>
  <si>
    <t>252500</t>
  </si>
  <si>
    <t>25009.05</t>
  </si>
  <si>
    <t>0.43334747211483754</t>
  </si>
  <si>
    <t>1.711</t>
  </si>
  <si>
    <t>77500</t>
  </si>
  <si>
    <t>132.603</t>
  </si>
  <si>
    <t>11.05</t>
  </si>
  <si>
    <t>175000</t>
  </si>
  <si>
    <t>299.425</t>
  </si>
  <si>
    <t>24.952</t>
  </si>
  <si>
    <t>150000</t>
  </si>
  <si>
    <t>21224.7</t>
  </si>
  <si>
    <t>0.6713328889294559</t>
  </si>
  <si>
    <t>2.65</t>
  </si>
  <si>
    <t>112500</t>
  </si>
  <si>
    <t>298.125</t>
  </si>
  <si>
    <t>24.844</t>
  </si>
  <si>
    <t>37500</t>
  </si>
  <si>
    <t>99.375</t>
  </si>
  <si>
    <t>8.281</t>
  </si>
  <si>
    <t>105000</t>
  </si>
  <si>
    <t>59797.248</t>
  </si>
  <si>
    <t>2.6597455827470484</t>
  </si>
  <si>
    <t>10.501</t>
  </si>
  <si>
    <t>735.07</t>
  </si>
  <si>
    <t>61.256</t>
  </si>
  <si>
    <t>35000</t>
  </si>
  <si>
    <t>367.535</t>
  </si>
  <si>
    <t>30.628</t>
  </si>
  <si>
    <t>0.20073498888888888</t>
  </si>
  <si>
    <t>3.65</t>
  </si>
  <si>
    <t>10</t>
  </si>
  <si>
    <t>0.78</t>
  </si>
  <si>
    <t>1.02</t>
  </si>
  <si>
    <t>0.969</t>
  </si>
  <si>
    <t>50000</t>
  </si>
  <si>
    <t>2.29</t>
  </si>
  <si>
    <t>2.219</t>
  </si>
  <si>
    <t>3.362</t>
  </si>
  <si>
    <t>0.067</t>
  </si>
  <si>
    <t>0</t>
  </si>
  <si>
    <t>0.9157631359466221</t>
  </si>
  <si>
    <t>2180</t>
  </si>
  <si>
    <t>2.678440366972477</t>
  </si>
  <si>
    <t>6.935779816513762</t>
  </si>
  <si>
    <t>181.47923765836612</t>
  </si>
  <si>
    <t>0.0436</t>
  </si>
  <si>
    <t>1.249</t>
  </si>
  <si>
    <t>29</t>
  </si>
  <si>
    <t>26075</t>
  </si>
  <si>
    <t>756175</t>
  </si>
  <si>
    <t>62.466</t>
  </si>
  <si>
    <t>78.02</t>
  </si>
  <si>
    <t>106.136</t>
  </si>
  <si>
    <t>0.14</t>
  </si>
  <si>
    <t>1571.9669318181811</t>
  </si>
  <si>
    <t>0.8187198759481666</t>
  </si>
  <si>
    <t>286825</t>
  </si>
  <si>
    <t>22055.6952</t>
  </si>
  <si>
    <t>0.8702394121365361</t>
  </si>
  <si>
    <t>443275</t>
  </si>
  <si>
    <t>32053.21525</t>
  </si>
  <si>
    <t>0.9820070519911507</t>
  </si>
  <si>
    <t>1.65</t>
  </si>
  <si>
    <t>17</t>
  </si>
  <si>
    <t>60.95</t>
  </si>
  <si>
    <t>0.07363490909090908</t>
  </si>
  <si>
    <t>110.691</t>
  </si>
  <si>
    <t>122.867</t>
  </si>
  <si>
    <t>176.129</t>
  </si>
  <si>
    <t>0.503</t>
  </si>
  <si>
    <t>80000</t>
  </si>
  <si>
    <t>10536.3</t>
  </si>
  <si>
    <t>0.336401831657461</t>
  </si>
  <si>
    <t>37104.75</t>
  </si>
  <si>
    <t>0.5265228406426538</t>
  </si>
  <si>
    <t>0.8247389153776349</t>
  </si>
  <si>
    <t>71513.325</t>
  </si>
  <si>
    <t>2.0295729804298</t>
  </si>
  <si>
    <t>0.34044107142857144</t>
  </si>
  <si>
    <t>435000</t>
  </si>
  <si>
    <t>88.894</t>
  </si>
  <si>
    <t>98.672</t>
  </si>
  <si>
    <t>141.446</t>
  </si>
  <si>
    <t>0.325</t>
  </si>
  <si>
    <t>6423.440000000002</t>
  </si>
  <si>
    <t>0.31555447386678326</t>
  </si>
  <si>
    <t>280000</t>
  </si>
  <si>
    <t>34254.36</t>
  </si>
  <si>
    <t>0.48078895631550256</t>
  </si>
  <si>
    <t>55570.875</t>
  </si>
  <si>
    <t>2.911941385167121</t>
  </si>
  <si>
    <t>0.22126132183908045</t>
  </si>
  <si>
    <t>1.162</t>
  </si>
  <si>
    <t>16</t>
  </si>
  <si>
    <t>697500</t>
  </si>
  <si>
    <t>164.15</t>
  </si>
  <si>
    <t>190.742</t>
  </si>
  <si>
    <t>273.428</t>
  </si>
  <si>
    <t>0.392</t>
  </si>
  <si>
    <t>40000</t>
  </si>
  <si>
    <t>3327.2375</t>
  </si>
  <si>
    <t>0.2850663664750334</t>
  </si>
  <si>
    <t>42174.309375</t>
  </si>
  <si>
    <t>0.4379819461066766</t>
  </si>
  <si>
    <t>2.06</t>
  </si>
  <si>
    <t>679.8</t>
  </si>
  <si>
    <t>212500</t>
  </si>
  <si>
    <t>42670.9296875</t>
  </si>
  <si>
    <t>0.6881693723822243</t>
  </si>
  <si>
    <t>115000</t>
  </si>
  <si>
    <t>88807.528125</t>
  </si>
  <si>
    <t>2.6465134836957174</t>
  </si>
  <si>
    <t>0.2537347737455197</t>
  </si>
  <si>
    <t>4.09</t>
  </si>
  <si>
    <t>1.246</t>
  </si>
  <si>
    <t>39</t>
  </si>
  <si>
    <t>2457000</t>
  </si>
  <si>
    <t>249.355</t>
  </si>
  <si>
    <t>310.696</t>
  </si>
  <si>
    <t>440.523</t>
  </si>
  <si>
    <t>0.179</t>
  </si>
  <si>
    <t>567000</t>
  </si>
  <si>
    <t>30028.32</t>
  </si>
  <si>
    <t>0.7003611126784405</t>
  </si>
  <si>
    <t>378000</t>
  </si>
  <si>
    <t>189000</t>
  </si>
  <si>
    <t>945000</t>
  </si>
  <si>
    <t>65798.46</t>
  </si>
  <si>
    <t>0.9443942899057723</t>
  </si>
  <si>
    <t>12</t>
  </si>
  <si>
    <t>756000</t>
  </si>
  <si>
    <t>1.4239970659594876</t>
  </si>
  <si>
    <t>1890000</t>
  </si>
  <si>
    <t>0.070892</t>
  </si>
  <si>
    <t>95000</t>
  </si>
  <si>
    <t>5.995</t>
  </si>
  <si>
    <t>7.302</t>
  </si>
  <si>
    <t>11.062</t>
  </si>
  <si>
    <t>0.116</t>
  </si>
  <si>
    <t>1.022187004754358</t>
  </si>
  <si>
    <t>1.423</t>
  </si>
  <si>
    <t>5994.5</t>
  </si>
  <si>
    <t>1.392</t>
  </si>
  <si>
    <t>132.24</t>
  </si>
  <si>
    <t>3.1347068145800328</t>
  </si>
  <si>
    <t>4.364</t>
  </si>
  <si>
    <t>7.786053882725834</t>
  </si>
  <si>
    <t>10.838</t>
  </si>
  <si>
    <t>189.044675873519</t>
  </si>
  <si>
    <t>263.15</t>
  </si>
  <si>
    <t>0.0631</t>
  </si>
  <si>
    <t>1.371</t>
  </si>
  <si>
    <t>68</t>
  </si>
  <si>
    <t>107455</t>
  </si>
  <si>
    <t>7306940</t>
  </si>
  <si>
    <t>884.439</t>
  </si>
  <si>
    <t>1212.566</t>
  </si>
  <si>
    <t>1649.534</t>
  </si>
  <si>
    <t>0.226</t>
  </si>
  <si>
    <t>0.6109125622273242</t>
  </si>
  <si>
    <t>2793830</t>
  </si>
  <si>
    <t>159520.708425</t>
  </si>
  <si>
    <t>0.6659013987834608</t>
  </si>
  <si>
    <t>26</t>
  </si>
  <si>
    <t>3546015</t>
  </si>
  <si>
    <t>273016.5598875</t>
  </si>
  <si>
    <t>0.8979274652276477</t>
  </si>
  <si>
    <t>33</t>
  </si>
  <si>
    <t>967095</t>
  </si>
  <si>
    <t>112272.4762875</t>
  </si>
  <si>
    <t>1.3539324513029276</t>
  </si>
  <si>
    <t>0.07456058823529411</t>
  </si>
  <si>
    <t>//Test PolicyCalculation SpouseTLClassCalcCensusTest3_2</t>
  </si>
  <si>
    <t>//Test PolicyCalculation SpouseTLClassCalcCensusTest3</t>
  </si>
  <si>
    <t>P00005upd</t>
  </si>
  <si>
    <t>&gt;PolicyPremiumData</t>
  </si>
  <si>
    <t>overriddenRateStorage</t>
  </si>
  <si>
    <t>originalRateStorage</t>
  </si>
  <si>
    <r>
      <t xml:space="preserve">Test PolicyOverrideCalculation </t>
    </r>
    <r>
      <rPr>
        <b/>
        <sz val="9"/>
        <rFont val="Franklin Gothic Book"/>
        <family val="2"/>
      </rPr>
      <t>FinalPlanCalculationTest_1</t>
    </r>
  </si>
  <si>
    <t>Coverage Number Of Lives</t>
  </si>
  <si>
    <t>Coverage Volume</t>
  </si>
  <si>
    <t>Coverage Coi Rate</t>
  </si>
  <si>
    <t>Coverage Rate</t>
  </si>
  <si>
    <t>Class Number Of Lives</t>
  </si>
  <si>
    <t>Class Volume</t>
  </si>
  <si>
    <t>Class Coi Rate</t>
  </si>
  <si>
    <t>Coverage Rerate Index</t>
  </si>
  <si>
    <r>
      <t xml:space="preserve">Test PolicyOverrideCalculation </t>
    </r>
    <r>
      <rPr>
        <b/>
        <sz val="9"/>
        <rFont val="Franklin Gothic Book"/>
        <family val="2"/>
      </rPr>
      <t>FinalOptionalCoveragesCalculationTest_1</t>
    </r>
  </si>
  <si>
    <t>Coverage Annual Premium Coi Base</t>
  </si>
  <si>
    <t>Coverage Monthly Premium</t>
  </si>
  <si>
    <t>Coverage Annual Premium</t>
  </si>
  <si>
    <t>Class Annual Premium Coi Base</t>
  </si>
  <si>
    <t>Class Monthly Premium</t>
  </si>
  <si>
    <t>Class Annual Premium</t>
  </si>
  <si>
    <r>
      <t xml:space="preserve">Test PolicyOverrideCalculation </t>
    </r>
    <r>
      <rPr>
        <b/>
        <sz val="9"/>
        <rFont val="Franklin Gothic Book"/>
        <family val="2"/>
      </rPr>
      <t>FinalChildTLCalculationTest_1</t>
    </r>
  </si>
  <si>
    <t>Smoking Flag</t>
  </si>
  <si>
    <t>Class Rerate Index</t>
  </si>
  <si>
    <r>
      <t xml:space="preserve">Test PolicyOverrideCalculation </t>
    </r>
    <r>
      <rPr>
        <b/>
        <sz val="9"/>
        <rFont val="Franklin Gothic Book"/>
        <family val="2"/>
      </rPr>
      <t>FinalSpouseTLCalculationTest_1</t>
    </r>
  </si>
  <si>
    <t>Test PolicyOverrideCalculation FinalULCalculationTest_1</t>
  </si>
  <si>
    <r>
      <t xml:space="preserve">Test PolicyOverrideCalculation </t>
    </r>
    <r>
      <rPr>
        <b/>
        <sz val="9"/>
        <rFont val="Franklin Gothic Book"/>
        <family val="2"/>
      </rPr>
      <t>FinalSpouseTLCalculationTest_2</t>
    </r>
  </si>
  <si>
    <t>overriddenPolicy</t>
  </si>
  <si>
    <t>originalPolicy</t>
  </si>
  <si>
    <r>
      <t xml:space="preserve">//Test FinalPolicyPremiumCalculation </t>
    </r>
    <r>
      <rPr>
        <b/>
        <sz val="9"/>
        <rFont val="Franklin Gothic Book"/>
        <family val="2"/>
      </rPr>
      <t>FinalULCalculationTest_2</t>
    </r>
  </si>
  <si>
    <t>Percent</t>
  </si>
  <si>
    <t>38159.1</t>
  </si>
  <si>
    <t>UniversalLife</t>
  </si>
  <si>
    <t>ADD</t>
  </si>
  <si>
    <r>
      <t xml:space="preserve">Data PolicyPremium </t>
    </r>
    <r>
      <rPr>
        <b/>
        <sz val="9"/>
        <rFont val="Franklin Gothic Book"/>
        <family val="2"/>
      </rPr>
      <t>PolicyPremiumData</t>
    </r>
  </si>
  <si>
    <t>policyNumber</t>
  </si>
  <si>
    <t>plans[0].coverages[0].rateCard.rate</t>
  </si>
  <si>
    <t>plans[0].coverages[0].rateCard.numberOfLives</t>
  </si>
  <si>
    <t>plans[0].coverages[0].rateCard.totalVolume</t>
  </si>
  <si>
    <t>plans[0].coverages[0].rateCard.coiRate</t>
  </si>
  <si>
    <t>Coverage COI Rate</t>
  </si>
  <si>
    <t>plans[0].coverages[0].classes[0].rateCard.rate</t>
  </si>
  <si>
    <t>plans[0].coverages[0].classes[0].rateCard.numberOfLives</t>
  </si>
  <si>
    <t>plans[0].coverages[0].classes[0].rateCard.totalVolume</t>
  </si>
  <si>
    <t>plans[0].coverages[0].classes[0].rateCard.coiRate</t>
  </si>
  <si>
    <t>plans[0].coverages[0].classes[0].ageBandedRateCards[0].ageBand</t>
  </si>
  <si>
    <t>plans[0].coverages[0].classes[0].ageBandedRateCards[0].tobacco</t>
  </si>
  <si>
    <t>plans[0].coverages[0].classes[0].ageBandedRateCards[0].rateCard.rate</t>
  </si>
  <si>
    <t>Age Band Rate</t>
  </si>
  <si>
    <t>plans[0].coverages[0].classes[0].ageBandedRateCards[0].rateCard.numberOfLives</t>
  </si>
  <si>
    <t>Age Band Number Of Lives</t>
  </si>
  <si>
    <t>plans[0].coverages[0].classes[0].ageBandedRateCards[0].rateCard.totalVolume</t>
  </si>
  <si>
    <t>Age Band Volume</t>
  </si>
  <si>
    <t>plans[0].coverages[0].classes[0].ageBandedRateCards[0].rateCard.coiRate</t>
  </si>
  <si>
    <t>Age Band COI Rate</t>
  </si>
  <si>
    <t>plans[0].coverages[0].classes[0].ageBandedRateCards[1].ageBand</t>
  </si>
  <si>
    <t>plans[0].coverages[0].classes[0].ageBandedRateCards[1].tobacco</t>
  </si>
  <si>
    <t>plans[0].coverages[0].classes[0].ageBandedRateCards[1].rateCard.rate</t>
  </si>
  <si>
    <t>plans[0].coverages[0].classes[0].ageBandedRateCards[1].rateCard.numberOfLives</t>
  </si>
  <si>
    <t>plans[0].coverages[0].classes[0].ageBandedRateCards[1].rateCard.totalVolume</t>
  </si>
  <si>
    <t>plans[0].coverages[0].classes[0].ageBandedRateCards[1].rateCard.coiRate</t>
  </si>
  <si>
    <t>plans[0].coverages[0].classes[0].ageBandedRateCards[2].ageBand</t>
  </si>
  <si>
    <t>plans[0].coverages[0].classes[0].ageBandedRateCards[2].tobacco</t>
  </si>
  <si>
    <t>plans[0].coverages[0].classes[0].ageBandedRateCards[2].rateCard.rate</t>
  </si>
  <si>
    <t>plans[0].coverages[0].classes[0].ageBandedRateCards[2].rateCard.numberOfLives</t>
  </si>
  <si>
    <t>plans[0].coverages[0].classes[0].ageBandedRateCards[2].rateCard.totalVolume</t>
  </si>
  <si>
    <t>plans[0].coverages[0].classes[0].ageBandedRateCards[2].rateCard.coiRate</t>
  </si>
  <si>
    <t>plans[0].coverages[0].classes[0].ageBandedRateCards[3].ageBand</t>
  </si>
  <si>
    <t>plans[0].coverages[0].classes[0].ageBandedRateCards[3].tobacco</t>
  </si>
  <si>
    <t>plans[0].coverages[0].classes[0].ageBandedRateCards[3].rateCard.rate</t>
  </si>
  <si>
    <t>plans[0].coverages[0].classes[0].ageBandedRateCards[3].rateCard.numberOfLives</t>
  </si>
  <si>
    <t>plans[0].coverages[0].classes[0].ageBandedRateCards[3].rateCard.totalVolume</t>
  </si>
  <si>
    <t>plans[0].coverages[0].classes[0].ageBandedRateCards[3].rateCard.coiRate</t>
  </si>
  <si>
    <t>plans[0].coverages[0].classes[1].rateCard.rate</t>
  </si>
  <si>
    <t>plans[0].coverages[0].classes[1].rateCard.numberOfLives</t>
  </si>
  <si>
    <t>plans[0].coverages[0].classes[1].rateCard.totalVolume</t>
  </si>
  <si>
    <t>plans[0].coverages[0].classes[1].rateCard.coiRate</t>
  </si>
  <si>
    <t>plans[0].coverages[0].classes[1].ageBandedRateCards[0].ageBand</t>
  </si>
  <si>
    <t>plans[0].coverages[0].classes[1].ageBandedRateCards[0].tobacco</t>
  </si>
  <si>
    <t>plans[0].coverages[0].classes[1].ageBandedRateCards[0].rateCard.rate</t>
  </si>
  <si>
    <t>plans[0].coverages[0].classes[1].ageBandedRateCards[0].rateCard.numberOfLives</t>
  </si>
  <si>
    <t>plans[0].coverages[0].classes[1].ageBandedRateCards[0].rateCard.totalVolume</t>
  </si>
  <si>
    <t>plans[0].coverages[0].classes[1].ageBandedRateCards[0].rateCard.coiRate</t>
  </si>
  <si>
    <t>plans[0].coverages[0].classes[1].ageBandedRateCards[1].ageBand</t>
  </si>
  <si>
    <t>plans[0].coverages[0].classes[1].ageBandedRateCards[1].tobacco</t>
  </si>
  <si>
    <t>plans[0].coverages[0].classes[1].ageBandedRateCards[1].rateCard.rate</t>
  </si>
  <si>
    <t>plans[0].coverages[0].classes[1].ageBandedRateCards[1].rateCard.numberOfLives</t>
  </si>
  <si>
    <t>plans[0].coverages[0].classes[1].ageBandedRateCards[1].rateCard.totalVolume</t>
  </si>
  <si>
    <t>plans[0].coverages[0].classes[1].ageBandedRateCards[1].rateCard.coiRate</t>
  </si>
  <si>
    <t>plans[0].coverages[0].classes[1].ageBandedRateCards[2].ageBand</t>
  </si>
  <si>
    <t>plans[0].coverages[0].classes[1].ageBandedRateCards[2].tobacco</t>
  </si>
  <si>
    <t>plans[0].coverages[0].classes[1].ageBandedRateCards[2].rateCard.rate</t>
  </si>
  <si>
    <t>plans[0].coverages[0].classes[1].ageBandedRateCards[2].rateCard.numberOfLives</t>
  </si>
  <si>
    <t>plans[0].coverages[0].classes[1].ageBandedRateCards[2].rateCard.totalVolume</t>
  </si>
  <si>
    <t>plans[0].coverages[0].classes[1].ageBandedRateCards[2].rateCard.coiRate</t>
  </si>
  <si>
    <t>plans[0].coverages[1].rateCard.rate</t>
  </si>
  <si>
    <t>plans[0].coverages[1].rateCard.numberOfLives</t>
  </si>
  <si>
    <t>8</t>
  </si>
  <si>
    <t>plans[0].coverages[1].rateCard.totalVolume</t>
  </si>
  <si>
    <t>plans[0].coverages[1].rateCard.coiRate</t>
  </si>
  <si>
    <t>plans[0].coverages[1].classes[0].rateCard.rate</t>
  </si>
  <si>
    <t>plans[0].coverages[1].classes[0].rateCard.numberOfLives</t>
  </si>
  <si>
    <t>plans[0].coverages[1].classes[0].rateCard.totalVolume</t>
  </si>
  <si>
    <t>plans[0].coverages[1].classes[0].rateCard.coiRate</t>
  </si>
  <si>
    <t>plans[0].coverages[1].classes[0].ageBandedRateCards[0].ageBand</t>
  </si>
  <si>
    <t>plans[0].coverages[1].classes[0].ageBandedRateCards[0].tobacco</t>
  </si>
  <si>
    <t>plans[0].coverages[1].classes[0].ageBandedRateCards[0].rateCard.rate</t>
  </si>
  <si>
    <t>plans[0].coverages[1].classes[0].ageBandedRateCards[0].rateCard.numberOfLives</t>
  </si>
  <si>
    <t>plans[0].coverages[1].classes[0].ageBandedRateCards[0].rateCard.totalVolume</t>
  </si>
  <si>
    <t>plans[0].coverages[1].classes[0].ageBandedRateCards[0].rateCard.coiRate</t>
  </si>
  <si>
    <t>plans[0].coverages[1].classes[0].ageBandedRateCards[1].ageBand</t>
  </si>
  <si>
    <t>plans[0].coverages[1].classes[0].ageBandedRateCards[1].tobacco</t>
  </si>
  <si>
    <t>plans[0].coverages[1].classes[0].ageBandedRateCards[1].rateCard.rate</t>
  </si>
  <si>
    <t>plans[0].coverages[1].classes[0].ageBandedRateCards[1].rateCard.numberOfLives</t>
  </si>
  <si>
    <t>plans[0].coverages[1].classes[0].ageBandedRateCards[1].rateCard.totalVolume</t>
  </si>
  <si>
    <t>plans[0].coverages[1].classes[0].ageBandedRateCards[1].rateCard.coiRate</t>
  </si>
  <si>
    <t>plans[0].coverages[1].classes[0].ageBandedRateCards[2].ageBand</t>
  </si>
  <si>
    <t>plans[0].coverages[1].classes[0].ageBandedRateCards[2].tobacco</t>
  </si>
  <si>
    <t>plans[0].coverages[1].classes[0].ageBandedRateCards[2].rateCard.rate</t>
  </si>
  <si>
    <t>plans[0].coverages[1].classes[0].ageBandedRateCards[2].rateCard.numberOfLives</t>
  </si>
  <si>
    <t>plans[0].coverages[1].classes[0].ageBandedRateCards[2].rateCard.totalVolume</t>
  </si>
  <si>
    <t>plans[0].coverages[1].classes[0].ageBandedRateCards[2].rateCard.coiRate</t>
  </si>
  <si>
    <t>plans[0].coverages[1].classes[1].rateCard.rate</t>
  </si>
  <si>
    <t>plans[0].coverages[1].classes[1].rateCard.numberOfLives</t>
  </si>
  <si>
    <t>plans[0].coverages[1].classes[1].rateCard.totalVolume</t>
  </si>
  <si>
    <t>plans[0].coverages[1].classes[1].rateCard.coiRate</t>
  </si>
  <si>
    <t>plans[0].coverages[1].classes[1].ageBandedRateCards[0].ageBand</t>
  </si>
  <si>
    <t>plans[0].coverages[1].classes[1].ageBandedRateCards[0].tobacco</t>
  </si>
  <si>
    <t>plans[0].coverages[1].classes[1].ageBandedRateCards[0].rateCard.rate</t>
  </si>
  <si>
    <t>plans[0].coverages[1].classes[1].ageBandedRateCards[0].rateCard.numberOfLives</t>
  </si>
  <si>
    <t>plans[0].coverages[1].classes[1].ageBandedRateCards[0].rateCard.totalVolume</t>
  </si>
  <si>
    <t>plans[0].coverages[1].classes[1].ageBandedRateCards[0].rateCard.coiRate</t>
  </si>
  <si>
    <t>plans[0].coverages[1].classes[1].ageBandedRateCards[1].ageBand</t>
  </si>
  <si>
    <t>plans[0].coverages[1].classes[1].ageBandedRateCards[1].tobacco</t>
  </si>
  <si>
    <t>plans[0].coverages[1].classes[1].ageBandedRateCards[1].rateCard.rate</t>
  </si>
  <si>
    <t>plans[0].coverages[1].classes[1].ageBandedRateCards[1].rateCard.numberOfLives</t>
  </si>
  <si>
    <t>plans[0].coverages[1].classes[1].ageBandedRateCards[1].rateCard.totalVolume</t>
  </si>
  <si>
    <t>plans[0].coverages[1].classes[1].ageBandedRateCards[1].rateCard.coiRate</t>
  </si>
  <si>
    <t>plans[0].coverages[1].classes[1].ageBandedRateCards[2].ageBand</t>
  </si>
  <si>
    <t>plans[0].coverages[1].classes[1].ageBandedRateCards[2].tobacco</t>
  </si>
  <si>
    <t>plans[0].coverages[1].classes[1].ageBandedRateCards[2].rateCard.rate</t>
  </si>
  <si>
    <t>plans[0].coverages[1].classes[1].ageBandedRateCards[2].rateCard.numberOfLives</t>
  </si>
  <si>
    <t>plans[0].coverages[1].classes[1].ageBandedRateCards[2].rateCard.totalVolume</t>
  </si>
  <si>
    <t>plans[0].coverages[1].classes[1].ageBandedRateCards[2].rateCard.coiRate</t>
  </si>
  <si>
    <t>plans[0].coverages[1].classes[1].ageBandedRateCards[3].ageBand</t>
  </si>
  <si>
    <t>plans[0].coverages[1].classes[1].ageBandedRateCards[3].tobacco</t>
  </si>
  <si>
    <t>plans[0].coverages[1].classes[1].ageBandedRateCards[3].rateCard.rate</t>
  </si>
  <si>
    <t>plans[0].coverages[1].classes[1].ageBandedRateCards[3].rateCard.numberOfLives</t>
  </si>
  <si>
    <t>plans[0].coverages[1].classes[1].ageBandedRateCards[3].rateCard.totalVolume</t>
  </si>
  <si>
    <t>plans[0].coverages[1].classes[1].ageBandedRateCards[3].rateCard.coiRate</t>
  </si>
  <si>
    <t>plans[0].coverages[2].rateCard.rate</t>
  </si>
  <si>
    <t>plans[0].coverages[2].rateCard.numberOfLives</t>
  </si>
  <si>
    <t>plans[0].coverages[2].rateCard.totalVolume</t>
  </si>
  <si>
    <t>plans[0].coverages[2].rateCard.coiRate</t>
  </si>
  <si>
    <t>plans[0].coverages[2].classes[0].rateCard.rate</t>
  </si>
  <si>
    <t>plans[0].coverages[2].classes[0].rateCard.numberOfLives</t>
  </si>
  <si>
    <t>plans[0].coverages[2].classes[0].rateCard.totalVolume</t>
  </si>
  <si>
    <t>plans[0].coverages[2].classes[0].rateCard.coiRate</t>
  </si>
  <si>
    <t>plans[0].coverages[3].rateCard.rate</t>
  </si>
  <si>
    <t>plans[0].coverages[3].rateCard.numberOfLives</t>
  </si>
  <si>
    <t>plans[0].coverages[3].rateCard.totalVolume</t>
  </si>
  <si>
    <t>plans[0].coverages[3].rateCard.coiRate</t>
  </si>
  <si>
    <t>plans[0].coverages[3].classes[0].rateCard.rate</t>
  </si>
  <si>
    <t>plans[0].coverages[3].classes[0].rateCard.numberOfLives</t>
  </si>
  <si>
    <t>plans[0].coverages[3].classes[0].rateCard.totalVolume</t>
  </si>
  <si>
    <t>plans[0].coverages[3].classes[0].rateCard.coiRate</t>
  </si>
  <si>
    <t>plans[0].coverages[4].rateCard.rate</t>
  </si>
  <si>
    <t>plans[0].coverages[4].rateCard.numberOfLives</t>
  </si>
  <si>
    <t>plans[0].coverages[4].rateCard.totalVolume</t>
  </si>
  <si>
    <t>plans[0].coverages[4].rateCard.coiRate</t>
  </si>
  <si>
    <t>plans[0].coverages[4].classes[0].rateCard.rate</t>
  </si>
  <si>
    <t>plans[0].coverages[4].classes[0].rateCard.numberOfLives</t>
  </si>
  <si>
    <t>plans[0].coverages[4].classes[0].rateCard.totalVolume</t>
  </si>
  <si>
    <t>plans[0].coverages[4].classes[0].rateCard.coiRate</t>
  </si>
  <si>
    <t>plans[0].coverages[5].rateCard.rate</t>
  </si>
  <si>
    <t>plans[0].coverages[5].rateCard.numberOfLives</t>
  </si>
  <si>
    <t>plans[0].coverages[5].rateCard.totalVolume</t>
  </si>
  <si>
    <t>plans[0].coverages[5].rateCard.coiRate</t>
  </si>
  <si>
    <t>plans[0].coverages[5].classes[0].rateCard.rate</t>
  </si>
  <si>
    <t>plans[0].coverages[5].classes[0].rateCard.numberOfLives</t>
  </si>
  <si>
    <t>plans[0].coverages[5].classes[0].rateCard.totalVolume</t>
  </si>
  <si>
    <t>plans[0].coverages[5].classes[0].rateCard.coiRate</t>
  </si>
  <si>
    <t>plans[0].coverages[5].classes[1].rateCard.rate</t>
  </si>
  <si>
    <t>plans[0].coverages[5].classes[1].rateCard.numberOfLives</t>
  </si>
  <si>
    <t>plans[0].coverages[5].classes[1].rateCard.totalVolume</t>
  </si>
  <si>
    <t>plans[0].coverages[5].classes[1].rateCard.coiRate</t>
  </si>
  <si>
    <t>plans[1].coverages[0].rateCard.rate</t>
  </si>
  <si>
    <t>plans[1].coverages[0].rateCard.numberOfLives</t>
  </si>
  <si>
    <t>plans[1].coverages[0].rateCard.totalVolume</t>
  </si>
  <si>
    <t>plans[1].coverages[0].rateCard.coiRate</t>
  </si>
  <si>
    <t>plans[1].coverages[0].classes[0].rateCard.rate</t>
  </si>
  <si>
    <t>plans[1].coverages[0].classes[0].rateCard.numberOfLives</t>
  </si>
  <si>
    <t>plans[1].coverages[0].classes[0].rateCard.totalVolume</t>
  </si>
  <si>
    <t>plans[1].coverages[0].classes[0].rateCard.coiRate</t>
  </si>
  <si>
    <t>plans[1].coverages[0].classes[0].ageBandedRateCards[0].ageBand</t>
  </si>
  <si>
    <t>plans[1].coverages[0].classes[0].ageBandedRateCards[0].tobacco</t>
  </si>
  <si>
    <t>plans[1].coverages[0].classes[0].ageBandedRateCards[0].rateCard.rate</t>
  </si>
  <si>
    <t>plans[1].coverages[0].classes[0].ageBandedRateCards[0].rateCard.numberOfLives</t>
  </si>
  <si>
    <t>plans[1].coverages[0].classes[0].ageBandedRateCards[0].rateCard.totalVolume</t>
  </si>
  <si>
    <t>plans[1].coverages[0].classes[0].ageBandedRateCards[0].rateCard.coiRate</t>
  </si>
  <si>
    <t>plans[1].coverages[0].classes[0].ageBandedRateCards[1].ageBand</t>
  </si>
  <si>
    <t>plans[1].coverages[0].classes[0].ageBandedRateCards[1].tobacco</t>
  </si>
  <si>
    <t>plans[1].coverages[0].classes[0].ageBandedRateCards[1].rateCard.rate</t>
  </si>
  <si>
    <t>plans[1].coverages[0].classes[0].ageBandedRateCards[1].rateCard.numberOfLives</t>
  </si>
  <si>
    <t>plans[1].coverages[0].classes[0].ageBandedRateCards[1].rateCard.totalVolume</t>
  </si>
  <si>
    <t>plans[1].coverages[0].classes[0].ageBandedRateCards[1].rateCard.coiRate</t>
  </si>
  <si>
    <t>plans[1].coverages[0].classes[0].ageBandedRateCards[2].ageBand</t>
  </si>
  <si>
    <t>plans[1].coverages[0].classes[0].ageBandedRateCards[2].tobacco</t>
  </si>
  <si>
    <t>plans[1].coverages[0].classes[0].ageBandedRateCards[2].rateCard.rate</t>
  </si>
  <si>
    <t>plans[1].coverages[0].classes[0].ageBandedRateCards[2].rateCard.numberOfLives</t>
  </si>
  <si>
    <t>plans[1].coverages[0].classes[0].ageBandedRateCards[2].rateCard.totalVolume</t>
  </si>
  <si>
    <t>plans[1].coverages[0].classes[0].ageBandedRateCards[2].rateCard.coiRate</t>
  </si>
  <si>
    <t>plans[1].coverages[0].classes[0].ageBandedRateCards[3].ageBand</t>
  </si>
  <si>
    <t>plans[1].coverages[0].classes[0].ageBandedRateCards[3].tobacco</t>
  </si>
  <si>
    <t>plans[1].coverages[0].classes[0].ageBandedRateCards[3].rateCard.rate</t>
  </si>
  <si>
    <t>plans[1].coverages[0].classes[0].ageBandedRateCards[3].rateCard.numberOfLives</t>
  </si>
  <si>
    <t>plans[1].coverages[0].classes[0].ageBandedRateCards[3].rateCard.totalVolume</t>
  </si>
  <si>
    <t>plans[1].coverages[0].classes[0].ageBandedRateCards[3].rateCard.coiRate</t>
  </si>
  <si>
    <t>plans[1].coverages[1].rateCard.rate</t>
  </si>
  <si>
    <t>plans[1].coverages[1].rateCard.numberOfLives</t>
  </si>
  <si>
    <t>plans[1].coverages[1].rateCard.totalVolume</t>
  </si>
  <si>
    <t>plans[1].coverages[1].rateCard.coiRate</t>
  </si>
  <si>
    <t>plans[1].coverages[1].classes[0].rateCard.rate</t>
  </si>
  <si>
    <t>plans[1].coverages[1].classes[0].rateCard.numberOfLives</t>
  </si>
  <si>
    <t>plans[1].coverages[1].classes[0].rateCard.totalVolume</t>
  </si>
  <si>
    <t>plans[1].coverages[1].classes[0].rateCard.coiRate</t>
  </si>
  <si>
    <t>plans[1].coverages[1].classes[0].ageBandedRateCards[0].ageBand</t>
  </si>
  <si>
    <t>plans[1].coverages[1].classes[0].ageBandedRateCards[0].tobacco</t>
  </si>
  <si>
    <t>plans[1].coverages[1].classes[0].ageBandedRateCards[0].rateCard.rate</t>
  </si>
  <si>
    <t>plans[1].coverages[1].classes[0].ageBandedRateCards[0].rateCard.numberOfLives</t>
  </si>
  <si>
    <t>plans[1].coverages[1].classes[0].ageBandedRateCards[0].rateCard.totalVolume</t>
  </si>
  <si>
    <t>plans[1].coverages[1].classes[0].ageBandedRateCards[0].rateCard.coiRate</t>
  </si>
  <si>
    <t>plans[1].coverages[1].classes[0].ageBandedRateCards[1].ageBand</t>
  </si>
  <si>
    <t>plans[1].coverages[1].classes[0].ageBandedRateCards[1].tobacco</t>
  </si>
  <si>
    <t>plans[1].coverages[1].classes[0].ageBandedRateCards[1].rateCard.rate</t>
  </si>
  <si>
    <t>plans[1].coverages[1].classes[0].ageBandedRateCards[1].rateCard.numberOfLives</t>
  </si>
  <si>
    <t>plans[1].coverages[1].classes[0].ageBandedRateCards[1].rateCard.totalVolume</t>
  </si>
  <si>
    <t>plans[1].coverages[1].classes[0].ageBandedRateCards[1].rateCard.coiRate</t>
  </si>
  <si>
    <t>plans[1].coverages[1].classes[0].ageBandedRateCards[2].ageBand</t>
  </si>
  <si>
    <t>plans[1].coverages[1].classes[0].ageBandedRateCards[2].tobacco</t>
  </si>
  <si>
    <t>plans[1].coverages[1].classes[0].ageBandedRateCards[2].rateCard.rate</t>
  </si>
  <si>
    <t>plans[1].coverages[1].classes[0].ageBandedRateCards[2].rateCard.numberOfLives</t>
  </si>
  <si>
    <t>plans[1].coverages[1].classes[0].ageBandedRateCards[2].rateCard.totalVolume</t>
  </si>
  <si>
    <t>plans[1].coverages[1].classes[0].ageBandedRateCards[2].rateCard.coiRate</t>
  </si>
  <si>
    <t>plans[1].coverages[1].classes[0].ageBandedRateCards[3].ageBand</t>
  </si>
  <si>
    <t>plans[1].coverages[1].classes[0].ageBandedRateCards[3].tobacco</t>
  </si>
  <si>
    <t>plans[1].coverages[1].classes[0].ageBandedRateCards[3].rateCard.rate</t>
  </si>
  <si>
    <t>plans[1].coverages[1].classes[0].ageBandedRateCards[3].rateCard.numberOfLives</t>
  </si>
  <si>
    <t>plans[1].coverages[1].classes[0].ageBandedRateCards[3].rateCard.totalVolume</t>
  </si>
  <si>
    <t>plans[1].coverages[1].classes[0].ageBandedRateCards[3].rateCard.coiRate</t>
  </si>
  <si>
    <t>plans[1].coverages[1].classes[0].ageBandedRateCards[4].ageBand</t>
  </si>
  <si>
    <t>plans[1].coverages[1].classes[0].ageBandedRateCards[4].tobacco</t>
  </si>
  <si>
    <t>plans[1].coverages[1].classes[0].ageBandedRateCards[4].rateCard.rate</t>
  </si>
  <si>
    <t>plans[1].coverages[1].classes[0].ageBandedRateCards[4].rateCard.numberOfLives</t>
  </si>
  <si>
    <t>plans[1].coverages[1].classes[0].ageBandedRateCards[4].rateCard.totalVolume</t>
  </si>
  <si>
    <t>plans[1].coverages[1].classes[0].ageBandedRateCards[4].rateCard.coiRate</t>
  </si>
  <si>
    <t>plans[1].coverages[1].classes[0].ageBandedRateCards[5].ageBand</t>
  </si>
  <si>
    <t>plans[1].coverages[1].classes[0].ageBandedRateCards[5].tobacco</t>
  </si>
  <si>
    <t>plans[1].coverages[1].classes[0].ageBandedRateCards[5].rateCard.rate</t>
  </si>
  <si>
    <t>plans[1].coverages[1].classes[0].ageBandedRateCards[5].rateCard.numberOfLives</t>
  </si>
  <si>
    <t>plans[1].coverages[1].classes[0].ageBandedRateCards[5].rateCard.totalVolume</t>
  </si>
  <si>
    <t>plans[1].coverages[1].classes[0].ageBandedRateCards[5].rateCard.coiRate</t>
  </si>
  <si>
    <t>plans[1].coverages[1].classes[0].ageBandedRateCards[6].ageBand</t>
  </si>
  <si>
    <t>plans[1].coverages[1].classes[0].ageBandedRateCards[6].tobacco</t>
  </si>
  <si>
    <t>plans[1].coverages[1].classes[0].ageBandedRateCards[6].rateCard.rate</t>
  </si>
  <si>
    <t>plans[1].coverages[1].classes[0].ageBandedRateCards[6].rateCard.numberOfLives</t>
  </si>
  <si>
    <t>plans[1].coverages[1].classes[0].ageBandedRateCards[6].rateCard.totalVolume</t>
  </si>
  <si>
    <t>plans[1].coverages[1].classes[0].ageBandedRateCards[6].rateCard.coiRate</t>
  </si>
  <si>
    <t>9.05348295069498</t>
  </si>
  <si>
    <r>
      <t xml:space="preserve">Test PolicyCalculation </t>
    </r>
    <r>
      <rPr>
        <b/>
        <sz val="9"/>
        <rFont val="Franklin Gothic Book"/>
        <family val="2"/>
      </rPr>
      <t>PlanAndPolicyCalcCensusTest3</t>
    </r>
  </si>
  <si>
    <t>Annual Premium - plan</t>
  </si>
  <si>
    <t>Monthly Premium - plan</t>
  </si>
  <si>
    <t>Annual Premium - policy</t>
  </si>
  <si>
    <t>Monthly Premium - policy</t>
  </si>
  <si>
    <t>28.2263200051305</t>
  </si>
  <si>
    <t>860.081</t>
  </si>
  <si>
    <t>71.673</t>
  </si>
  <si>
    <t>22.4102224082552</t>
  </si>
  <si>
    <t>35.418144999456835</t>
  </si>
  <si>
    <t>462.38254999479256</t>
  </si>
  <si>
    <t>9.053</t>
  </si>
  <si>
    <r>
      <t xml:space="preserve">//Test PolicyCalculation </t>
    </r>
    <r>
      <rPr>
        <b/>
        <sz val="9"/>
        <rFont val="Franklin Gothic Book"/>
        <family val="2"/>
      </rPr>
      <t>ULClassCalcCensusTest6</t>
    </r>
  </si>
  <si>
    <t>3312.7</t>
  </si>
  <si>
    <t>785000</t>
  </si>
  <si>
    <t>4.22</t>
  </si>
  <si>
    <t>//Census, two Plans, all Coverages</t>
  </si>
  <si>
    <t>plans[0].coverages[3].censusType</t>
  </si>
  <si>
    <t>plans[0].coverages[3].smokerIndicator</t>
  </si>
  <si>
    <t>plans[0].coverages[3].fundingStructure.contributionBasis</t>
  </si>
  <si>
    <t>plans[0].coverages[3].fundingStructure.sponsorContributionAmt</t>
  </si>
  <si>
    <t>plans[0].coverages[3].benefitStructure.benefitType</t>
  </si>
  <si>
    <t>plans[0].coverages[3].benefitStructure.benefitMax</t>
  </si>
  <si>
    <t>plans[0].coverages[3].benefitStructure.benefitMin</t>
  </si>
  <si>
    <t>plans[0].coverages[3].benefitStructure.specifiedAmts</t>
  </si>
  <si>
    <t>plans[0].coverages[3].benefitStructure.salaryMultiplier</t>
  </si>
  <si>
    <t>plans[0].coverages[3].benefitStructure.flatAmount</t>
  </si>
  <si>
    <t>plans[0].coverages[3].benefitStructure.benefitPercent</t>
  </si>
  <si>
    <t>plans[0].coverages[3].terminationAge</t>
  </si>
  <si>
    <t>plans[0].coverages[3].ageReductionSchedule</t>
  </si>
  <si>
    <t>plans[0].coverages[3].classes[1].classNumber</t>
  </si>
  <si>
    <t>plans[0].coverages[6].classes[1].classNumber</t>
  </si>
  <si>
    <t>plans[0].coverages[7].classes[1].classNumber</t>
  </si>
  <si>
    <t>//Census</t>
  </si>
  <si>
    <t>//No Census</t>
  </si>
  <si>
    <t>&gt;PolicyRatingDetailsData_1</t>
  </si>
  <si>
    <t>//Demographic Summary UL</t>
  </si>
  <si>
    <t>Person Average Age</t>
  </si>
  <si>
    <t>Average Plan Amount</t>
  </si>
  <si>
    <t>Percent Female PA</t>
  </si>
  <si>
    <t>Percent Female Under 40</t>
  </si>
  <si>
    <t>Percent Female Under 45</t>
  </si>
  <si>
    <t>Average Annual Salary</t>
  </si>
  <si>
    <t>Lowest Annual Salary</t>
  </si>
  <si>
    <t>Top First Annual Salary</t>
  </si>
  <si>
    <t>Top Second Annual Salary</t>
  </si>
  <si>
    <t>Top Third Annual Salary</t>
  </si>
  <si>
    <t>//Demographic By Age Bands UL</t>
  </si>
  <si>
    <t>Annual Salary Female</t>
  </si>
  <si>
    <t>Annual Salary Male</t>
  </si>
  <si>
    <t>Annual Salary Total</t>
  </si>
  <si>
    <t>//Demographic Summary Spouse TL</t>
  </si>
  <si>
    <t>//Demographic By Age Bands Spouse TL</t>
  </si>
  <si>
    <t>//Demographic Summary Child</t>
  </si>
  <si>
    <t>//Demographic By Age Bands Child</t>
  </si>
  <si>
    <t>&gt;PolicyRatingDetailsData_2</t>
  </si>
  <si>
    <t>//Golden1</t>
  </si>
  <si>
    <t>//Demographic Summary ADD</t>
  </si>
  <si>
    <t>//Demographic By Age Bands ADD</t>
  </si>
  <si>
    <t>//Demographic Summary Dependent ADD</t>
  </si>
  <si>
    <t>//Demographic By Age Bands Dependent ADD</t>
  </si>
  <si>
    <t>//Silver1</t>
  </si>
  <si>
    <t>1.32</t>
  </si>
  <si>
    <t>118.8</t>
  </si>
  <si>
    <t>1.98</t>
  </si>
  <si>
    <t>1069.2</t>
  </si>
  <si>
    <t>3.16</t>
  </si>
  <si>
    <t>568.8</t>
  </si>
  <si>
    <t>2.17</t>
  </si>
  <si>
    <t>1.53</t>
  </si>
  <si>
    <t>122.88</t>
  </si>
  <si>
    <t>10.24</t>
  </si>
  <si>
    <t>1.46</t>
  </si>
  <si>
    <t>205.19</t>
  </si>
  <si>
    <t>17.1</t>
  </si>
  <si>
    <t>198.77</t>
  </si>
  <si>
    <t>16.56</t>
  </si>
  <si>
    <t>1.54</t>
  </si>
  <si>
    <t>2.62</t>
  </si>
  <si>
    <t>75.15</t>
  </si>
  <si>
    <t>196.5</t>
  </si>
  <si>
    <t>45.61</t>
  </si>
  <si>
    <t>7.83</t>
  </si>
  <si>
    <t>4.35</t>
  </si>
  <si>
    <t>1036.42</t>
  </si>
  <si>
    <t>86.37</t>
  </si>
  <si>
    <t>575.79</t>
  </si>
  <si>
    <t>7.11</t>
  </si>
  <si>
    <t>3.95</t>
  </si>
  <si>
    <t>2559.6</t>
  </si>
  <si>
    <t>213.3</t>
  </si>
  <si>
    <t>1422</t>
  </si>
  <si>
    <t>7.3</t>
  </si>
  <si>
    <t>4.06</t>
  </si>
  <si>
    <t>492365</t>
  </si>
  <si>
    <t>3594.26</t>
  </si>
  <si>
    <t>299.52</t>
  </si>
  <si>
    <t>1999</t>
  </si>
  <si>
    <t>3.69</t>
  </si>
  <si>
    <t>1816.83</t>
  </si>
  <si>
    <t>151.4</t>
  </si>
  <si>
    <t>2.47</t>
  </si>
  <si>
    <t>80.28</t>
  </si>
  <si>
    <t>6.69</t>
  </si>
  <si>
    <t>7.56</t>
  </si>
  <si>
    <t>4082.4</t>
  </si>
  <si>
    <t>340.2</t>
  </si>
  <si>
    <t>2268</t>
  </si>
  <si>
    <t>1.34</t>
  </si>
  <si>
    <t>53.6</t>
  </si>
  <si>
    <t>3.24</t>
  </si>
  <si>
    <t>688.5</t>
  </si>
  <si>
    <t>12.45</t>
  </si>
  <si>
    <t>1431.75</t>
  </si>
  <si>
    <t>1.5</t>
  </si>
  <si>
    <t>567</t>
  </si>
  <si>
    <t>283.5</t>
  </si>
  <si>
    <t>2.03</t>
  </si>
  <si>
    <t>1534.68</t>
  </si>
  <si>
    <t>383.67</t>
  </si>
  <si>
    <t>3.06</t>
  </si>
  <si>
    <t>1156.68</t>
  </si>
  <si>
    <t>2.08</t>
  </si>
  <si>
    <t>10.39</t>
  </si>
  <si>
    <t>3636.5</t>
  </si>
  <si>
    <t>303.04</t>
  </si>
  <si>
    <t>3.73</t>
  </si>
  <si>
    <t>1622.55</t>
  </si>
  <si>
    <t>4.64</t>
  </si>
  <si>
    <t>3642.4</t>
  </si>
  <si>
    <t>0.74</t>
  </si>
  <si>
    <t>0.8</t>
  </si>
  <si>
    <t>40</t>
  </si>
  <si>
    <t>3.33</t>
  </si>
  <si>
    <t>2.15</t>
  </si>
  <si>
    <t>5.58</t>
  </si>
  <si>
    <t>145.91</t>
  </si>
  <si>
    <t>1.38</t>
  </si>
  <si>
    <t>35.98</t>
  </si>
  <si>
    <t>418.76</t>
  </si>
  <si>
    <t>34.9</t>
  </si>
  <si>
    <t>731.4</t>
  </si>
  <si>
    <t>1.57</t>
  </si>
  <si>
    <t>162.4</t>
  </si>
  <si>
    <t>3.18</t>
  </si>
  <si>
    <t>572.4</t>
  </si>
  <si>
    <t>4.98</t>
  </si>
  <si>
    <t>12.25</t>
  </si>
  <si>
    <t>1102.5</t>
  </si>
  <si>
    <t>5.25</t>
  </si>
  <si>
    <t>1.23</t>
  </si>
  <si>
    <t>98.4</t>
  </si>
  <si>
    <t>1.88</t>
  </si>
  <si>
    <t>526.4</t>
  </si>
  <si>
    <t>11.36</t>
  </si>
  <si>
    <t>852</t>
  </si>
  <si>
    <t>3.39</t>
  </si>
  <si>
    <t>1.66</t>
  </si>
  <si>
    <t>1.81</t>
  </si>
  <si>
    <t>5056.83</t>
  </si>
  <si>
    <t>2.44</t>
  </si>
  <si>
    <t>8652.28</t>
  </si>
  <si>
    <t>3.67</t>
  </si>
  <si>
    <t>3549.24</t>
  </si>
  <si>
    <t>2.36</t>
  </si>
  <si>
    <t>1.45</t>
  </si>
  <si>
    <t>130.5</t>
  </si>
  <si>
    <t>2.2</t>
  </si>
  <si>
    <t>1188</t>
  </si>
  <si>
    <t>3.48</t>
  </si>
  <si>
    <t>626.4</t>
  </si>
  <si>
    <t>0.89</t>
  </si>
  <si>
    <t>356</t>
  </si>
  <si>
    <t>0.87</t>
  </si>
  <si>
    <t>348</t>
  </si>
  <si>
    <t>1.13</t>
  </si>
  <si>
    <t>452</t>
  </si>
  <si>
    <t>1.77</t>
  </si>
  <si>
    <t>708</t>
  </si>
  <si>
    <t>2.74</t>
  </si>
  <si>
    <t>1096</t>
  </si>
  <si>
    <t>6.8</t>
  </si>
  <si>
    <t>2720</t>
  </si>
  <si>
    <t>10.64</t>
  </si>
  <si>
    <t>4256</t>
  </si>
  <si>
    <t>16.91</t>
  </si>
  <si>
    <t>6764</t>
  </si>
  <si>
    <t>31.91</t>
  </si>
  <si>
    <t>12764</t>
  </si>
  <si>
    <t>53.34</t>
  </si>
  <si>
    <t>21336</t>
  </si>
  <si>
    <t>347.1</t>
  </si>
  <si>
    <t>339.3</t>
  </si>
  <si>
    <t>440.7</t>
  </si>
  <si>
    <t>690.3</t>
  </si>
  <si>
    <t>1068.6</t>
  </si>
  <si>
    <t>2652</t>
  </si>
  <si>
    <t>4149.6</t>
  </si>
  <si>
    <t>6594.9</t>
  </si>
  <si>
    <t>12444.9</t>
  </si>
  <si>
    <t>20802.6</t>
  </si>
  <si>
    <t>338.2</t>
  </si>
  <si>
    <t>330.6</t>
  </si>
  <si>
    <t>429.4</t>
  </si>
  <si>
    <t>672.6</t>
  </si>
  <si>
    <t>1041.2</t>
  </si>
  <si>
    <t>2584</t>
  </si>
  <si>
    <t>4043.2</t>
  </si>
  <si>
    <t>6425.8</t>
  </si>
  <si>
    <t>12125.8</t>
  </si>
  <si>
    <t>20269.2</t>
  </si>
  <si>
    <t>329.3</t>
  </si>
  <si>
    <t>321.9</t>
  </si>
  <si>
    <t>418.1</t>
  </si>
  <si>
    <t>654.9</t>
  </si>
  <si>
    <t>1013.8</t>
  </si>
  <si>
    <t>2516</t>
  </si>
  <si>
    <t>3936.8</t>
  </si>
  <si>
    <t>6256.7</t>
  </si>
  <si>
    <t>11806.7</t>
  </si>
  <si>
    <t>19735.8</t>
  </si>
  <si>
    <t>320.4</t>
  </si>
  <si>
    <t>313.2</t>
  </si>
  <si>
    <t>406.8</t>
  </si>
  <si>
    <t>637.2</t>
  </si>
  <si>
    <t>986.4</t>
  </si>
  <si>
    <t>2448</t>
  </si>
  <si>
    <t>3830.4</t>
  </si>
  <si>
    <t>6087.6</t>
  </si>
  <si>
    <t>11487.6</t>
  </si>
  <si>
    <t>19202.4</t>
  </si>
  <si>
    <t>311.5</t>
  </si>
  <si>
    <t>304.5</t>
  </si>
  <si>
    <t>395.5</t>
  </si>
  <si>
    <t>619.5</t>
  </si>
  <si>
    <t>959</t>
  </si>
  <si>
    <t>2380</t>
  </si>
  <si>
    <t>3724</t>
  </si>
  <si>
    <t>5918.5</t>
  </si>
  <si>
    <t>11168.5</t>
  </si>
  <si>
    <t>18669</t>
  </si>
  <si>
    <t>302.6</t>
  </si>
  <si>
    <t>295.8</t>
  </si>
  <si>
    <t>384.2</t>
  </si>
  <si>
    <t>601.8</t>
  </si>
  <si>
    <t>931.6</t>
  </si>
  <si>
    <t>2312</t>
  </si>
  <si>
    <t>3617.6</t>
  </si>
  <si>
    <t>5749.4</t>
  </si>
  <si>
    <t>10849.4</t>
  </si>
  <si>
    <t>18135.6</t>
  </si>
  <si>
    <t>293.7</t>
  </si>
  <si>
    <t>287.1</t>
  </si>
  <si>
    <t>372.9</t>
  </si>
  <si>
    <t>584.1</t>
  </si>
  <si>
    <t>904.2</t>
  </si>
  <si>
    <t>2244</t>
  </si>
  <si>
    <t>3511.2</t>
  </si>
  <si>
    <t>5580.3</t>
  </si>
  <si>
    <t>10530.3</t>
  </si>
  <si>
    <t>17602.2</t>
  </si>
  <si>
    <t>178</t>
  </si>
  <si>
    <t>174</t>
  </si>
  <si>
    <t>226</t>
  </si>
  <si>
    <t>354</t>
  </si>
  <si>
    <t>548</t>
  </si>
  <si>
    <t>1360</t>
  </si>
  <si>
    <t>2128</t>
  </si>
  <si>
    <t>3382</t>
  </si>
  <si>
    <t>6382</t>
  </si>
  <si>
    <t>10668</t>
  </si>
  <si>
    <t>89</t>
  </si>
  <si>
    <t>87</t>
  </si>
  <si>
    <t>113</t>
  </si>
  <si>
    <t>177</t>
  </si>
  <si>
    <t>274</t>
  </si>
  <si>
    <t>680</t>
  </si>
  <si>
    <t>1064</t>
  </si>
  <si>
    <t>1691</t>
  </si>
  <si>
    <t>3191</t>
  </si>
  <si>
    <t>5334</t>
  </si>
  <si>
    <t>17.8</t>
  </si>
  <si>
    <t>17.4</t>
  </si>
  <si>
    <t>22.6</t>
  </si>
  <si>
    <t>35.4</t>
  </si>
  <si>
    <t>54.8</t>
  </si>
  <si>
    <t>136</t>
  </si>
  <si>
    <t>212.8</t>
  </si>
  <si>
    <t>638.2</t>
  </si>
  <si>
    <t>1066.8</t>
  </si>
  <si>
    <t>4.72</t>
  </si>
  <si>
    <t>135.38</t>
  </si>
  <si>
    <t>11.28</t>
  </si>
  <si>
    <t>29.5</t>
  </si>
  <si>
    <t>10.6</t>
  </si>
  <si>
    <t>19.08</t>
  </si>
  <si>
    <t>547.26</t>
  </si>
  <si>
    <t>304.03</t>
  </si>
  <si>
    <t>1.42</t>
  </si>
  <si>
    <t>2.56</t>
  </si>
  <si>
    <t>166.4</t>
  </si>
  <si>
    <t>13.87</t>
  </si>
  <si>
    <t>92.3</t>
  </si>
  <si>
    <t>565.75</t>
  </si>
  <si>
    <t>47.15</t>
  </si>
  <si>
    <t>314.65</t>
  </si>
  <si>
    <t>255.5</t>
  </si>
  <si>
    <t>21.29</t>
  </si>
  <si>
    <t>142.1</t>
  </si>
  <si>
    <t>12.47</t>
  </si>
  <si>
    <t>22.45</t>
  </si>
  <si>
    <t>1571.5</t>
  </si>
  <si>
    <t>130.96</t>
  </si>
  <si>
    <t>872.9</t>
  </si>
  <si>
    <t>1.151</t>
  </si>
  <si>
    <t>1.37</t>
  </si>
  <si>
    <t>44.53</t>
  </si>
  <si>
    <t>1.97</t>
  </si>
  <si>
    <t>3.55</t>
  </si>
  <si>
    <t>275.13</t>
  </si>
  <si>
    <t>22.93</t>
  </si>
  <si>
    <t>152.68</t>
  </si>
  <si>
    <t>621.25</t>
  </si>
  <si>
    <t>51.77</t>
  </si>
  <si>
    <t>344.75</t>
  </si>
  <si>
    <t>3.05</t>
  </si>
  <si>
    <t>5.49</t>
  </si>
  <si>
    <t>617.63</t>
  </si>
  <si>
    <t>51.47</t>
  </si>
  <si>
    <t>343.13</t>
  </si>
  <si>
    <t>205.88</t>
  </si>
  <si>
    <t>17.16</t>
  </si>
  <si>
    <t>114.38</t>
  </si>
  <si>
    <t>12.09</t>
  </si>
  <si>
    <t>21.76</t>
  </si>
  <si>
    <t>1523.2</t>
  </si>
  <si>
    <t>126.93</t>
  </si>
  <si>
    <t>846.3</t>
  </si>
  <si>
    <t>761.6</t>
  </si>
  <si>
    <t>63.47</t>
  </si>
  <si>
    <t>423.15</t>
  </si>
  <si>
    <t>2.23</t>
  </si>
  <si>
    <t>4.01</t>
  </si>
  <si>
    <t>320.8</t>
  </si>
  <si>
    <t>26.73</t>
  </si>
  <si>
    <t>178.4</t>
  </si>
  <si>
    <t>3.5</t>
  </si>
  <si>
    <t>6.3</t>
  </si>
  <si>
    <t>1134</t>
  </si>
  <si>
    <t>94.5</t>
  </si>
  <si>
    <t>630</t>
  </si>
  <si>
    <t>5.48</t>
  </si>
  <si>
    <t>9.86</t>
  </si>
  <si>
    <t>13.48</t>
  </si>
  <si>
    <t>24.26</t>
  </si>
  <si>
    <t>2183.4</t>
  </si>
  <si>
    <t>181.95</t>
  </si>
  <si>
    <t>1213.2</t>
  </si>
  <si>
    <t>5.78</t>
  </si>
  <si>
    <t>2023</t>
  </si>
  <si>
    <t>1.35</t>
  </si>
  <si>
    <t>2.43</t>
  </si>
  <si>
    <t>194.4</t>
  </si>
  <si>
    <t>16.2</t>
  </si>
  <si>
    <t>108</t>
  </si>
  <si>
    <t>3.71</t>
  </si>
  <si>
    <t>1038.8</t>
  </si>
  <si>
    <t>86.57</t>
  </si>
  <si>
    <t>576.8</t>
  </si>
  <si>
    <t>12.49</t>
  </si>
  <si>
    <t>22.48</t>
  </si>
  <si>
    <t>1686</t>
  </si>
  <si>
    <t>140.5</t>
  </si>
  <si>
    <t>936.75</t>
  </si>
  <si>
    <t>6.71</t>
  </si>
  <si>
    <t>2918.85</t>
  </si>
  <si>
    <t>243.24</t>
  </si>
  <si>
    <t>8.35</t>
  </si>
  <si>
    <t>6554.75</t>
  </si>
  <si>
    <t>546.23</t>
  </si>
  <si>
    <t>PercentageOfEmployeeAmount</t>
  </si>
  <si>
    <r>
      <t xml:space="preserve">Data Policy </t>
    </r>
    <r>
      <rPr>
        <b/>
        <sz val="9"/>
        <rFont val="Franklin Gothic Book"/>
        <family val="2"/>
      </rPr>
      <t>TestDataForJSON</t>
    </r>
  </si>
  <si>
    <t>Test PolicyCalculation RatingDetailsTest2</t>
  </si>
  <si>
    <t>Data Policy PolicyRatingDetailsData_1</t>
  </si>
  <si>
    <t>Test PolicyCalculation RatingDetailsTest1</t>
  </si>
  <si>
    <t>Data Policy PolicyRatingDetailsData_2</t>
  </si>
  <si>
    <t>10.82</t>
  </si>
  <si>
    <t>973.8</t>
  </si>
  <si>
    <t>81.15</t>
  </si>
  <si>
    <t>14.55</t>
  </si>
  <si>
    <t>7857</t>
  </si>
  <si>
    <t>654.75</t>
  </si>
  <si>
    <t>22.76</t>
  </si>
  <si>
    <t>4096.8</t>
  </si>
  <si>
    <t>341.4</t>
  </si>
  <si>
    <t>15.96</t>
  </si>
  <si>
    <t>8.15</t>
  </si>
  <si>
    <t>3260</t>
  </si>
  <si>
    <t>271.67</t>
  </si>
  <si>
    <t>7.91</t>
  </si>
  <si>
    <t>3164</t>
  </si>
  <si>
    <t>263.67</t>
  </si>
  <si>
    <t>9.17</t>
  </si>
  <si>
    <t>3668</t>
  </si>
  <si>
    <t>305.67</t>
  </si>
  <si>
    <t>11.52</t>
  </si>
  <si>
    <t>4608</t>
  </si>
  <si>
    <t>384</t>
  </si>
  <si>
    <t>17.86</t>
  </si>
  <si>
    <t>7144</t>
  </si>
  <si>
    <t>595.33</t>
  </si>
  <si>
    <t>25.19</t>
  </si>
  <si>
    <t>10076</t>
  </si>
  <si>
    <t>839.67</t>
  </si>
  <si>
    <t>34.73</t>
  </si>
  <si>
    <t>13892</t>
  </si>
  <si>
    <t>1157.67</t>
  </si>
  <si>
    <t>44.48</t>
  </si>
  <si>
    <t>17792</t>
  </si>
  <si>
    <t>1482.67</t>
  </si>
  <si>
    <t>57.47</t>
  </si>
  <si>
    <t>22988</t>
  </si>
  <si>
    <t>1915.67</t>
  </si>
  <si>
    <t>90.49</t>
  </si>
  <si>
    <t>36196</t>
  </si>
  <si>
    <t>3016.33</t>
  </si>
  <si>
    <t>125.08</t>
  </si>
  <si>
    <t>50032</t>
  </si>
  <si>
    <t>4169.33</t>
  </si>
  <si>
    <t>3178.5</t>
  </si>
  <si>
    <t>264.88</t>
  </si>
  <si>
    <t>3084.9</t>
  </si>
  <si>
    <t>257.08</t>
  </si>
  <si>
    <t>3576.3</t>
  </si>
  <si>
    <t>298.03</t>
  </si>
  <si>
    <t>4492.8</t>
  </si>
  <si>
    <t>374.4</t>
  </si>
  <si>
    <t>6965.4</t>
  </si>
  <si>
    <t>580.45</t>
  </si>
  <si>
    <t>9824.1</t>
  </si>
  <si>
    <t>818.68</t>
  </si>
  <si>
    <t>13544.7</t>
  </si>
  <si>
    <t>1128.73</t>
  </si>
  <si>
    <t>17347.2</t>
  </si>
  <si>
    <t>1445.6</t>
  </si>
  <si>
    <t>22413.3</t>
  </si>
  <si>
    <t>1867.78</t>
  </si>
  <si>
    <t>35291.1</t>
  </si>
  <si>
    <t>2940.93</t>
  </si>
  <si>
    <t>48781.2</t>
  </si>
  <si>
    <t>4065.1</t>
  </si>
  <si>
    <t>3097</t>
  </si>
  <si>
    <t>258.08</t>
  </si>
  <si>
    <t>3005.8</t>
  </si>
  <si>
    <t>250.48</t>
  </si>
  <si>
    <t>3484.6</t>
  </si>
  <si>
    <t>290.38</t>
  </si>
  <si>
    <t>4377.6</t>
  </si>
  <si>
    <t>364.8</t>
  </si>
  <si>
    <t>6786.8</t>
  </si>
  <si>
    <t>565.57</t>
  </si>
  <si>
    <t>9572.2</t>
  </si>
  <si>
    <t>797.68</t>
  </si>
  <si>
    <t>13197.4</t>
  </si>
  <si>
    <t>1099.78</t>
  </si>
  <si>
    <t>16902.4</t>
  </si>
  <si>
    <t>1408.53</t>
  </si>
  <si>
    <t>21838.6</t>
  </si>
  <si>
    <t>1819.88</t>
  </si>
  <si>
    <t>34386.2</t>
  </si>
  <si>
    <t>2865.52</t>
  </si>
  <si>
    <t>47530.4</t>
  </si>
  <si>
    <t>3960.87</t>
  </si>
  <si>
    <t>3015.5</t>
  </si>
  <si>
    <t>251.29</t>
  </si>
  <si>
    <t>2926.7</t>
  </si>
  <si>
    <t>243.89</t>
  </si>
  <si>
    <t>3392.9</t>
  </si>
  <si>
    <t>282.74</t>
  </si>
  <si>
    <t>4262.4</t>
  </si>
  <si>
    <t>355.2</t>
  </si>
  <si>
    <t>6608.2</t>
  </si>
  <si>
    <t>550.68</t>
  </si>
  <si>
    <t>9320.3</t>
  </si>
  <si>
    <t>776.69</t>
  </si>
  <si>
    <t>12850.1</t>
  </si>
  <si>
    <t>1070.84</t>
  </si>
  <si>
    <t>16457.6</t>
  </si>
  <si>
    <t>1371.47</t>
  </si>
  <si>
    <t>21263.9</t>
  </si>
  <si>
    <t>1771.99</t>
  </si>
  <si>
    <t>33481.3</t>
  </si>
  <si>
    <t>2790.11</t>
  </si>
  <si>
    <t>46279.6</t>
  </si>
  <si>
    <t>3856.63</t>
  </si>
  <si>
    <t>2934</t>
  </si>
  <si>
    <t>244.5</t>
  </si>
  <si>
    <t>2847.6</t>
  </si>
  <si>
    <t>237.3</t>
  </si>
  <si>
    <t>3301.2</t>
  </si>
  <si>
    <t>275.1</t>
  </si>
  <si>
    <t>4147.2</t>
  </si>
  <si>
    <t>345.6</t>
  </si>
  <si>
    <t>6429.6</t>
  </si>
  <si>
    <t>535.8</t>
  </si>
  <si>
    <t>9068.4</t>
  </si>
  <si>
    <t>755.7</t>
  </si>
  <si>
    <t>12502.8</t>
  </si>
  <si>
    <t>1041.9</t>
  </si>
  <si>
    <t>16012.8</t>
  </si>
  <si>
    <t>1334.4</t>
  </si>
  <si>
    <t>20689.2</t>
  </si>
  <si>
    <t>1724.1</t>
  </si>
  <si>
    <t>32576.4</t>
  </si>
  <si>
    <t>2714.7</t>
  </si>
  <si>
    <t>45028.8</t>
  </si>
  <si>
    <t>3752.4</t>
  </si>
  <si>
    <t>2852.5</t>
  </si>
  <si>
    <t>237.71</t>
  </si>
  <si>
    <t>2768.5</t>
  </si>
  <si>
    <t>230.71</t>
  </si>
  <si>
    <t>3209.5</t>
  </si>
  <si>
    <t>267.46</t>
  </si>
  <si>
    <t>4032</t>
  </si>
  <si>
    <t>336</t>
  </si>
  <si>
    <t>6251</t>
  </si>
  <si>
    <t>520.92</t>
  </si>
  <si>
    <t>8816.5</t>
  </si>
  <si>
    <t>734.71</t>
  </si>
  <si>
    <t>12155.5</t>
  </si>
  <si>
    <t>1012.96</t>
  </si>
  <si>
    <t>15568</t>
  </si>
  <si>
    <t>1297.33</t>
  </si>
  <si>
    <t>20114.5</t>
  </si>
  <si>
    <t>1676.21</t>
  </si>
  <si>
    <t>31671.5</t>
  </si>
  <si>
    <t>2639.29</t>
  </si>
  <si>
    <t>43778</t>
  </si>
  <si>
    <t>3648.17</t>
  </si>
  <si>
    <t>2771</t>
  </si>
  <si>
    <t>230.92</t>
  </si>
  <si>
    <t>2689.4</t>
  </si>
  <si>
    <t>224.12</t>
  </si>
  <si>
    <t>3117.8</t>
  </si>
  <si>
    <t>259.82</t>
  </si>
  <si>
    <t>3916.8</t>
  </si>
  <si>
    <t>326.4</t>
  </si>
  <si>
    <t>6072.4</t>
  </si>
  <si>
    <t>506.03</t>
  </si>
  <si>
    <t>8564.6</t>
  </si>
  <si>
    <t>713.72</t>
  </si>
  <si>
    <t>11808.2</t>
  </si>
  <si>
    <t>984.02</t>
  </si>
  <si>
    <t>15123.2</t>
  </si>
  <si>
    <t>1260.27</t>
  </si>
  <si>
    <t>19539.8</t>
  </si>
  <si>
    <t>1628.32</t>
  </si>
  <si>
    <t>30766.6</t>
  </si>
  <si>
    <t>2563.88</t>
  </si>
  <si>
    <t>42527.2</t>
  </si>
  <si>
    <t>3543.93</t>
  </si>
  <si>
    <t>2689.5</t>
  </si>
  <si>
    <t>224.13</t>
  </si>
  <si>
    <t>2610.3</t>
  </si>
  <si>
    <t>217.53</t>
  </si>
  <si>
    <t>3026.1</t>
  </si>
  <si>
    <t>252.18</t>
  </si>
  <si>
    <t>3801.6</t>
  </si>
  <si>
    <t>316.8</t>
  </si>
  <si>
    <t>5893.8</t>
  </si>
  <si>
    <t>491.15</t>
  </si>
  <si>
    <t>8312.7</t>
  </si>
  <si>
    <t>692.73</t>
  </si>
  <si>
    <t>11460.9</t>
  </si>
  <si>
    <t>955.08</t>
  </si>
  <si>
    <t>14678.4</t>
  </si>
  <si>
    <t>1223.2</t>
  </si>
  <si>
    <t>18965.1</t>
  </si>
  <si>
    <t>1580.43</t>
  </si>
  <si>
    <t>29861.7</t>
  </si>
  <si>
    <t>2488.48</t>
  </si>
  <si>
    <t>41276.4</t>
  </si>
  <si>
    <t>3439.7</t>
  </si>
  <si>
    <t>1630</t>
  </si>
  <si>
    <t>135.83</t>
  </si>
  <si>
    <t>1582</t>
  </si>
  <si>
    <t>131.83</t>
  </si>
  <si>
    <t>1834</t>
  </si>
  <si>
    <t>152.83</t>
  </si>
  <si>
    <t>2304</t>
  </si>
  <si>
    <t>192</t>
  </si>
  <si>
    <t>3572</t>
  </si>
  <si>
    <t>297.67</t>
  </si>
  <si>
    <t>5038</t>
  </si>
  <si>
    <t>419.83</t>
  </si>
  <si>
    <t>6946</t>
  </si>
  <si>
    <t>578.83</t>
  </si>
  <si>
    <t>8896</t>
  </si>
  <si>
    <t>741.33</t>
  </si>
  <si>
    <t>11494</t>
  </si>
  <si>
    <t>957.83</t>
  </si>
  <si>
    <t>18098</t>
  </si>
  <si>
    <t>1508.17</t>
  </si>
  <si>
    <t>25016</t>
  </si>
  <si>
    <t>2084.67</t>
  </si>
  <si>
    <t>815</t>
  </si>
  <si>
    <t>67.92</t>
  </si>
  <si>
    <t>791</t>
  </si>
  <si>
    <t>65.92</t>
  </si>
  <si>
    <t>917</t>
  </si>
  <si>
    <t>76.42</t>
  </si>
  <si>
    <t>1152</t>
  </si>
  <si>
    <t>96</t>
  </si>
  <si>
    <t>1786</t>
  </si>
  <si>
    <t>148.83</t>
  </si>
  <si>
    <t>2519</t>
  </si>
  <si>
    <t>209.92</t>
  </si>
  <si>
    <t>3473</t>
  </si>
  <si>
    <t>289.42</t>
  </si>
  <si>
    <t>4448</t>
  </si>
  <si>
    <t>370.67</t>
  </si>
  <si>
    <t>5747</t>
  </si>
  <si>
    <t>478.92</t>
  </si>
  <si>
    <t>9049</t>
  </si>
  <si>
    <t>754.08</t>
  </si>
  <si>
    <t>12508</t>
  </si>
  <si>
    <t>1042.33</t>
  </si>
  <si>
    <t>163</t>
  </si>
  <si>
    <t>13.58</t>
  </si>
  <si>
    <t>158.2</t>
  </si>
  <si>
    <t>13.18</t>
  </si>
  <si>
    <t>183.4</t>
  </si>
  <si>
    <t>15.28</t>
  </si>
  <si>
    <t>230.4</t>
  </si>
  <si>
    <t>19.2</t>
  </si>
  <si>
    <t>357.2</t>
  </si>
  <si>
    <t>29.77</t>
  </si>
  <si>
    <t>503.8</t>
  </si>
  <si>
    <t>41.98</t>
  </si>
  <si>
    <t>694.6</t>
  </si>
  <si>
    <t>57.88</t>
  </si>
  <si>
    <t>889.6</t>
  </si>
  <si>
    <t>74.13</t>
  </si>
  <si>
    <t>1149.4</t>
  </si>
  <si>
    <t>95.78</t>
  </si>
  <si>
    <t>1809.8</t>
  </si>
  <si>
    <t>150.82</t>
  </si>
  <si>
    <t>2501.6</t>
  </si>
  <si>
    <t>208.47</t>
  </si>
  <si>
    <t>9.94</t>
  </si>
  <si>
    <t>894.6</t>
  </si>
  <si>
    <t>74.55</t>
  </si>
  <si>
    <t>12.82</t>
  </si>
  <si>
    <t>6922.8</t>
  </si>
  <si>
    <t>576.9</t>
  </si>
  <si>
    <t>20.64</t>
  </si>
  <si>
    <t>3715.2</t>
  </si>
  <si>
    <t>309.6</t>
  </si>
  <si>
    <t>14.24</t>
  </si>
  <si>
    <t>13.21</t>
  </si>
  <si>
    <t>1056.8</t>
  </si>
  <si>
    <t>88.07</t>
  </si>
  <si>
    <t>20.77</t>
  </si>
  <si>
    <t>3738.6</t>
  </si>
  <si>
    <t>311.55</t>
  </si>
  <si>
    <t>29.57</t>
  </si>
  <si>
    <t>51.12</t>
  </si>
  <si>
    <t>4600.8</t>
  </si>
  <si>
    <t>383.4</t>
  </si>
  <si>
    <t>26.85</t>
  </si>
  <si>
    <t>9.5</t>
  </si>
  <si>
    <t>760</t>
  </si>
  <si>
    <t>63.33</t>
  </si>
  <si>
    <t>12.07</t>
  </si>
  <si>
    <t>3379.6</t>
  </si>
  <si>
    <t>281.63</t>
  </si>
  <si>
    <t>47.45</t>
  </si>
  <si>
    <t>3558.75</t>
  </si>
  <si>
    <t>296.56</t>
  </si>
  <si>
    <t>17.7</t>
  </si>
  <si>
    <t>10.06</t>
  </si>
  <si>
    <t>402.4</t>
  </si>
  <si>
    <t>33.53</t>
  </si>
  <si>
    <t>13.45</t>
  </si>
  <si>
    <t>4438.5</t>
  </si>
  <si>
    <t>369.88</t>
  </si>
  <si>
    <t>21.17</t>
  </si>
  <si>
    <t>4498.63</t>
  </si>
  <si>
    <t>374.89</t>
  </si>
  <si>
    <t>51.94</t>
  </si>
  <si>
    <t>5973.1</t>
  </si>
  <si>
    <t>497.76</t>
  </si>
  <si>
    <t>21.95</t>
  </si>
  <si>
    <t>14.66</t>
  </si>
  <si>
    <t>5541.48</t>
  </si>
  <si>
    <t>461.79</t>
  </si>
  <si>
    <t>2770.74</t>
  </si>
  <si>
    <t>230.9</t>
  </si>
  <si>
    <t>16.15</t>
  </si>
  <si>
    <t>12209.4</t>
  </si>
  <si>
    <t>1017.45</t>
  </si>
  <si>
    <t>3052.35</t>
  </si>
  <si>
    <t>254.36</t>
  </si>
  <si>
    <t>8047.62</t>
  </si>
  <si>
    <t>670.64</t>
  </si>
  <si>
    <t>16.73</t>
  </si>
  <si>
    <t>37.32</t>
  </si>
  <si>
    <t>18.12</t>
  </si>
  <si>
    <t>50624.2</t>
  </si>
  <si>
    <t>4218.68</t>
  </si>
  <si>
    <t>19.98</t>
  </si>
  <si>
    <t>70849.38</t>
  </si>
  <si>
    <t>5904.12</t>
  </si>
  <si>
    <t>26.08</t>
  </si>
  <si>
    <t>25221.84</t>
  </si>
  <si>
    <t>2101.82</t>
  </si>
  <si>
    <t>20.08</t>
  </si>
  <si>
    <t>Universal Life Algorithm-CW-20010101-20010101</t>
  </si>
  <si>
    <t>Universal Life Override-CW-20010101-20010101</t>
  </si>
  <si>
    <t>P00005_2016</t>
  </si>
  <si>
    <t>COI Annual Premium</t>
  </si>
  <si>
    <t>18935.49</t>
  </si>
  <si>
    <t>19806.84</t>
  </si>
  <si>
    <t>1577.96</t>
  </si>
  <si>
    <t>1650.57</t>
  </si>
  <si>
    <t>36311.7</t>
  </si>
  <si>
    <t>38257.2</t>
  </si>
  <si>
    <t>3025.98</t>
  </si>
  <si>
    <t>3188.11</t>
  </si>
  <si>
    <t>18.711</t>
  </si>
  <si>
    <t>22.79</t>
  </si>
  <si>
    <t>34.525</t>
  </si>
  <si>
    <t>414.3</t>
  </si>
  <si>
    <t>34.53</t>
  </si>
  <si>
    <t>1.091</t>
  </si>
  <si>
    <t>11100</t>
  </si>
  <si>
    <t>0.513</t>
  </si>
  <si>
    <t>0.56</t>
  </si>
  <si>
    <t>0.762</t>
  </si>
  <si>
    <t>9.14</t>
  </si>
  <si>
    <t>1.108</t>
  </si>
  <si>
    <t>2700</t>
  </si>
  <si>
    <t>0.374</t>
  </si>
  <si>
    <t>0.414</t>
  </si>
  <si>
    <t>0.593</t>
  </si>
  <si>
    <t>7.12</t>
  </si>
  <si>
    <t>3600</t>
  </si>
  <si>
    <t>0.187</t>
  </si>
  <si>
    <t>0.207</t>
  </si>
  <si>
    <t>0.297</t>
  </si>
  <si>
    <t>3.56</t>
  </si>
  <si>
    <t>1.058</t>
  </si>
  <si>
    <t>7333.333</t>
  </si>
  <si>
    <t>0.213</t>
  </si>
  <si>
    <t>0.225</t>
  </si>
  <si>
    <t>0.319</t>
  </si>
  <si>
    <t>3.83</t>
  </si>
  <si>
    <t>38.3</t>
  </si>
  <si>
    <t>21.36</t>
  </si>
  <si>
    <t>1.78</t>
  </si>
  <si>
    <t>7333.33</t>
  </si>
  <si>
    <t>3.19</t>
  </si>
  <si>
    <t>Annual</t>
  </si>
  <si>
    <t>Weekly</t>
  </si>
  <si>
    <t>Bi-Weekly</t>
  </si>
  <si>
    <t>Hourly</t>
  </si>
  <si>
    <t>//Demographic By Age Bands WaiverOfPremium</t>
  </si>
  <si>
    <t>//Demographic By Age Bands ExtensionOfLongTermCare</t>
  </si>
  <si>
    <t>Universal Life</t>
  </si>
  <si>
    <t>Spouse Term Life</t>
  </si>
  <si>
    <t>Child Term Life</t>
  </si>
  <si>
    <t>Dependent ADD</t>
  </si>
  <si>
    <t>Long Term Care Additional Cost</t>
  </si>
  <si>
    <t>Waiver of Premium</t>
  </si>
  <si>
    <t>Extension of Long Term Care</t>
  </si>
  <si>
    <t>_res_.$RatingDetails.$plans[0].$demographicSummary[0].$coverageName</t>
  </si>
  <si>
    <t>_res_.$RatingDetails.$plans[0].$demographicSummary[0].$personAverageAge</t>
  </si>
  <si>
    <t>_res_.$RatingDetails.$plans[0].$demographicSummary[0].$averagePlanAmount</t>
  </si>
  <si>
    <t>_res_.$RatingDetails.$plans[0].$demographicSummary[0].$percentFemalePA</t>
  </si>
  <si>
    <t>_res_.$RatingDetails.$plans[0].$demographicSummary[0].$percentFemaleUnder40</t>
  </si>
  <si>
    <t>_res_.$RatingDetails.$plans[0].$demographicSummary[0].$percentFemaleUnder45</t>
  </si>
  <si>
    <t>_res_.$RatingDetails.$plans[0].$demographicSummary[0].$averageAnnualSalary</t>
  </si>
  <si>
    <t>_res_.$RatingDetails.$plans[0].$demographicSummary[0].$lowestAnnualSalary</t>
  </si>
  <si>
    <t>_res_.$RatingDetails.$plans[0].$demographicSummary[0].$topFirstAnnualSalary</t>
  </si>
  <si>
    <t>_res_.$RatingDetails.$plans[0].$demographicSummary[0].$topSecondAnnualSalary</t>
  </si>
  <si>
    <t>_res_.$RatingDetails.$plans[0].$demographicSummary[0].$topThirdAnnualSalary</t>
  </si>
  <si>
    <t>_res_.$RatingDetails.$plans[0].$demographicLivesByAgeBands[0].$livesByAgeBands[3].$ageBand</t>
  </si>
  <si>
    <t>_res_.$RatingDetails.$plans[0].$demographicLivesByAgeBands[0].$livesByAgeBands[3].$numberOfLives</t>
  </si>
  <si>
    <t>_res_.$RatingDetails.$plans[0].$demographicSalaryByAgeBands[0].$salaryByAgeBands[3].$annualSalaryFemale</t>
  </si>
  <si>
    <t>_res_.$RatingDetails.$plans[0].$demographicSalaryByAgeBands[0].$salaryByAgeBands[3].$annualSalaryMale</t>
  </si>
  <si>
    <t>_res_.$RatingDetails.$plans[0].$demographicSalaryByAgeBands[0].$salaryByAgeBands[3].$annualSalaryTotal</t>
  </si>
  <si>
    <t>_res_.$RatingDetails.$plans[0].$demographicLivesByAgeBands[0].$livesByAgeBands[4].$ageBand</t>
  </si>
  <si>
    <t>_res_.$RatingDetails.$plans[0].$demographicLivesByAgeBands[0].$livesByAgeBands[4].$numberOfLives</t>
  </si>
  <si>
    <t>_res_.$RatingDetails.$plans[0].$demographicSalaryByAgeBands[0].$salaryByAgeBands[4].$annualSalaryFemale</t>
  </si>
  <si>
    <t>_res_.$RatingDetails.$plans[0].$demographicSalaryByAgeBands[0].$salaryByAgeBands[4].$annualSalaryMale</t>
  </si>
  <si>
    <t>_res_.$RatingDetails.$plans[0].$demographicSalaryByAgeBands[0].$salaryByAgeBands[4].$annualSalaryTotal</t>
  </si>
  <si>
    <t>_res_.$RatingDetails.$plans[0].$demographicLivesByAgeBands[0].$livesByAgeBands[5].$ageBand</t>
  </si>
  <si>
    <t>_res_.$RatingDetails.$plans[0].$demographicLivesByAgeBands[0].$livesByAgeBands[5].$numberOfLives</t>
  </si>
  <si>
    <t>_res_.$RatingDetails.$plans[0].$demographicSalaryByAgeBands[0].$salaryByAgeBands[5].$annualSalaryFemale</t>
  </si>
  <si>
    <t>_res_.$RatingDetails.$plans[0].$demographicSalaryByAgeBands[0].$salaryByAgeBands[5].$annualSalaryMale</t>
  </si>
  <si>
    <t>_res_.$RatingDetails.$plans[0].$demographicSalaryByAgeBands[0].$salaryByAgeBands[5].$annualSalaryTotal</t>
  </si>
  <si>
    <t>_res_.$RatingDetails.$plans[0].$demographicLivesByAgeBands[0].$livesByAgeBands[6].$ageBand</t>
  </si>
  <si>
    <t>_res_.$RatingDetails.$plans[0].$demographicLivesByAgeBands[0].$livesByAgeBands[6].$numberOfLives</t>
  </si>
  <si>
    <t>_res_.$RatingDetails.$plans[0].$demographicSalaryByAgeBands[0].$salaryByAgeBands[6].$annualSalaryFemale</t>
  </si>
  <si>
    <t>_res_.$RatingDetails.$plans[0].$demographicSalaryByAgeBands[0].$salaryByAgeBands[6].$annualSalaryMale</t>
  </si>
  <si>
    <t>_res_.$RatingDetails.$plans[0].$demographicSalaryByAgeBands[0].$salaryByAgeBands[6].$annualSalaryTotal</t>
  </si>
  <si>
    <t>_res_.$RatingDetails.$plans[0].$demographicLivesByAgeBands[0].$livesByAgeBands[7].$ageBand</t>
  </si>
  <si>
    <t>_res_.$RatingDetails.$plans[0].$demographicLivesByAgeBands[0].$livesByAgeBands[7].$numberOfLives</t>
  </si>
  <si>
    <t>_res_.$RatingDetails.$plans[0].$demographicLivesByAgeBands[0].$livesByAgeBands[8].$ageBand</t>
  </si>
  <si>
    <t>_res_.$RatingDetails.$plans[0].$demographicLivesByAgeBands[0].$livesByAgeBands[8].$numberOfLives</t>
  </si>
  <si>
    <t>_res_.$RatingDetails.$plans[0].$demographicSummary[1].$coverageName</t>
  </si>
  <si>
    <t>_res_.$RatingDetails.$plans[0].$demographicSummary[1].$personAverageAge</t>
  </si>
  <si>
    <t>_res_.$RatingDetails.$plans[0].$demographicSummary[1].$averagePlanAmount</t>
  </si>
  <si>
    <t>_res_.$RatingDetails.$plans[0].$demographicSummary[1].$percentFemalePA</t>
  </si>
  <si>
    <t>_res_.$RatingDetails.$plans[0].$demographicSummary[1].$percentFemaleUnder40</t>
  </si>
  <si>
    <t>_res_.$RatingDetails.$plans[0].$demographicSummary[1].$percentFemaleUnder45</t>
  </si>
  <si>
    <t>_res_.$RatingDetails.$plans[0].$demographicSummary[1].$averageAnnualSalary</t>
  </si>
  <si>
    <t>_res_.$RatingDetails.$plans[0].$demographicSummary[1].$lowestAnnualSalary</t>
  </si>
  <si>
    <t>_res_.$RatingDetails.$plans[0].$demographicSummary[1].$topFirstAnnualSalary</t>
  </si>
  <si>
    <t>_res_.$RatingDetails.$plans[0].$demographicSummary[1].$topSecondAnnualSalary</t>
  </si>
  <si>
    <t>_res_.$RatingDetails.$plans[0].$demographicSummary[1].$topThirdAnnualSalary</t>
  </si>
  <si>
    <t>_res_.$RatingDetails.$plans[0].$demographicLivesByAgeBands[1].$livesByAgeBands[3].$ageBand</t>
  </si>
  <si>
    <t>_res_.$RatingDetails.$plans[0].$demographicLivesByAgeBands[1].$livesByAgeBands[3].$numberOfLives</t>
  </si>
  <si>
    <t>_res_.$RatingDetails.$plans[0].$demographicLivesByAgeBands[1].$livesByAgeBands[4].$ageBand</t>
  </si>
  <si>
    <t>_res_.$RatingDetails.$plans[0].$demographicLivesByAgeBands[1].$livesByAgeBands[4].$numberOfLives</t>
  </si>
  <si>
    <t>_res_.$RatingDetails.$plans[0].$demographicSummary[2].$coverageName</t>
  </si>
  <si>
    <t>_res_.$RatingDetails.$plans[0].$demographicSummary[2].$personAverageAge</t>
  </si>
  <si>
    <t>_res_.$RatingDetails.$plans[0].$demographicSummary[2].$averagePlanAmount</t>
  </si>
  <si>
    <t>_res_.$RatingDetails.$plans[0].$demographicSummary[2].$percentFemalePA</t>
  </si>
  <si>
    <t>_res_.$RatingDetails.$plans[0].$demographicSummary[2].$percentFemaleUnder40</t>
  </si>
  <si>
    <t>_res_.$RatingDetails.$plans[0].$demographicSummary[2].$percentFemaleUnder45</t>
  </si>
  <si>
    <t>_res_.$RatingDetails.$plans[0].$demographicSummary[2].$averageAnnualSalary</t>
  </si>
  <si>
    <t>_res_.$RatingDetails.$plans[0].$demographicSummary[2].$lowestAnnualSalary</t>
  </si>
  <si>
    <t>_res_.$RatingDetails.$plans[0].$demographicSummary[2].$topFirstAnnualSalary</t>
  </si>
  <si>
    <t>_res_.$RatingDetails.$plans[0].$demographicSummary[2].$topSecondAnnualSalary</t>
  </si>
  <si>
    <t>_res_.$RatingDetails.$plans[0].$demographicSummary[2].$topThirdAnnualSalary</t>
  </si>
  <si>
    <t>_res_.$RatingDetails.$plans[0].$demographicLivesByAgeBands[2].$livesByAgeBands[3].$ageBand</t>
  </si>
  <si>
    <t>_res_.$RatingDetails.$plans[0].$demographicLivesByAgeBands[2].$livesByAgeBands[3].$numberOfLives</t>
  </si>
  <si>
    <t>_res_.$RatingDetails.$plans[0].$demographicSalaryByAgeBands[2].$salaryByAgeBands[3].$annualSalaryFemale</t>
  </si>
  <si>
    <t>_res_.$RatingDetails.$plans[0].$demographicSalaryByAgeBands[2].$salaryByAgeBands[3].$annualSalaryMale</t>
  </si>
  <si>
    <t>_res_.$RatingDetails.$plans[0].$demographicSalaryByAgeBands[2].$salaryByAgeBands[3].$annualSalaryTotal</t>
  </si>
  <si>
    <t>_res_.$RatingDetails.$plans[0].$demographicLivesByAgeBands[2].$livesByAgeBands[4].$ageBand</t>
  </si>
  <si>
    <t>_res_.$RatingDetails.$plans[0].$demographicLivesByAgeBands[2].$livesByAgeBands[4].$numberOfLives</t>
  </si>
  <si>
    <t>_res_.$RatingDetails.$plans[0].$demographicSalaryByAgeBands[0].$salaryByAgeBands[7].$annualSalaryFemale</t>
  </si>
  <si>
    <t>_res_.$RatingDetails.$plans[0].$demographicSalaryByAgeBands[0].$salaryByAgeBands[7].$annualSalaryMale</t>
  </si>
  <si>
    <t>_res_.$RatingDetails.$plans[0].$demographicSalaryByAgeBands[0].$salaryByAgeBands[7].$annualSalaryTotal</t>
  </si>
  <si>
    <t>_res_.$RatingDetails.$plans[0].$demographicSalaryByAgeBands[0].$salaryByAgeBands[8].$annualSalaryFemale</t>
  </si>
  <si>
    <t>_res_.$RatingDetails.$plans[0].$demographicSalaryByAgeBands[0].$salaryByAgeBands[8].$annualSalaryMale</t>
  </si>
  <si>
    <t>_res_.$RatingDetails.$plans[0].$demographicSalaryByAgeBands[0].$salaryByAgeBands[8].$annualSalaryTotal</t>
  </si>
  <si>
    <t>_res_.$RatingDetails.$plans[0].$demographicLivesByAgeBands[0].$livesByAgeBands[9].$ageBand</t>
  </si>
  <si>
    <t>_res_.$RatingDetails.$plans[0].$demographicLivesByAgeBands[0].$livesByAgeBands[9].$numberOfLives</t>
  </si>
  <si>
    <t>_res_.$RatingDetails.$plans[0].$demographicSalaryByAgeBands[0].$salaryByAgeBands[9].$annualSalaryFemale</t>
  </si>
  <si>
    <t>_res_.$RatingDetails.$plans[0].$demographicSalaryByAgeBands[0].$salaryByAgeBands[9].$annualSalaryMale</t>
  </si>
  <si>
    <t>_res_.$RatingDetails.$plans[0].$demographicSalaryByAgeBands[0].$salaryByAgeBands[9].$annualSalaryTotal</t>
  </si>
  <si>
    <t>_res_.$RatingDetails.$plans[0].$demographicSummary[3].$coverageName</t>
  </si>
  <si>
    <t>_res_.$RatingDetails.$plans[0].$demographicSummary[3].$personAverageAge</t>
  </si>
  <si>
    <t>_res_.$RatingDetails.$plans[0].$demographicSummary[3].$averagePlanAmount</t>
  </si>
  <si>
    <t>_res_.$RatingDetails.$plans[0].$demographicSummary[3].$percentFemalePA</t>
  </si>
  <si>
    <t>_res_.$RatingDetails.$plans[0].$demographicSummary[3].$percentFemaleUnder40</t>
  </si>
  <si>
    <t>_res_.$RatingDetails.$plans[0].$demographicSummary[3].$percentFemaleUnder45</t>
  </si>
  <si>
    <t>_res_.$RatingDetails.$plans[0].$demographicSummary[3].$averageAnnualSalary</t>
  </si>
  <si>
    <t>_res_.$RatingDetails.$plans[0].$demographicSummary[3].$lowestAnnualSalary</t>
  </si>
  <si>
    <t>_res_.$RatingDetails.$plans[0].$demographicSummary[3].$topFirstAnnualSalary</t>
  </si>
  <si>
    <t>_res_.$RatingDetails.$plans[0].$demographicSummary[3].$topSecondAnnualSalary</t>
  </si>
  <si>
    <t>_res_.$RatingDetails.$plans[0].$demographicSummary[3].$topThirdAnnualSalary</t>
  </si>
  <si>
    <t>_res_.$RatingDetails.$plans[0].$demographicLivesByAgeBands[3].$livesByAgeBands[3].$ageBand</t>
  </si>
  <si>
    <t>_res_.$RatingDetails.$plans[0].$demographicLivesByAgeBands[3].$livesByAgeBands[3].$numberOfLives</t>
  </si>
  <si>
    <t>_res_.$RatingDetails.$plans[0].$demographicSalaryByAgeBands[3].$salaryByAgeBands[3].$annualSalaryFemale</t>
  </si>
  <si>
    <t>_res_.$RatingDetails.$plans[0].$demographicSalaryByAgeBands[3].$salaryByAgeBands[3].$annualSalaryMale</t>
  </si>
  <si>
    <t>_res_.$RatingDetails.$plans[0].$demographicSalaryByAgeBands[3].$salaryByAgeBands[3].$annualSalaryTotal</t>
  </si>
  <si>
    <t>_res_.$RatingDetails.$plans[0].$demographicLivesByAgeBands[3].$livesByAgeBands[4].$ageBand</t>
  </si>
  <si>
    <t>_res_.$RatingDetails.$plans[0].$demographicLivesByAgeBands[3].$livesByAgeBands[4].$numberOfLives</t>
  </si>
  <si>
    <t>_res_.$RatingDetails.$plans[0].$demographicSalaryByAgeBands[3].$salaryByAgeBands[4].$annualSalaryFemale</t>
  </si>
  <si>
    <t>_res_.$RatingDetails.$plans[0].$demographicSalaryByAgeBands[3].$salaryByAgeBands[4].$annualSalaryMale</t>
  </si>
  <si>
    <t>_res_.$RatingDetails.$plans[0].$demographicSalaryByAgeBands[3].$salaryByAgeBands[4].$annualSalaryTotal</t>
  </si>
  <si>
    <t>_res_.$RatingDetails.$plans[0].$demographicLivesByAgeBands[3].$livesByAgeBands[5].$ageBand</t>
  </si>
  <si>
    <t>_res_.$RatingDetails.$plans[0].$demographicLivesByAgeBands[3].$livesByAgeBands[5].$numberOfLives</t>
  </si>
  <si>
    <t>_res_.$RatingDetails.$plans[0].$demographicSalaryByAgeBands[3].$salaryByAgeBands[5].$annualSalaryFemale</t>
  </si>
  <si>
    <t>_res_.$RatingDetails.$plans[0].$demographicSalaryByAgeBands[3].$salaryByAgeBands[5].$annualSalaryMale</t>
  </si>
  <si>
    <t>_res_.$RatingDetails.$plans[0].$demographicSalaryByAgeBands[3].$salaryByAgeBands[5].$annualSalaryTotal</t>
  </si>
  <si>
    <t>_res_.$RatingDetails.$plans[0].$demographicLivesByAgeBands[3].$livesByAgeBands[6].$ageBand</t>
  </si>
  <si>
    <t>_res_.$RatingDetails.$plans[0].$demographicLivesByAgeBands[3].$livesByAgeBands[6].$numberOfLives</t>
  </si>
  <si>
    <t>_res_.$RatingDetails.$plans[0].$demographicSalaryByAgeBands[3].$salaryByAgeBands[6].$annualSalaryFemale</t>
  </si>
  <si>
    <t>_res_.$RatingDetails.$plans[0].$demographicSalaryByAgeBands[3].$salaryByAgeBands[6].$annualSalaryMale</t>
  </si>
  <si>
    <t>_res_.$RatingDetails.$plans[0].$demographicSalaryByAgeBands[3].$salaryByAgeBands[6].$annualSalaryTotal</t>
  </si>
  <si>
    <t>_res_.$RatingDetails.$plans[0].$demographicLivesByAgeBands[3].$livesByAgeBands[7].$ageBand</t>
  </si>
  <si>
    <t>_res_.$RatingDetails.$plans[0].$demographicLivesByAgeBands[3].$livesByAgeBands[7].$numberOfLives</t>
  </si>
  <si>
    <t>_res_.$RatingDetails.$plans[0].$demographicSalaryByAgeBands[3].$salaryByAgeBands[7].$annualSalaryFemale</t>
  </si>
  <si>
    <t>_res_.$RatingDetails.$plans[0].$demographicSalaryByAgeBands[3].$salaryByAgeBands[7].$annualSalaryMale</t>
  </si>
  <si>
    <t>_res_.$RatingDetails.$plans[0].$demographicSalaryByAgeBands[3].$salaryByAgeBands[7].$annualSalaryTotal</t>
  </si>
  <si>
    <t>_res_.$RatingDetails.$plans[0].$demographicLivesByAgeBands[3].$livesByAgeBands[8].$ageBand</t>
  </si>
  <si>
    <t>_res_.$RatingDetails.$plans[0].$demographicLivesByAgeBands[3].$livesByAgeBands[8].$numberOfLives</t>
  </si>
  <si>
    <t>_res_.$RatingDetails.$plans[0].$demographicSalaryByAgeBands[3].$salaryByAgeBands[8].$annualSalaryFemale</t>
  </si>
  <si>
    <t>_res_.$RatingDetails.$plans[0].$demographicSalaryByAgeBands[3].$salaryByAgeBands[8].$annualSalaryMale</t>
  </si>
  <si>
    <t>_res_.$RatingDetails.$plans[0].$demographicSalaryByAgeBands[3].$salaryByAgeBands[8].$annualSalaryTotal</t>
  </si>
  <si>
    <t>_res_.$RatingDetails.$plans[0].$demographicLivesByAgeBands[3].$livesByAgeBands[9].$ageBand</t>
  </si>
  <si>
    <t>_res_.$RatingDetails.$plans[0].$demographicLivesByAgeBands[3].$livesByAgeBands[9].$numberOfLives</t>
  </si>
  <si>
    <t>_res_.$RatingDetails.$plans[0].$demographicSalaryByAgeBands[3].$salaryByAgeBands[9].$annualSalaryFemale</t>
  </si>
  <si>
    <t>_res_.$RatingDetails.$plans[0].$demographicSalaryByAgeBands[3].$salaryByAgeBands[9].$annualSalaryMale</t>
  </si>
  <si>
    <t>_res_.$RatingDetails.$plans[0].$demographicSalaryByAgeBands[3].$salaryByAgeBands[9].$annualSalaryTotal</t>
  </si>
  <si>
    <t>_res_.$RatingDetails.$plans[0].$demographicSummary[4].$coverageName</t>
  </si>
  <si>
    <t>_res_.$RatingDetails.$plans[0].$demographicSummary[4].$personAverageAge</t>
  </si>
  <si>
    <t>_res_.$RatingDetails.$plans[0].$demographicSummary[4].$averagePlanAmount</t>
  </si>
  <si>
    <t>_res_.$RatingDetails.$plans[0].$demographicSummary[4].$percentFemalePA</t>
  </si>
  <si>
    <t>_res_.$RatingDetails.$plans[0].$demographicSummary[4].$percentFemaleUnder40</t>
  </si>
  <si>
    <t>_res_.$RatingDetails.$plans[0].$demographicSummary[4].$percentFemaleUnder45</t>
  </si>
  <si>
    <t>_res_.$RatingDetails.$plans[0].$demographicSummary[4].$averageAnnualSalary</t>
  </si>
  <si>
    <t>_res_.$RatingDetails.$plans[0].$demographicSummary[4].$lowestAnnualSalary</t>
  </si>
  <si>
    <t>_res_.$RatingDetails.$plans[0].$demographicSummary[4].$topFirstAnnualSalary</t>
  </si>
  <si>
    <t>_res_.$RatingDetails.$plans[0].$demographicSummary[4].$topSecondAnnualSalary</t>
  </si>
  <si>
    <t>_res_.$RatingDetails.$plans[0].$demographicSummary[4].$topThirdAnnualSalary</t>
  </si>
  <si>
    <t>_res_.$RatingDetails.$plans[0].$demographicLivesByAgeBands[4].$livesByAgeBands[3].$ageBand</t>
  </si>
  <si>
    <t>_res_.$RatingDetails.$plans[0].$demographicLivesByAgeBands[4].$livesByAgeBands[3].$numberOfLives</t>
  </si>
  <si>
    <t>_res_.$RatingDetails.$plans[0].$demographicSalaryByAgeBands[4].$salaryByAgeBands[3].$annualSalaryFemale</t>
  </si>
  <si>
    <t>_res_.$RatingDetails.$plans[0].$demographicSalaryByAgeBands[4].$salaryByAgeBands[3].$annualSalaryMale</t>
  </si>
  <si>
    <t>_res_.$RatingDetails.$plans[0].$demographicSalaryByAgeBands[4].$salaryByAgeBands[3].$annualSalaryTotal</t>
  </si>
  <si>
    <t>_res_.$RatingDetails.$plans[0].$demographicLivesByAgeBands[4].$livesByAgeBands[4].$ageBand</t>
  </si>
  <si>
    <t>_res_.$RatingDetails.$plans[0].$demographicLivesByAgeBands[4].$livesByAgeBands[4].$numberOfLives</t>
  </si>
  <si>
    <t>_res_.$RatingDetails.$plans[0].$demographicSalaryByAgeBands[4].$salaryByAgeBands[4].$annualSalaryFemale</t>
  </si>
  <si>
    <t>_res_.$RatingDetails.$plans[0].$demographicSalaryByAgeBands[4].$salaryByAgeBands[4].$annualSalaryMale</t>
  </si>
  <si>
    <t>_res_.$RatingDetails.$plans[0].$demographicSalaryByAgeBands[4].$salaryByAgeBands[4].$annualSalaryTotal</t>
  </si>
  <si>
    <t>_res_.$RatingDetails.$plans[0].$demographicLivesByAgeBands[4].$livesByAgeBands[5].$ageBand</t>
  </si>
  <si>
    <t>_res_.$RatingDetails.$plans[0].$demographicLivesByAgeBands[4].$livesByAgeBands[5].$numberOfLives</t>
  </si>
  <si>
    <t>_res_.$RatingDetails.$plans[0].$demographicSalaryByAgeBands[4].$salaryByAgeBands[5].$annualSalaryFemale</t>
  </si>
  <si>
    <t>_res_.$RatingDetails.$plans[0].$demographicSalaryByAgeBands[4].$salaryByAgeBands[5].$annualSalaryMale</t>
  </si>
  <si>
    <t>_res_.$RatingDetails.$plans[0].$demographicSalaryByAgeBands[4].$salaryByAgeBands[5].$annualSalaryTotal</t>
  </si>
  <si>
    <t>_res_.$RatingDetails.$plans[0].$demographicLivesByAgeBands[4].$livesByAgeBands[6].$ageBand</t>
  </si>
  <si>
    <t>_res_.$RatingDetails.$plans[0].$demographicLivesByAgeBands[4].$livesByAgeBands[6].$numberOfLives</t>
  </si>
  <si>
    <t>_res_.$RatingDetails.$plans[0].$demographicSalaryByAgeBands[4].$salaryByAgeBands[6].$annualSalaryFemale</t>
  </si>
  <si>
    <t>_res_.$RatingDetails.$plans[0].$demographicSalaryByAgeBands[4].$salaryByAgeBands[6].$annualSalaryMale</t>
  </si>
  <si>
    <t>_res_.$RatingDetails.$plans[0].$demographicSalaryByAgeBands[4].$salaryByAgeBands[6].$annualSalaryTotal</t>
  </si>
  <si>
    <t>_res_.$RatingDetails.$plans[0].$demographicLivesByAgeBands[4].$livesByAgeBands[7].$ageBand</t>
  </si>
  <si>
    <t>_res_.$RatingDetails.$plans[0].$demographicLivesByAgeBands[4].$livesByAgeBands[7].$numberOfLives</t>
  </si>
  <si>
    <t>_res_.$RatingDetails.$plans[0].$demographicSalaryByAgeBands[4].$salaryByAgeBands[7].$annualSalaryFemale</t>
  </si>
  <si>
    <t>_res_.$RatingDetails.$plans[0].$demographicSalaryByAgeBands[4].$salaryByAgeBands[7].$annualSalaryMale</t>
  </si>
  <si>
    <t>_res_.$RatingDetails.$plans[0].$demographicSalaryByAgeBands[4].$salaryByAgeBands[7].$annualSalaryTotal</t>
  </si>
  <si>
    <t>_res_.$RatingDetails.$plans[0].$demographicLivesByAgeBands[4].$livesByAgeBands[8].$ageBand</t>
  </si>
  <si>
    <t>_res_.$RatingDetails.$plans[0].$demographicLivesByAgeBands[4].$livesByAgeBands[8].$numberOfLives</t>
  </si>
  <si>
    <t>_res_.$RatingDetails.$plans[0].$demographicSalaryByAgeBands[4].$salaryByAgeBands[8].$annualSalaryFemale</t>
  </si>
  <si>
    <t>_res_.$RatingDetails.$plans[0].$demographicSalaryByAgeBands[4].$salaryByAgeBands[8].$annualSalaryMale</t>
  </si>
  <si>
    <t>_res_.$RatingDetails.$plans[0].$demographicSalaryByAgeBands[4].$salaryByAgeBands[8].$annualSalaryTotal</t>
  </si>
  <si>
    <t>_res_.$RatingDetails.$plans[0].$demographicLivesByAgeBands[4].$livesByAgeBands[9].$ageBand</t>
  </si>
  <si>
    <t>_res_.$RatingDetails.$plans[0].$demographicLivesByAgeBands[4].$livesByAgeBands[9].$numberOfLives</t>
  </si>
  <si>
    <t>_res_.$RatingDetails.$plans[0].$demographicSalaryByAgeBands[4].$salaryByAgeBands[9].$annualSalaryFemale</t>
  </si>
  <si>
    <t>_res_.$RatingDetails.$plans[0].$demographicSalaryByAgeBands[4].$salaryByAgeBands[9].$annualSalaryMale</t>
  </si>
  <si>
    <t>_res_.$RatingDetails.$plans[0].$demographicSalaryByAgeBands[4].$salaryByAgeBands[9].$annualSalaryTotal</t>
  </si>
  <si>
    <t>_res_.$RatingDetails.$plans[0].$demographicSalaryByAgeBands[1].$salaryByAgeBands[3].$annualSalaryFemale</t>
  </si>
  <si>
    <t>_res_.$RatingDetails.$plans[0].$demographicSalaryByAgeBands[1].$salaryByAgeBands[3].$annualSalaryMale</t>
  </si>
  <si>
    <t>_res_.$RatingDetails.$plans[0].$demographicSalaryByAgeBands[1].$salaryByAgeBands[3].$annualSalaryTotal</t>
  </si>
  <si>
    <t>_res_.$RatingDetails.$plans[0].$demographicSalaryByAgeBands[1].$salaryByAgeBands[4].$annualSalaryFemale</t>
  </si>
  <si>
    <t>_res_.$RatingDetails.$plans[0].$demographicSalaryByAgeBands[1].$salaryByAgeBands[4].$annualSalaryMale</t>
  </si>
  <si>
    <t>_res_.$RatingDetails.$plans[0].$demographicSalaryByAgeBands[1].$salaryByAgeBands[4].$annualSalaryTotal</t>
  </si>
  <si>
    <t>_res_.$RatingDetails.$plans[0].$demographicLivesByAgeBands[1].$livesByAgeBands[5].$ageBand</t>
  </si>
  <si>
    <t>_res_.$RatingDetails.$plans[0].$demographicLivesByAgeBands[1].$livesByAgeBands[5].$numberOfLives</t>
  </si>
  <si>
    <t>_res_.$RatingDetails.$plans[0].$demographicSalaryByAgeBands[1].$salaryByAgeBands[5].$annualSalaryFemale</t>
  </si>
  <si>
    <t>_res_.$RatingDetails.$plans[0].$demographicSalaryByAgeBands[1].$salaryByAgeBands[5].$annualSalaryMale</t>
  </si>
  <si>
    <t>_res_.$RatingDetails.$plans[0].$demographicSalaryByAgeBands[1].$salaryByAgeBands[5].$annualSalaryTotal</t>
  </si>
  <si>
    <t>_res_.$RatingDetails.$plans[0].$demographicLivesByAgeBands[1].$livesByAgeBands[6].$ageBand</t>
  </si>
  <si>
    <t>_res_.$RatingDetails.$plans[0].$demographicLivesByAgeBands[1].$livesByAgeBands[6].$numberOfLives</t>
  </si>
  <si>
    <t>_res_.$RatingDetails.$plans[0].$demographicSalaryByAgeBands[1].$salaryByAgeBands[6].$annualSalaryFemale</t>
  </si>
  <si>
    <t>_res_.$RatingDetails.$plans[0].$demographicSalaryByAgeBands[1].$salaryByAgeBands[6].$annualSalaryMale</t>
  </si>
  <si>
    <t>_res_.$RatingDetails.$plans[0].$demographicSalaryByAgeBands[1].$salaryByAgeBands[6].$annualSalaryTotal</t>
  </si>
  <si>
    <t>_res_.$RatingDetails.$plans[0].$demographicLivesByAgeBands[1].$livesByAgeBands[7].$ageBand</t>
  </si>
  <si>
    <t>_res_.$RatingDetails.$plans[0].$demographicLivesByAgeBands[1].$livesByAgeBands[7].$numberOfLives</t>
  </si>
  <si>
    <t>_res_.$RatingDetails.$plans[0].$demographicSalaryByAgeBands[1].$salaryByAgeBands[7].$annualSalaryFemale</t>
  </si>
  <si>
    <t>_res_.$RatingDetails.$plans[0].$demographicSalaryByAgeBands[1].$salaryByAgeBands[7].$annualSalaryMale</t>
  </si>
  <si>
    <t>_res_.$RatingDetails.$plans[0].$demographicSalaryByAgeBands[1].$salaryByAgeBands[7].$annualSalaryTotal</t>
  </si>
  <si>
    <t>_res_.$RatingDetails.$plans[0].$demographicLivesByAgeBands[1].$livesByAgeBands[8].$ageBand</t>
  </si>
  <si>
    <t>_res_.$RatingDetails.$plans[0].$demographicLivesByAgeBands[1].$livesByAgeBands[8].$numberOfLives</t>
  </si>
  <si>
    <t>_res_.$RatingDetails.$plans[0].$demographicSalaryByAgeBands[1].$salaryByAgeBands[8].$annualSalaryFemale</t>
  </si>
  <si>
    <t>_res_.$RatingDetails.$plans[0].$demographicSalaryByAgeBands[1].$salaryByAgeBands[8].$annualSalaryMale</t>
  </si>
  <si>
    <t>_res_.$RatingDetails.$plans[0].$demographicSalaryByAgeBands[1].$salaryByAgeBands[8].$annualSalaryTotal</t>
  </si>
  <si>
    <t>_res_.$RatingDetails.$plans[0].$demographicLivesByAgeBands[1].$livesByAgeBands[9].$ageBand</t>
  </si>
  <si>
    <t>_res_.$RatingDetails.$plans[0].$demographicLivesByAgeBands[1].$livesByAgeBands[9].$numberOfLives</t>
  </si>
  <si>
    <t>_res_.$RatingDetails.$plans[0].$demographicSalaryByAgeBands[1].$salaryByAgeBands[9].$annualSalaryFemale</t>
  </si>
  <si>
    <t>_res_.$RatingDetails.$plans[0].$demographicSalaryByAgeBands[1].$salaryByAgeBands[9].$annualSalaryMale</t>
  </si>
  <si>
    <t>_res_.$RatingDetails.$plans[0].$demographicSalaryByAgeBands[1].$salaryByAgeBands[9].$annualSalaryTotal</t>
  </si>
  <si>
    <t>_res_.$RatingDetails.$plans[0].$demographicSalaryByAgeBands[2].$salaryByAgeBands[4].$annualSalaryFemale</t>
  </si>
  <si>
    <t>_res_.$RatingDetails.$plans[0].$demographicSalaryByAgeBands[2].$salaryByAgeBands[4].$annualSalaryMale</t>
  </si>
  <si>
    <t>_res_.$RatingDetails.$plans[0].$demographicSalaryByAgeBands[2].$salaryByAgeBands[4].$annualSalaryTotal</t>
  </si>
  <si>
    <t>_res_.$RatingDetails.$plans[0].$demographicLivesByAgeBands[2].$livesByAgeBands[5].$ageBand</t>
  </si>
  <si>
    <t>_res_.$RatingDetails.$plans[0].$demographicLivesByAgeBands[2].$livesByAgeBands[5].$numberOfLives</t>
  </si>
  <si>
    <t>_res_.$RatingDetails.$plans[0].$demographicSalaryByAgeBands[2].$salaryByAgeBands[5].$annualSalaryFemale</t>
  </si>
  <si>
    <t>_res_.$RatingDetails.$plans[0].$demographicSalaryByAgeBands[2].$salaryByAgeBands[5].$annualSalaryMale</t>
  </si>
  <si>
    <t>_res_.$RatingDetails.$plans[0].$demographicSalaryByAgeBands[2].$salaryByAgeBands[5].$annualSalaryTotal</t>
  </si>
  <si>
    <t>_res_.$RatingDetails.$plans[0].$demographicLivesByAgeBands[2].$livesByAgeBands[6].$ageBand</t>
  </si>
  <si>
    <t>_res_.$RatingDetails.$plans[0].$demographicLivesByAgeBands[2].$livesByAgeBands[6].$numberOfLives</t>
  </si>
  <si>
    <t>_res_.$RatingDetails.$plans[0].$demographicSalaryByAgeBands[2].$salaryByAgeBands[6].$annualSalaryFemale</t>
  </si>
  <si>
    <t>_res_.$RatingDetails.$plans[0].$demographicSalaryByAgeBands[2].$salaryByAgeBands[6].$annualSalaryMale</t>
  </si>
  <si>
    <t>_res_.$RatingDetails.$plans[0].$demographicSalaryByAgeBands[2].$salaryByAgeBands[6].$annualSalaryTotal</t>
  </si>
  <si>
    <t>_res_.$RatingDetails.$plans[0].$demographicLivesByAgeBands[2].$livesByAgeBands[7].$ageBand</t>
  </si>
  <si>
    <t>_res_.$RatingDetails.$plans[0].$demographicLivesByAgeBands[2].$livesByAgeBands[7].$numberOfLives</t>
  </si>
  <si>
    <t>_res_.$RatingDetails.$plans[0].$demographicSalaryByAgeBands[2].$salaryByAgeBands[7].$annualSalaryFemale</t>
  </si>
  <si>
    <t>_res_.$RatingDetails.$plans[0].$demographicSalaryByAgeBands[2].$salaryByAgeBands[7].$annualSalaryMale</t>
  </si>
  <si>
    <t>_res_.$RatingDetails.$plans[0].$demographicSalaryByAgeBands[2].$salaryByAgeBands[7].$annualSalaryTotal</t>
  </si>
  <si>
    <t>_res_.$RatingDetails.$plans[0].$demographicLivesByAgeBands[2].$livesByAgeBands[8].$ageBand</t>
  </si>
  <si>
    <t>_res_.$RatingDetails.$plans[0].$demographicLivesByAgeBands[2].$livesByAgeBands[8].$numberOfLives</t>
  </si>
  <si>
    <t>_res_.$RatingDetails.$plans[0].$demographicSalaryByAgeBands[2].$salaryByAgeBands[8].$annualSalaryFemale</t>
  </si>
  <si>
    <t>_res_.$RatingDetails.$plans[0].$demographicSalaryByAgeBands[2].$salaryByAgeBands[8].$annualSalaryMale</t>
  </si>
  <si>
    <t>_res_.$RatingDetails.$plans[0].$demographicSalaryByAgeBands[2].$salaryByAgeBands[8].$annualSalaryTotal</t>
  </si>
  <si>
    <t>_res_.$RatingDetails.$plans[0].$demographicLivesByAgeBands[2].$livesByAgeBands[9].$ageBand</t>
  </si>
  <si>
    <t>_res_.$RatingDetails.$plans[0].$demographicLivesByAgeBands[2].$livesByAgeBands[9].$numberOfLives</t>
  </si>
  <si>
    <t>_res_.$RatingDetails.$plans[0].$demographicSalaryByAgeBands[2].$salaryByAgeBands[9].$annualSalaryFemale</t>
  </si>
  <si>
    <t>_res_.$RatingDetails.$plans[0].$demographicSalaryByAgeBands[2].$salaryByAgeBands[9].$annualSalaryMale</t>
  </si>
  <si>
    <t>_res_.$RatingDetails.$plans[0].$demographicSalaryByAgeBands[2].$salaryByAgeBands[9].$annualSalaryTotal</t>
  </si>
  <si>
    <t>_res_.$RatingDetails.$plans[0].$demographicLivesByAgeBands[5].$coverageName</t>
  </si>
  <si>
    <t>_res_.$RatingDetails.$plans[0].$demographicLivesByAgeBands[5].$livesByAgeBands[3].$ageBand</t>
  </si>
  <si>
    <t>_res_.$RatingDetails.$plans[0].$demographicLivesByAgeBands[5].$livesByAgeBands[3].$numberOfLives</t>
  </si>
  <si>
    <t>_res_.$RatingDetails.$plans[0].$demographicLivesByAgeBands[5].$livesByAgeBands[4].$ageBand</t>
  </si>
  <si>
    <t>_res_.$RatingDetails.$plans[0].$demographicLivesByAgeBands[5].$livesByAgeBands[4].$numberOfLives</t>
  </si>
  <si>
    <t>_res_.$RatingDetails.$plans[0].$demographicLivesByAgeBands[5].$livesByAgeBands[5].$ageBand</t>
  </si>
  <si>
    <t>_res_.$RatingDetails.$plans[0].$demographicLivesByAgeBands[5].$livesByAgeBands[5].$numberOfLives</t>
  </si>
  <si>
    <t>_res_.$RatingDetails.$plans[0].$demographicLivesByAgeBands[5].$livesByAgeBands[6].$ageBand</t>
  </si>
  <si>
    <t>_res_.$RatingDetails.$plans[0].$demographicLivesByAgeBands[5].$livesByAgeBands[6].$numberOfLives</t>
  </si>
  <si>
    <t>_res_.$RatingDetails.$plans[0].$demographicLivesByAgeBands[5].$livesByAgeBands[7].$ageBand</t>
  </si>
  <si>
    <t>_res_.$RatingDetails.$plans[0].$demographicLivesByAgeBands[5].$livesByAgeBands[7].$numberOfLives</t>
  </si>
  <si>
    <t>_res_.$RatingDetails.$plans[0].$demographicLivesByAgeBands[5].$livesByAgeBands[8].$ageBand</t>
  </si>
  <si>
    <t>_res_.$RatingDetails.$plans[0].$demographicLivesByAgeBands[5].$livesByAgeBands[8].$numberOfLives</t>
  </si>
  <si>
    <t>_res_.$RatingDetails.$plans[0].$demographicLivesByAgeBands[5].$livesByAgeBands[9].$ageBand</t>
  </si>
  <si>
    <t>_res_.$RatingDetails.$plans[0].$demographicLivesByAgeBands[5].$livesByAgeBands[9].$numberOfLives</t>
  </si>
  <si>
    <t>_res_.$RatingDetails.$plans[0].$demographicLivesByAgeBands[6].$coverageName</t>
  </si>
  <si>
    <t>_res_.$RatingDetails.$plans[0].$demographicLivesByAgeBands[6].$livesByAgeBands[3].$ageBand</t>
  </si>
  <si>
    <t>_res_.$RatingDetails.$plans[0].$demographicLivesByAgeBands[6].$livesByAgeBands[3].$numberOfLives</t>
  </si>
  <si>
    <t>_res_.$RatingDetails.$plans[0].$demographicLivesByAgeBands[6].$livesByAgeBands[4].$ageBand</t>
  </si>
  <si>
    <t>_res_.$RatingDetails.$plans[0].$demographicLivesByAgeBands[6].$livesByAgeBands[4].$numberOfLives</t>
  </si>
  <si>
    <t>_res_.$RatingDetails.$plans[0].$demographicLivesByAgeBands[6].$livesByAgeBands[5].$ageBand</t>
  </si>
  <si>
    <t>_res_.$RatingDetails.$plans[0].$demographicLivesByAgeBands[6].$livesByAgeBands[5].$numberOfLives</t>
  </si>
  <si>
    <t>_res_.$RatingDetails.$plans[0].$demographicLivesByAgeBands[6].$livesByAgeBands[6].$ageBand</t>
  </si>
  <si>
    <t>_res_.$RatingDetails.$plans[0].$demographicLivesByAgeBands[6].$livesByAgeBands[6].$numberOfLives</t>
  </si>
  <si>
    <t>_res_.$RatingDetails.$plans[0].$demographicLivesByAgeBands[6].$livesByAgeBands[7].$ageBand</t>
  </si>
  <si>
    <t>_res_.$RatingDetails.$plans[0].$demographicLivesByAgeBands[6].$livesByAgeBands[7].$numberOfLives</t>
  </si>
  <si>
    <t>_res_.$RatingDetails.$plans[0].$demographicLivesByAgeBands[6].$livesByAgeBands[8].$ageBand</t>
  </si>
  <si>
    <t>_res_.$RatingDetails.$plans[0].$demographicLivesByAgeBands[6].$livesByAgeBands[8].$numberOfLives</t>
  </si>
  <si>
    <t>_res_.$RatingDetails.$plans[0].$demographicLivesByAgeBands[6].$livesByAgeBands[9].$ageBand</t>
  </si>
  <si>
    <t>_res_.$RatingDetails.$plans[0].$demographicLivesByAgeBands[6].$livesByAgeBands[9].$numberOfLives</t>
  </si>
  <si>
    <t>_res_.$RatingDetails.$plans[0].$demographicLivesByAgeBands[7].$coverageName</t>
  </si>
  <si>
    <t>_res_.$RatingDetails.$plans[0].$demographicLivesByAgeBands[7].$livesByAgeBands[3].$ageBand</t>
  </si>
  <si>
    <t>_res_.$RatingDetails.$plans[0].$demographicLivesByAgeBands[7].$livesByAgeBands[3].$numberOfLives</t>
  </si>
  <si>
    <t>_res_.$RatingDetails.$plans[0].$demographicLivesByAgeBands[7].$livesByAgeBands[4].$ageBand</t>
  </si>
  <si>
    <t>_res_.$RatingDetails.$plans[0].$demographicLivesByAgeBands[7].$livesByAgeBands[4].$numberOfLives</t>
  </si>
  <si>
    <t>_res_.$RatingDetails.$plans[0].$demographicLivesByAgeBands[7].$livesByAgeBands[5].$ageBand</t>
  </si>
  <si>
    <t>_res_.$RatingDetails.$plans[0].$demographicLivesByAgeBands[7].$livesByAgeBands[5].$numberOfLives</t>
  </si>
  <si>
    <t>_res_.$RatingDetails.$plans[0].$demographicLivesByAgeBands[7].$livesByAgeBands[6].$ageBand</t>
  </si>
  <si>
    <t>_res_.$RatingDetails.$plans[0].$demographicLivesByAgeBands[7].$livesByAgeBands[6].$numberOfLives</t>
  </si>
  <si>
    <t>_res_.$RatingDetails.$plans[0].$demographicLivesByAgeBands[7].$livesByAgeBands[7].$ageBand</t>
  </si>
  <si>
    <t>_res_.$RatingDetails.$plans[0].$demographicLivesByAgeBands[7].$livesByAgeBands[7].$numberOfLives</t>
  </si>
  <si>
    <t>_res_.$RatingDetails.$plans[0].$demographicLivesByAgeBands[7].$livesByAgeBands[8].$ageBand</t>
  </si>
  <si>
    <t>_res_.$RatingDetails.$plans[0].$demographicLivesByAgeBands[7].$livesByAgeBands[8].$numberOfLives</t>
  </si>
  <si>
    <t>_res_.$RatingDetails.$plans[0].$demographicLivesByAgeBands[7].$livesByAgeBands[9].$ageBand</t>
  </si>
  <si>
    <t>_res_.$RatingDetails.$plans[0].$demographicLivesByAgeBands[7].$livesByAgeBands[9].$numberOfLives</t>
  </si>
  <si>
    <t>_res_.$RatingDetails.$plans[1].$demographicSummary[0].$coverageName</t>
  </si>
  <si>
    <t>_res_.$RatingDetails.$plans[1].$demographicSummary[0].$personAverageAge</t>
  </si>
  <si>
    <t>_res_.$RatingDetails.$plans[1].$demographicSummary[0].$averagePlanAmount</t>
  </si>
  <si>
    <t>_res_.$RatingDetails.$plans[1].$demographicSummary[0].$percentFemalePA</t>
  </si>
  <si>
    <t>_res_.$RatingDetails.$plans[1].$demographicSummary[0].$percentFemaleUnder40</t>
  </si>
  <si>
    <t>_res_.$RatingDetails.$plans[1].$demographicSummary[0].$percentFemaleUnder45</t>
  </si>
  <si>
    <t>_res_.$RatingDetails.$plans[1].$demographicSummary[0].$averageAnnualSalary</t>
  </si>
  <si>
    <t>_res_.$RatingDetails.$plans[1].$demographicSummary[0].$lowestAnnualSalary</t>
  </si>
  <si>
    <t>_res_.$RatingDetails.$plans[1].$demographicSummary[0].$topFirstAnnualSalary</t>
  </si>
  <si>
    <t>_res_.$RatingDetails.$plans[1].$demographicSummary[0].$topSecondAnnualSalary</t>
  </si>
  <si>
    <t>_res_.$RatingDetails.$plans[1].$demographicSummary[0].$topThirdAnnualSalary</t>
  </si>
  <si>
    <t>_res_.$RatingDetails.$plans[1].$demographicLivesByAgeBands[0].$livesByAgeBands[3].$ageBand</t>
  </si>
  <si>
    <t>_res_.$RatingDetails.$plans[1].$demographicLivesByAgeBands[0].$livesByAgeBands[3].$numberOfLives</t>
  </si>
  <si>
    <t>_res_.$RatingDetails.$plans[1].$demographicSalaryByAgeBands[0].$salaryByAgeBands[3].$annualSalaryFemale</t>
  </si>
  <si>
    <t>_res_.$RatingDetails.$plans[1].$demographicSalaryByAgeBands[0].$salaryByAgeBands[3].$annualSalaryMale</t>
  </si>
  <si>
    <t>_res_.$RatingDetails.$plans[1].$demographicSalaryByAgeBands[0].$salaryByAgeBands[3].$annualSalaryTotal</t>
  </si>
  <si>
    <t>_res_.$RatingDetails.$plans[1].$demographicLivesByAgeBands[0].$livesByAgeBands[4].$ageBand</t>
  </si>
  <si>
    <t>_res_.$RatingDetails.$plans[1].$demographicLivesByAgeBands[0].$livesByAgeBands[4].$numberOfLives</t>
  </si>
  <si>
    <t>_res_.$RatingDetails.$plans[1].$demographicSalaryByAgeBands[0].$salaryByAgeBands[4].$annualSalaryFemale</t>
  </si>
  <si>
    <t>_res_.$RatingDetails.$plans[1].$demographicSalaryByAgeBands[0].$salaryByAgeBands[4].$annualSalaryMale</t>
  </si>
  <si>
    <t>_res_.$RatingDetails.$plans[1].$demographicSalaryByAgeBands[0].$salaryByAgeBands[4].$annualSalaryTotal</t>
  </si>
  <si>
    <t>_res_.$RatingDetails.$plans[1].$demographicLivesByAgeBands[0].$livesByAgeBands[5].$ageBand</t>
  </si>
  <si>
    <t>_res_.$RatingDetails.$plans[1].$demographicLivesByAgeBands[0].$livesByAgeBands[5].$numberOfLives</t>
  </si>
  <si>
    <t>_res_.$RatingDetails.$plans[1].$demographicSalaryByAgeBands[0].$salaryByAgeBands[5].$annualSalaryFemale</t>
  </si>
  <si>
    <t>_res_.$RatingDetails.$plans[1].$demographicSalaryByAgeBands[0].$salaryByAgeBands[5].$annualSalaryMale</t>
  </si>
  <si>
    <t>_res_.$RatingDetails.$plans[1].$demographicSalaryByAgeBands[0].$salaryByAgeBands[5].$annualSalaryTotal</t>
  </si>
  <si>
    <t>_res_.$RatingDetails.$plans[1].$demographicLivesByAgeBands[0].$livesByAgeBands[6].$ageBand</t>
  </si>
  <si>
    <t>_res_.$RatingDetails.$plans[1].$demographicLivesByAgeBands[0].$livesByAgeBands[6].$numberOfLives</t>
  </si>
  <si>
    <t>_res_.$RatingDetails.$plans[1].$demographicSalaryByAgeBands[0].$salaryByAgeBands[6].$annualSalaryFemale</t>
  </si>
  <si>
    <t>_res_.$RatingDetails.$plans[1].$demographicSalaryByAgeBands[0].$salaryByAgeBands[6].$annualSalaryMale</t>
  </si>
  <si>
    <t>_res_.$RatingDetails.$plans[1].$demographicSalaryByAgeBands[0].$salaryByAgeBands[6].$annualSalaryTotal</t>
  </si>
  <si>
    <t>_res_.$RatingDetails.$plans[1].$demographicLivesByAgeBands[0].$livesByAgeBands[7].$ageBand</t>
  </si>
  <si>
    <t>_res_.$RatingDetails.$plans[1].$demographicLivesByAgeBands[0].$livesByAgeBands[7].$numberOfLives</t>
  </si>
  <si>
    <t>_res_.$RatingDetails.$plans[1].$demographicSalaryByAgeBands[0].$salaryByAgeBands[7].$annualSalaryFemale</t>
  </si>
  <si>
    <t>_res_.$RatingDetails.$plans[1].$demographicSalaryByAgeBands[0].$salaryByAgeBands[7].$annualSalaryMale</t>
  </si>
  <si>
    <t>_res_.$RatingDetails.$plans[1].$demographicSalaryByAgeBands[0].$salaryByAgeBands[7].$annualSalaryTotal</t>
  </si>
  <si>
    <t>_res_.$RatingDetails.$plans[1].$demographicLivesByAgeBands[0].$livesByAgeBands[8].$ageBand</t>
  </si>
  <si>
    <t>_res_.$RatingDetails.$plans[1].$demographicLivesByAgeBands[0].$livesByAgeBands[8].$numberOfLives</t>
  </si>
  <si>
    <t>_res_.$RatingDetails.$plans[1].$demographicSalaryByAgeBands[0].$salaryByAgeBands[8].$annualSalaryFemale</t>
  </si>
  <si>
    <t>_res_.$RatingDetails.$plans[1].$demographicSalaryByAgeBands[0].$salaryByAgeBands[8].$annualSalaryMale</t>
  </si>
  <si>
    <t>_res_.$RatingDetails.$plans[1].$demographicSalaryByAgeBands[0].$salaryByAgeBands[8].$annualSalaryTotal</t>
  </si>
  <si>
    <t>_res_.$RatingDetails.$plans[1].$demographicLivesByAgeBands[0].$livesByAgeBands[9].$ageBand</t>
  </si>
  <si>
    <t>_res_.$RatingDetails.$plans[1].$demographicLivesByAgeBands[0].$livesByAgeBands[9].$numberOfLives</t>
  </si>
  <si>
    <t>_res_.$RatingDetails.$plans[1].$demographicSalaryByAgeBands[0].$salaryByAgeBands[9].$annualSalaryFemale</t>
  </si>
  <si>
    <t>_res_.$RatingDetails.$plans[1].$demographicSalaryByAgeBands[0].$salaryByAgeBands[9].$annualSalaryMale</t>
  </si>
  <si>
    <t>_res_.$RatingDetails.$plans[1].$demographicSalaryByAgeBands[0].$salaryByAgeBands[9].$annualSalaryTotal</t>
  </si>
  <si>
    <t>_res_.$RatingDetails.$plans[1].$demographicSummary[3].$coverageName</t>
  </si>
  <si>
    <t>_res_.$RatingDetails.$plans[1].$demographicSummary[3].$personAverageAge</t>
  </si>
  <si>
    <t>_res_.$RatingDetails.$plans[1].$demographicSummary[3].$averagePlanAmount</t>
  </si>
  <si>
    <t>_res_.$RatingDetails.$plans[1].$demographicSummary[3].$percentFemalePA</t>
  </si>
  <si>
    <t>_res_.$RatingDetails.$plans[1].$demographicSummary[3].$percentFemaleUnder40</t>
  </si>
  <si>
    <t>_res_.$RatingDetails.$plans[1].$demographicSummary[3].$percentFemaleUnder45</t>
  </si>
  <si>
    <t>_res_.$RatingDetails.$plans[1].$demographicSummary[3].$averageAnnualSalary</t>
  </si>
  <si>
    <t>_res_.$RatingDetails.$plans[1].$demographicSummary[3].$lowestAnnualSalary</t>
  </si>
  <si>
    <t>_res_.$RatingDetails.$plans[1].$demographicSummary[3].$topFirstAnnualSalary</t>
  </si>
  <si>
    <t>_res_.$RatingDetails.$plans[1].$demographicSummary[3].$topSecondAnnualSalary</t>
  </si>
  <si>
    <t>_res_.$RatingDetails.$plans[1].$demographicSummary[3].$topThirdAnnualSalary</t>
  </si>
  <si>
    <t>_res_.$RatingDetails.$plans[1].$demographicLivesByAgeBands[3].$livesByAgeBands[3].$ageBand</t>
  </si>
  <si>
    <t>_res_.$RatingDetails.$plans[1].$demographicLivesByAgeBands[3].$livesByAgeBands[3].$numberOfLives</t>
  </si>
  <si>
    <t>_res_.$RatingDetails.$plans[1].$demographicSalaryByAgeBands[3].$salaryByAgeBands[3].$annualSalaryFemale</t>
  </si>
  <si>
    <t>_res_.$RatingDetails.$plans[1].$demographicSalaryByAgeBands[3].$salaryByAgeBands[3].$annualSalaryMale</t>
  </si>
  <si>
    <t>_res_.$RatingDetails.$plans[1].$demographicSalaryByAgeBands[3].$salaryByAgeBands[3].$annualSalaryTotal</t>
  </si>
  <si>
    <t>_res_.$RatingDetails.$plans[1].$demographicLivesByAgeBands[3].$livesByAgeBands[4].$ageBand</t>
  </si>
  <si>
    <t>_res_.$RatingDetails.$plans[1].$demographicLivesByAgeBands[3].$livesByAgeBands[4].$numberOfLives</t>
  </si>
  <si>
    <t>_res_.$RatingDetails.$plans[1].$demographicSalaryByAgeBands[3].$salaryByAgeBands[4].$annualSalaryFemale</t>
  </si>
  <si>
    <t>_res_.$RatingDetails.$plans[1].$demographicSalaryByAgeBands[3].$salaryByAgeBands[4].$annualSalaryMale</t>
  </si>
  <si>
    <t>_res_.$RatingDetails.$plans[1].$demographicSalaryByAgeBands[3].$salaryByAgeBands[4].$annualSalaryTotal</t>
  </si>
  <si>
    <t>_res_.$RatingDetails.$plans[1].$demographicLivesByAgeBands[3].$livesByAgeBands[5].$ageBand</t>
  </si>
  <si>
    <t>_res_.$RatingDetails.$plans[1].$demographicLivesByAgeBands[3].$livesByAgeBands[5].$numberOfLives</t>
  </si>
  <si>
    <t>_res_.$RatingDetails.$plans[1].$demographicSalaryByAgeBands[3].$salaryByAgeBands[5].$annualSalaryFemale</t>
  </si>
  <si>
    <t>_res_.$RatingDetails.$plans[1].$demographicSalaryByAgeBands[3].$salaryByAgeBands[5].$annualSalaryMale</t>
  </si>
  <si>
    <t>_res_.$RatingDetails.$plans[1].$demographicSalaryByAgeBands[3].$salaryByAgeBands[5].$annualSalaryTotal</t>
  </si>
  <si>
    <t>_res_.$RatingDetails.$plans[1].$demographicLivesByAgeBands[3].$livesByAgeBands[6].$ageBand</t>
  </si>
  <si>
    <t>_res_.$RatingDetails.$plans[1].$demographicLivesByAgeBands[3].$livesByAgeBands[6].$numberOfLives</t>
  </si>
  <si>
    <t>_res_.$RatingDetails.$plans[1].$demographicSalaryByAgeBands[3].$salaryByAgeBands[6].$annualSalaryFemale</t>
  </si>
  <si>
    <t>_res_.$RatingDetails.$plans[1].$demographicSalaryByAgeBands[3].$salaryByAgeBands[6].$annualSalaryMale</t>
  </si>
  <si>
    <t>_res_.$RatingDetails.$plans[1].$demographicSalaryByAgeBands[3].$salaryByAgeBands[6].$annualSalaryTotal</t>
  </si>
  <si>
    <t>_res_.$RatingDetails.$plans[1].$demographicLivesByAgeBands[3].$livesByAgeBands[7].$ageBand</t>
  </si>
  <si>
    <t>_res_.$RatingDetails.$plans[1].$demographicLivesByAgeBands[3].$livesByAgeBands[7].$numberOfLives</t>
  </si>
  <si>
    <t>_res_.$RatingDetails.$plans[1].$demographicSalaryByAgeBands[3].$salaryByAgeBands[7].$annualSalaryFemale</t>
  </si>
  <si>
    <t>_res_.$RatingDetails.$plans[1].$demographicSalaryByAgeBands[3].$salaryByAgeBands[7].$annualSalaryMale</t>
  </si>
  <si>
    <t>_res_.$RatingDetails.$plans[1].$demographicSalaryByAgeBands[3].$salaryByAgeBands[7].$annualSalaryTotal</t>
  </si>
  <si>
    <t>_res_.$RatingDetails.$plans[1].$demographicLivesByAgeBands[3].$livesByAgeBands[8].$ageBand</t>
  </si>
  <si>
    <t>_res_.$RatingDetails.$plans[1].$demographicLivesByAgeBands[3].$livesByAgeBands[8].$numberOfLives</t>
  </si>
  <si>
    <t>_res_.$RatingDetails.$plans[1].$demographicSalaryByAgeBands[3].$salaryByAgeBands[8].$annualSalaryFemale</t>
  </si>
  <si>
    <t>_res_.$RatingDetails.$plans[1].$demographicSalaryByAgeBands[3].$salaryByAgeBands[8].$annualSalaryMale</t>
  </si>
  <si>
    <t>_res_.$RatingDetails.$plans[1].$demographicSalaryByAgeBands[3].$salaryByAgeBands[8].$annualSalaryTotal</t>
  </si>
  <si>
    <t>_res_.$RatingDetails.$plans[1].$demographicLivesByAgeBands[3].$livesByAgeBands[9].$ageBand</t>
  </si>
  <si>
    <t>_res_.$RatingDetails.$plans[1].$demographicLivesByAgeBands[3].$livesByAgeBands[9].$numberOfLives</t>
  </si>
  <si>
    <t>_res_.$RatingDetails.$plans[1].$demographicSalaryByAgeBands[3].$salaryByAgeBands[9].$annualSalaryFemale</t>
  </si>
  <si>
    <t>_res_.$RatingDetails.$plans[1].$demographicSalaryByAgeBands[3].$salaryByAgeBands[9].$annualSalaryMale</t>
  </si>
  <si>
    <t>_res_.$RatingDetails.$plans[1].$demographicSalaryByAgeBands[3].$salaryByAgeBands[9].$annualSalaryTotal</t>
  </si>
  <si>
    <t>_res_.$RatingDetails.$plans[1].$demographicSummary[4].$coverageName</t>
  </si>
  <si>
    <t>_res_.$RatingDetails.$plans[1].$demographicSummary[4].$personAverageAge</t>
  </si>
  <si>
    <t>_res_.$RatingDetails.$plans[1].$demographicSummary[4].$averagePlanAmount</t>
  </si>
  <si>
    <t>_res_.$RatingDetails.$plans[1].$demographicSummary[4].$percentFemalePA</t>
  </si>
  <si>
    <t>_res_.$RatingDetails.$plans[1].$demographicSummary[4].$percentFemaleUnder40</t>
  </si>
  <si>
    <t>_res_.$RatingDetails.$plans[1].$demographicSummary[4].$percentFemaleUnder45</t>
  </si>
  <si>
    <t>_res_.$RatingDetails.$plans[1].$demographicSummary[4].$averageAnnualSalary</t>
  </si>
  <si>
    <t>_res_.$RatingDetails.$plans[1].$demographicSummary[4].$lowestAnnualSalary</t>
  </si>
  <si>
    <t>_res_.$RatingDetails.$plans[1].$demographicSummary[4].$topFirstAnnualSalary</t>
  </si>
  <si>
    <t>_res_.$RatingDetails.$plans[1].$demographicSummary[4].$topSecondAnnualSalary</t>
  </si>
  <si>
    <t>_res_.$RatingDetails.$plans[1].$demographicSummary[4].$topThirdAnnualSalary</t>
  </si>
  <si>
    <t>_res_.$RatingDetails.$plans[1].$demographicLivesByAgeBands[4].$livesByAgeBands[3].$ageBand</t>
  </si>
  <si>
    <t>_res_.$RatingDetails.$plans[1].$demographicLivesByAgeBands[4].$livesByAgeBands[3].$numberOfLives</t>
  </si>
  <si>
    <t>_res_.$RatingDetails.$plans[1].$demographicSalaryByAgeBands[4].$salaryByAgeBands[3].$annualSalaryFemale</t>
  </si>
  <si>
    <t>_res_.$RatingDetails.$plans[1].$demographicSalaryByAgeBands[4].$salaryByAgeBands[3].$annualSalaryMale</t>
  </si>
  <si>
    <t>_res_.$RatingDetails.$plans[1].$demographicSalaryByAgeBands[4].$salaryByAgeBands[3].$annualSalaryTotal</t>
  </si>
  <si>
    <t>_res_.$RatingDetails.$plans[1].$demographicLivesByAgeBands[4].$livesByAgeBands[4].$ageBand</t>
  </si>
  <si>
    <t>_res_.$RatingDetails.$plans[1].$demographicLivesByAgeBands[4].$livesByAgeBands[4].$numberOfLives</t>
  </si>
  <si>
    <t>_res_.$RatingDetails.$plans[1].$demographicSalaryByAgeBands[4].$salaryByAgeBands[4].$annualSalaryFemale</t>
  </si>
  <si>
    <t>_res_.$RatingDetails.$plans[1].$demographicSalaryByAgeBands[4].$salaryByAgeBands[4].$annualSalaryMale</t>
  </si>
  <si>
    <t>_res_.$RatingDetails.$plans[1].$demographicSalaryByAgeBands[4].$salaryByAgeBands[4].$annualSalaryTotal</t>
  </si>
  <si>
    <t>_res_.$RatingDetails.$plans[1].$demographicLivesByAgeBands[4].$livesByAgeBands[5].$ageBand</t>
  </si>
  <si>
    <t>_res_.$RatingDetails.$plans[1].$demographicLivesByAgeBands[4].$livesByAgeBands[5].$numberOfLives</t>
  </si>
  <si>
    <t>_res_.$RatingDetails.$plans[1].$demographicSalaryByAgeBands[4].$salaryByAgeBands[5].$annualSalaryFemale</t>
  </si>
  <si>
    <t>_res_.$RatingDetails.$plans[1].$demographicSalaryByAgeBands[4].$salaryByAgeBands[5].$annualSalaryMale</t>
  </si>
  <si>
    <t>_res_.$RatingDetails.$plans[1].$demographicSalaryByAgeBands[4].$salaryByAgeBands[5].$annualSalaryTotal</t>
  </si>
  <si>
    <t>_res_.$RatingDetails.$plans[1].$demographicLivesByAgeBands[4].$livesByAgeBands[6].$ageBand</t>
  </si>
  <si>
    <t>_res_.$RatingDetails.$plans[1].$demographicLivesByAgeBands[4].$livesByAgeBands[6].$numberOfLives</t>
  </si>
  <si>
    <t>_res_.$RatingDetails.$plans[1].$demographicSalaryByAgeBands[4].$salaryByAgeBands[6].$annualSalaryFemale</t>
  </si>
  <si>
    <t>_res_.$RatingDetails.$plans[1].$demographicSalaryByAgeBands[4].$salaryByAgeBands[6].$annualSalaryMale</t>
  </si>
  <si>
    <t>_res_.$RatingDetails.$plans[1].$demographicSalaryByAgeBands[4].$salaryByAgeBands[6].$annualSalaryTotal</t>
  </si>
  <si>
    <t>_res_.$RatingDetails.$plans[1].$demographicLivesByAgeBands[4].$livesByAgeBands[7].$ageBand</t>
  </si>
  <si>
    <t>_res_.$RatingDetails.$plans[1].$demographicLivesByAgeBands[4].$livesByAgeBands[7].$numberOfLives</t>
  </si>
  <si>
    <t>_res_.$RatingDetails.$plans[1].$demographicSalaryByAgeBands[4].$salaryByAgeBands[7].$annualSalaryFemale</t>
  </si>
  <si>
    <t>_res_.$RatingDetails.$plans[1].$demographicSalaryByAgeBands[4].$salaryByAgeBands[7].$annualSalaryMale</t>
  </si>
  <si>
    <t>_res_.$RatingDetails.$plans[1].$demographicSalaryByAgeBands[4].$salaryByAgeBands[7].$annualSalaryTotal</t>
  </si>
  <si>
    <t>_res_.$RatingDetails.$plans[1].$demographicLivesByAgeBands[4].$livesByAgeBands[8].$ageBand</t>
  </si>
  <si>
    <t>_res_.$RatingDetails.$plans[1].$demographicLivesByAgeBands[4].$livesByAgeBands[8].$numberOfLives</t>
  </si>
  <si>
    <t>_res_.$RatingDetails.$plans[1].$demographicSalaryByAgeBands[4].$salaryByAgeBands[8].$annualSalaryFemale</t>
  </si>
  <si>
    <t>_res_.$RatingDetails.$plans[1].$demographicSalaryByAgeBands[4].$salaryByAgeBands[8].$annualSalaryMale</t>
  </si>
  <si>
    <t>_res_.$RatingDetails.$plans[1].$demographicSalaryByAgeBands[4].$salaryByAgeBands[8].$annualSalaryTotal</t>
  </si>
  <si>
    <t>_res_.$RatingDetails.$plans[1].$demographicLivesByAgeBands[4].$livesByAgeBands[9].$ageBand</t>
  </si>
  <si>
    <t>_res_.$RatingDetails.$plans[1].$demographicLivesByAgeBands[4].$livesByAgeBands[9].$numberOfLives</t>
  </si>
  <si>
    <t>_res_.$RatingDetails.$plans[1].$demographicSalaryByAgeBands[4].$salaryByAgeBands[9].$annualSalaryFemale</t>
  </si>
  <si>
    <t>_res_.$RatingDetails.$plans[1].$demographicSalaryByAgeBands[4].$salaryByAgeBands[9].$annualSalaryMale</t>
  </si>
  <si>
    <t>_res_.$RatingDetails.$plans[1].$demographicSalaryByAgeBands[4].$salaryByAgeBands[9].$annualSalaryTotal</t>
  </si>
  <si>
    <t>_res_.$RatingDetails.$plans[1].$demographicSummary[1].$coverageName</t>
  </si>
  <si>
    <t>_res_.$RatingDetails.$plans[1].$demographicSummary[1].$personAverageAge</t>
  </si>
  <si>
    <t>_res_.$RatingDetails.$plans[1].$demographicSummary[1].$averagePlanAmount</t>
  </si>
  <si>
    <t>_res_.$RatingDetails.$plans[1].$demographicSummary[1].$percentFemalePA</t>
  </si>
  <si>
    <t>_res_.$RatingDetails.$plans[1].$demographicSummary[1].$percentFemaleUnder40</t>
  </si>
  <si>
    <t>_res_.$RatingDetails.$plans[1].$demographicSummary[1].$percentFemaleUnder45</t>
  </si>
  <si>
    <t>_res_.$RatingDetails.$plans[1].$demographicSummary[1].$averageAnnualSalary</t>
  </si>
  <si>
    <t>_res_.$RatingDetails.$plans[1].$demographicSummary[1].$lowestAnnualSalary</t>
  </si>
  <si>
    <t>_res_.$RatingDetails.$plans[1].$demographicSummary[1].$topFirstAnnualSalary</t>
  </si>
  <si>
    <t>_res_.$RatingDetails.$plans[1].$demographicSummary[1].$topSecondAnnualSalary</t>
  </si>
  <si>
    <t>_res_.$RatingDetails.$plans[1].$demographicSummary[1].$topThirdAnnualSalary</t>
  </si>
  <si>
    <t>_res_.$RatingDetails.$plans[1].$demographicLivesByAgeBands[1].$livesByAgeBands[3].$ageBand</t>
  </si>
  <si>
    <t>_res_.$RatingDetails.$plans[1].$demographicLivesByAgeBands[1].$livesByAgeBands[3].$numberOfLives</t>
  </si>
  <si>
    <t>_res_.$RatingDetails.$plans[1].$demographicSalaryByAgeBands[1].$salaryByAgeBands[3].$annualSalaryFemale</t>
  </si>
  <si>
    <t>_res_.$RatingDetails.$plans[1].$demographicSalaryByAgeBands[1].$salaryByAgeBands[3].$annualSalaryMale</t>
  </si>
  <si>
    <t>_res_.$RatingDetails.$plans[1].$demographicSalaryByAgeBands[1].$salaryByAgeBands[3].$annualSalaryTotal</t>
  </si>
  <si>
    <t>_res_.$RatingDetails.$plans[1].$demographicLivesByAgeBands[1].$livesByAgeBands[4].$ageBand</t>
  </si>
  <si>
    <t>_res_.$RatingDetails.$plans[1].$demographicLivesByAgeBands[1].$livesByAgeBands[4].$numberOfLives</t>
  </si>
  <si>
    <t>_res_.$RatingDetails.$plans[1].$demographicSalaryByAgeBands[1].$salaryByAgeBands[4].$annualSalaryFemale</t>
  </si>
  <si>
    <t>_res_.$RatingDetails.$plans[1].$demographicSalaryByAgeBands[1].$salaryByAgeBands[4].$annualSalaryMale</t>
  </si>
  <si>
    <t>_res_.$RatingDetails.$plans[1].$demographicSalaryByAgeBands[1].$salaryByAgeBands[4].$annualSalaryTotal</t>
  </si>
  <si>
    <t>_res_.$RatingDetails.$plans[1].$demographicLivesByAgeBands[1].$livesByAgeBands[5].$ageBand</t>
  </si>
  <si>
    <t>_res_.$RatingDetails.$plans[1].$demographicLivesByAgeBands[1].$livesByAgeBands[5].$numberOfLives</t>
  </si>
  <si>
    <t>_res_.$RatingDetails.$plans[1].$demographicSalaryByAgeBands[1].$salaryByAgeBands[5].$annualSalaryFemale</t>
  </si>
  <si>
    <t>_res_.$RatingDetails.$plans[1].$demographicSalaryByAgeBands[1].$salaryByAgeBands[5].$annualSalaryMale</t>
  </si>
  <si>
    <t>_res_.$RatingDetails.$plans[1].$demographicSalaryByAgeBands[1].$salaryByAgeBands[5].$annualSalaryTotal</t>
  </si>
  <si>
    <t>_res_.$RatingDetails.$plans[1].$demographicLivesByAgeBands[1].$livesByAgeBands[6].$ageBand</t>
  </si>
  <si>
    <t>_res_.$RatingDetails.$plans[1].$demographicLivesByAgeBands[1].$livesByAgeBands[6].$numberOfLives</t>
  </si>
  <si>
    <t>_res_.$RatingDetails.$plans[1].$demographicSalaryByAgeBands[1].$salaryByAgeBands[6].$annualSalaryFemale</t>
  </si>
  <si>
    <t>_res_.$RatingDetails.$plans[1].$demographicSalaryByAgeBands[1].$salaryByAgeBands[6].$annualSalaryMale</t>
  </si>
  <si>
    <t>_res_.$RatingDetails.$plans[1].$demographicSalaryByAgeBands[1].$salaryByAgeBands[6].$annualSalaryTotal</t>
  </si>
  <si>
    <t>_res_.$RatingDetails.$plans[1].$demographicLivesByAgeBands[1].$livesByAgeBands[7].$ageBand</t>
  </si>
  <si>
    <t>_res_.$RatingDetails.$plans[1].$demographicLivesByAgeBands[1].$livesByAgeBands[7].$numberOfLives</t>
  </si>
  <si>
    <t>_res_.$RatingDetails.$plans[1].$demographicSalaryByAgeBands[1].$salaryByAgeBands[7].$annualSalaryFemale</t>
  </si>
  <si>
    <t>_res_.$RatingDetails.$plans[1].$demographicSalaryByAgeBands[1].$salaryByAgeBands[7].$annualSalaryMale</t>
  </si>
  <si>
    <t>_res_.$RatingDetails.$plans[1].$demographicSalaryByAgeBands[1].$salaryByAgeBands[7].$annualSalaryTotal</t>
  </si>
  <si>
    <t>_res_.$RatingDetails.$plans[1].$demographicLivesByAgeBands[1].$livesByAgeBands[8].$ageBand</t>
  </si>
  <si>
    <t>_res_.$RatingDetails.$plans[1].$demographicLivesByAgeBands[1].$livesByAgeBands[8].$numberOfLives</t>
  </si>
  <si>
    <t>_res_.$RatingDetails.$plans[1].$demographicSalaryByAgeBands[1].$salaryByAgeBands[8].$annualSalaryFemale</t>
  </si>
  <si>
    <t>_res_.$RatingDetails.$plans[1].$demographicSalaryByAgeBands[1].$salaryByAgeBands[8].$annualSalaryMale</t>
  </si>
  <si>
    <t>_res_.$RatingDetails.$plans[1].$demographicSalaryByAgeBands[1].$salaryByAgeBands[8].$annualSalaryTotal</t>
  </si>
  <si>
    <t>_res_.$RatingDetails.$plans[1].$demographicLivesByAgeBands[1].$livesByAgeBands[9].$ageBand</t>
  </si>
  <si>
    <t>_res_.$RatingDetails.$plans[1].$demographicLivesByAgeBands[1].$livesByAgeBands[9].$numberOfLives</t>
  </si>
  <si>
    <t>_res_.$RatingDetails.$plans[1].$demographicSalaryByAgeBands[1].$salaryByAgeBands[9].$annualSalaryFemale</t>
  </si>
  <si>
    <t>_res_.$RatingDetails.$plans[1].$demographicSalaryByAgeBands[1].$salaryByAgeBands[9].$annualSalaryMale</t>
  </si>
  <si>
    <t>_res_.$RatingDetails.$plans[1].$demographicSalaryByAgeBands[1].$salaryByAgeBands[9].$annualSalaryTotal</t>
  </si>
  <si>
    <t>_res_.$RatingDetails.$plans[1].$demographicSummary[2].$coverageName</t>
  </si>
  <si>
    <t>_res_.$RatingDetails.$plans[1].$demographicSummary[2].$personAverageAge</t>
  </si>
  <si>
    <t>_res_.$RatingDetails.$plans[1].$demographicSummary[2].$averagePlanAmount</t>
  </si>
  <si>
    <t>_res_.$RatingDetails.$plans[1].$demographicSummary[2].$percentFemalePA</t>
  </si>
  <si>
    <t>_res_.$RatingDetails.$plans[1].$demographicSummary[2].$percentFemaleUnder40</t>
  </si>
  <si>
    <t>_res_.$RatingDetails.$plans[1].$demographicSummary[2].$percentFemaleUnder45</t>
  </si>
  <si>
    <t>_res_.$RatingDetails.$plans[1].$demographicSummary[2].$averageAnnualSalary</t>
  </si>
  <si>
    <t>_res_.$RatingDetails.$plans[1].$demographicSummary[2].$lowestAnnualSalary</t>
  </si>
  <si>
    <t>_res_.$RatingDetails.$plans[1].$demographicSummary[2].$topFirstAnnualSalary</t>
  </si>
  <si>
    <t>_res_.$RatingDetails.$plans[1].$demographicSummary[2].$topSecondAnnualSalary</t>
  </si>
  <si>
    <t>_res_.$RatingDetails.$plans[1].$demographicSummary[2].$topThirdAnnualSalary</t>
  </si>
  <si>
    <t>_res_.$RatingDetails.$plans[1].$demographicLivesByAgeBands[2].$livesByAgeBands[3].$ageBand</t>
  </si>
  <si>
    <t>_res_.$RatingDetails.$plans[1].$demographicLivesByAgeBands[2].$livesByAgeBands[3].$numberOfLives</t>
  </si>
  <si>
    <t>_res_.$RatingDetails.$plans[1].$demographicSalaryByAgeBands[2].$salaryByAgeBands[3].$annualSalaryFemale</t>
  </si>
  <si>
    <t>_res_.$RatingDetails.$plans[1].$demographicSalaryByAgeBands[2].$salaryByAgeBands[3].$annualSalaryMale</t>
  </si>
  <si>
    <t>_res_.$RatingDetails.$plans[1].$demographicSalaryByAgeBands[2].$salaryByAgeBands[3].$annualSalaryTotal</t>
  </si>
  <si>
    <t>_res_.$RatingDetails.$plans[1].$demographicLivesByAgeBands[2].$livesByAgeBands[4].$ageBand</t>
  </si>
  <si>
    <t>_res_.$RatingDetails.$plans[1].$demographicLivesByAgeBands[2].$livesByAgeBands[4].$numberOfLives</t>
  </si>
  <si>
    <t>_res_.$RatingDetails.$plans[1].$demographicSalaryByAgeBands[2].$salaryByAgeBands[4].$annualSalaryFemale</t>
  </si>
  <si>
    <t>_res_.$RatingDetails.$plans[1].$demographicSalaryByAgeBands[2].$salaryByAgeBands[4].$annualSalaryMale</t>
  </si>
  <si>
    <t>_res_.$RatingDetails.$plans[1].$demographicSalaryByAgeBands[2].$salaryByAgeBands[4].$annualSalaryTotal</t>
  </si>
  <si>
    <t>_res_.$RatingDetails.$plans[1].$demographicLivesByAgeBands[2].$livesByAgeBands[5].$ageBand</t>
  </si>
  <si>
    <t>_res_.$RatingDetails.$plans[1].$demographicLivesByAgeBands[2].$livesByAgeBands[5].$numberOfLives</t>
  </si>
  <si>
    <t>_res_.$RatingDetails.$plans[1].$demographicSalaryByAgeBands[2].$salaryByAgeBands[5].$annualSalaryFemale</t>
  </si>
  <si>
    <t>_res_.$RatingDetails.$plans[1].$demographicSalaryByAgeBands[2].$salaryByAgeBands[5].$annualSalaryMale</t>
  </si>
  <si>
    <t>_res_.$RatingDetails.$plans[1].$demographicSalaryByAgeBands[2].$salaryByAgeBands[5].$annualSalaryTotal</t>
  </si>
  <si>
    <t>_res_.$RatingDetails.$plans[1].$demographicLivesByAgeBands[2].$livesByAgeBands[6].$ageBand</t>
  </si>
  <si>
    <t>_res_.$RatingDetails.$plans[1].$demographicLivesByAgeBands[2].$livesByAgeBands[6].$numberOfLives</t>
  </si>
  <si>
    <t>_res_.$RatingDetails.$plans[1].$demographicSalaryByAgeBands[2].$salaryByAgeBands[6].$annualSalaryFemale</t>
  </si>
  <si>
    <t>_res_.$RatingDetails.$plans[1].$demographicSalaryByAgeBands[2].$salaryByAgeBands[6].$annualSalaryMale</t>
  </si>
  <si>
    <t>_res_.$RatingDetails.$plans[1].$demographicSalaryByAgeBands[2].$salaryByAgeBands[6].$annualSalaryTotal</t>
  </si>
  <si>
    <t>_res_.$RatingDetails.$plans[1].$demographicLivesByAgeBands[2].$livesByAgeBands[7].$ageBand</t>
  </si>
  <si>
    <t>_res_.$RatingDetails.$plans[1].$demographicLivesByAgeBands[2].$livesByAgeBands[7].$numberOfLives</t>
  </si>
  <si>
    <t>_res_.$RatingDetails.$plans[1].$demographicSalaryByAgeBands[2].$salaryByAgeBands[7].$annualSalaryFemale</t>
  </si>
  <si>
    <t>_res_.$RatingDetails.$plans[1].$demographicSalaryByAgeBands[2].$salaryByAgeBands[7].$annualSalaryMale</t>
  </si>
  <si>
    <t>_res_.$RatingDetails.$plans[1].$demographicSalaryByAgeBands[2].$salaryByAgeBands[7].$annualSalaryTotal</t>
  </si>
  <si>
    <t>_res_.$RatingDetails.$plans[1].$demographicLivesByAgeBands[2].$livesByAgeBands[8].$ageBand</t>
  </si>
  <si>
    <t>_res_.$RatingDetails.$plans[1].$demographicLivesByAgeBands[2].$livesByAgeBands[8].$numberOfLives</t>
  </si>
  <si>
    <t>_res_.$RatingDetails.$plans[1].$demographicSalaryByAgeBands[2].$salaryByAgeBands[8].$annualSalaryFemale</t>
  </si>
  <si>
    <t>_res_.$RatingDetails.$plans[1].$demographicSalaryByAgeBands[2].$salaryByAgeBands[8].$annualSalaryMale</t>
  </si>
  <si>
    <t>_res_.$RatingDetails.$plans[1].$demographicSalaryByAgeBands[2].$salaryByAgeBands[8].$annualSalaryTotal</t>
  </si>
  <si>
    <t>_res_.$RatingDetails.$plans[1].$demographicLivesByAgeBands[2].$livesByAgeBands[9].$ageBand</t>
  </si>
  <si>
    <t>_res_.$RatingDetails.$plans[1].$demographicLivesByAgeBands[2].$livesByAgeBands[9].$numberOfLives</t>
  </si>
  <si>
    <t>_res_.$RatingDetails.$plans[1].$demographicSalaryByAgeBands[2].$salaryByAgeBands[9].$annualSalaryFemale</t>
  </si>
  <si>
    <t>_res_.$RatingDetails.$plans[1].$demographicSalaryByAgeBands[2].$salaryByAgeBands[9].$annualSalaryMale</t>
  </si>
  <si>
    <t>_res_.$RatingDetails.$plans[1].$demographicSalaryByAgeBands[2].$salaryByAgeBands[9].$annualSalaryTotal</t>
  </si>
  <si>
    <t>_res_.$RatingDetails.$plans[1].$demographicLivesByAgeBands[5].$coverageName</t>
  </si>
  <si>
    <t>_res_.$RatingDetails.$plans[1].$demographicLivesByAgeBands[5].$livesByAgeBands[3].$ageBand</t>
  </si>
  <si>
    <t>_res_.$RatingDetails.$plans[1].$demographicLivesByAgeBands[5].$livesByAgeBands[3].$numberOfLives</t>
  </si>
  <si>
    <t>_res_.$RatingDetails.$plans[1].$demographicLivesByAgeBands[5].$livesByAgeBands[4].$ageBand</t>
  </si>
  <si>
    <t>_res_.$RatingDetails.$plans[1].$demographicLivesByAgeBands[5].$livesByAgeBands[4].$numberOfLives</t>
  </si>
  <si>
    <t>_res_.$RatingDetails.$plans[1].$demographicLivesByAgeBands[5].$livesByAgeBands[5].$ageBand</t>
  </si>
  <si>
    <t>_res_.$RatingDetails.$plans[1].$demographicLivesByAgeBands[5].$livesByAgeBands[5].$numberOfLives</t>
  </si>
  <si>
    <t>_res_.$RatingDetails.$plans[1].$demographicLivesByAgeBands[5].$livesByAgeBands[6].$ageBand</t>
  </si>
  <si>
    <t>_res_.$RatingDetails.$plans[1].$demographicLivesByAgeBands[5].$livesByAgeBands[6].$numberOfLives</t>
  </si>
  <si>
    <t>_res_.$RatingDetails.$plans[1].$demographicLivesByAgeBands[5].$livesByAgeBands[7].$ageBand</t>
  </si>
  <si>
    <t>_res_.$RatingDetails.$plans[1].$demographicLivesByAgeBands[5].$livesByAgeBands[7].$numberOfLives</t>
  </si>
  <si>
    <t>_res_.$RatingDetails.$plans[1].$demographicLivesByAgeBands[5].$livesByAgeBands[8].$ageBand</t>
  </si>
  <si>
    <t>_res_.$RatingDetails.$plans[1].$demographicLivesByAgeBands[5].$livesByAgeBands[8].$numberOfLives</t>
  </si>
  <si>
    <t>_res_.$RatingDetails.$plans[1].$demographicLivesByAgeBands[5].$livesByAgeBands[9].$ageBand</t>
  </si>
  <si>
    <t>_res_.$RatingDetails.$plans[1].$demographicLivesByAgeBands[5].$livesByAgeBands[9].$numberOfLives</t>
  </si>
  <si>
    <t>_res_.$RatingDetails.$plans[1].$demographicLivesByAgeBands[6].$coverageName</t>
  </si>
  <si>
    <t>_res_.$RatingDetails.$plans[1].$demographicLivesByAgeBands[6].$livesByAgeBands[3].$ageBand</t>
  </si>
  <si>
    <t>_res_.$RatingDetails.$plans[1].$demographicLivesByAgeBands[6].$livesByAgeBands[3].$numberOfLives</t>
  </si>
  <si>
    <t>_res_.$RatingDetails.$plans[1].$demographicLivesByAgeBands[6].$livesByAgeBands[4].$ageBand</t>
  </si>
  <si>
    <t>_res_.$RatingDetails.$plans[1].$demographicLivesByAgeBands[6].$livesByAgeBands[4].$numberOfLives</t>
  </si>
  <si>
    <t>_res_.$RatingDetails.$plans[1].$demographicLivesByAgeBands[6].$livesByAgeBands[5].$ageBand</t>
  </si>
  <si>
    <t>_res_.$RatingDetails.$plans[1].$demographicLivesByAgeBands[6].$livesByAgeBands[5].$numberOfLives</t>
  </si>
  <si>
    <t>_res_.$RatingDetails.$plans[1].$demographicLivesByAgeBands[6].$livesByAgeBands[6].$ageBand</t>
  </si>
  <si>
    <t>_res_.$RatingDetails.$plans[1].$demographicLivesByAgeBands[6].$livesByAgeBands[6].$numberOfLives</t>
  </si>
  <si>
    <t>_res_.$RatingDetails.$plans[1].$demographicLivesByAgeBands[6].$livesByAgeBands[7].$ageBand</t>
  </si>
  <si>
    <t>_res_.$RatingDetails.$plans[1].$demographicLivesByAgeBands[6].$livesByAgeBands[7].$numberOfLives</t>
  </si>
  <si>
    <t>_res_.$RatingDetails.$plans[1].$demographicLivesByAgeBands[6].$livesByAgeBands[8].$ageBand</t>
  </si>
  <si>
    <t>_res_.$RatingDetails.$plans[1].$demographicLivesByAgeBands[6].$livesByAgeBands[8].$numberOfLives</t>
  </si>
  <si>
    <t>_res_.$RatingDetails.$plans[1].$demographicLivesByAgeBands[6].$livesByAgeBands[9].$ageBand</t>
  </si>
  <si>
    <t>_res_.$RatingDetails.$plans[1].$demographicLivesByAgeBands[6].$livesByAgeBands[9].$numberOfLives</t>
  </si>
  <si>
    <t>_res_.$RatingDetails.$plans[1].$demographicLivesByAgeBands[7].$coverageName</t>
  </si>
  <si>
    <t>_res_.$RatingDetails.$plans[1].$demographicLivesByAgeBands[7].$livesByAgeBands[3].$ageBand</t>
  </si>
  <si>
    <t>_res_.$RatingDetails.$plans[1].$demographicLivesByAgeBands[7].$livesByAgeBands[3].$numberOfLives</t>
  </si>
  <si>
    <t>_res_.$RatingDetails.$plans[1].$demographicLivesByAgeBands[7].$livesByAgeBands[4].$ageBand</t>
  </si>
  <si>
    <t>_res_.$RatingDetails.$plans[1].$demographicLivesByAgeBands[7].$livesByAgeBands[4].$numberOfLives</t>
  </si>
  <si>
    <t>_res_.$RatingDetails.$plans[1].$demographicLivesByAgeBands[7].$livesByAgeBands[5].$ageBand</t>
  </si>
  <si>
    <t>_res_.$RatingDetails.$plans[1].$demographicLivesByAgeBands[7].$livesByAgeBands[5].$numberOfLives</t>
  </si>
  <si>
    <t>_res_.$RatingDetails.$plans[1].$demographicLivesByAgeBands[7].$livesByAgeBands[6].$ageBand</t>
  </si>
  <si>
    <t>_res_.$RatingDetails.$plans[1].$demographicLivesByAgeBands[7].$livesByAgeBands[6].$numberOfLives</t>
  </si>
  <si>
    <t>_res_.$RatingDetails.$plans[1].$demographicLivesByAgeBands[7].$livesByAgeBands[7].$ageBand</t>
  </si>
  <si>
    <t>_res_.$RatingDetails.$plans[1].$demographicLivesByAgeBands[7].$livesByAgeBands[7].$numberOfLives</t>
  </si>
  <si>
    <t>_res_.$RatingDetails.$plans[1].$demographicLivesByAgeBands[7].$livesByAgeBands[8].$ageBand</t>
  </si>
  <si>
    <t>_res_.$RatingDetails.$plans[1].$demographicLivesByAgeBands[7].$livesByAgeBands[8].$numberOfLives</t>
  </si>
  <si>
    <t>_res_.$RatingDetails.$plans[1].$demographicLivesByAgeBands[7].$livesByAgeBands[9].$ageBand</t>
  </si>
  <si>
    <t>_res_.$RatingDetails.$plans[1].$demographicLivesByAgeBands[7].$livesByAgeBands[9].$numberOfLives</t>
  </si>
  <si>
    <t>_res_.$plans[0].$planName</t>
  </si>
  <si>
    <t>_res_.$plans[0].$coverages[0].$coverageType</t>
  </si>
  <si>
    <t>_res_.$plans[0].$coverages[0].$CoverageRerateIndex</t>
  </si>
  <si>
    <t>_res_.$plans[0].$coverages[0].$classes[0].$classNumber</t>
  </si>
  <si>
    <t>_res_.$plans[0].$coverages[0].$classes[0].$ClassRerateIndex</t>
  </si>
  <si>
    <t>_res_.$plans[0].$coverages[0].$classes[0].$ageBandedRateCards[0].$ageBand</t>
  </si>
  <si>
    <t>_res_.$plans[0].$coverages[0].$classes[0].$ageBandedRateCards[0].$gender</t>
  </si>
  <si>
    <t>_res_.$plans[0].$coverages[0].$classes[0].$ageBandedRateCards[0].$tobacco</t>
  </si>
  <si>
    <t>_res_.$plans[0].$coverages[0].$classes[0].$ageBandedRateCards[0].$rateCard.$coiRate</t>
  </si>
  <si>
    <t>_res_.$plans[0].$coverages[0].$classes[0].$ageBandedRateCards[0].$rateCard.$numberOfLives</t>
  </si>
  <si>
    <t>_res_.$plans[0].$coverages[0].$classes[0].$ageBandedRateCards[0].$rateCard.$totalVolume</t>
  </si>
  <si>
    <t>_res_.$plans[0].$coverages[0].$classes[0].$ageBandedRateCards[0].$rateCard.$rate</t>
  </si>
  <si>
    <t>_res_.$plans[0].$coverages[0].$classes[0].$ageBandedRateCards[0].$rateCardPremium.$annualPremium</t>
  </si>
  <si>
    <t>_res_.$plans[0].$coverages[0].$classes[0].$ageBandedRateCards[0].$rateCardPremium.$monthlyPremium</t>
  </si>
  <si>
    <t>_res_.$plans[0].$coverages[0].$classes[0].$ageBandedRateCards[0].$rateCardPremium.$annualPremiumCoiBase</t>
  </si>
  <si>
    <t>_res_.$plans[0].$coverages[0].$classes[0].$ageBandedRateCards[1].$ageBand</t>
  </si>
  <si>
    <t>_res_.$plans[0].$coverages[0].$classes[0].$ageBandedRateCards[1].$gender</t>
  </si>
  <si>
    <t>_res_.$plans[0].$coverages[0].$classes[0].$ageBandedRateCards[1].$tobacco</t>
  </si>
  <si>
    <t>_res_.$plans[0].$coverages[0].$classes[0].$ageBandedRateCards[1].$rateCard.$coiRate</t>
  </si>
  <si>
    <t>_res_.$plans[0].$coverages[0].$classes[0].$ageBandedRateCards[1].$rateCard.$numberOfLives</t>
  </si>
  <si>
    <t>_res_.$plans[0].$coverages[0].$classes[0].$ageBandedRateCards[1].$rateCard.$totalVolume</t>
  </si>
  <si>
    <t>_res_.$plans[0].$coverages[0].$classes[0].$ageBandedRateCards[1].$rateCard.$rate</t>
  </si>
  <si>
    <t>_res_.$plans[0].$coverages[0].$classes[0].$ageBandedRateCards[1].$rateCardPremium.$annualPremium</t>
  </si>
  <si>
    <t>_res_.$plans[0].$coverages[0].$classes[0].$ageBandedRateCards[1].$rateCardPremium.$monthlyPremium</t>
  </si>
  <si>
    <t>_res_.$plans[0].$coverages[0].$classes[0].$ageBandedRateCards[1].$rateCardPremium.$annualPremiumCoiBase</t>
  </si>
  <si>
    <t>_res_.$plans[0].$coverages[0].$classes[0].$ageBandedRateCards[2].$ageBand</t>
  </si>
  <si>
    <t>_res_.$plans[0].$coverages[0].$classes[0].$ageBandedRateCards[2].$gender</t>
  </si>
  <si>
    <t>_res_.$plans[0].$coverages[0].$classes[0].$ageBandedRateCards[2].$tobacco</t>
  </si>
  <si>
    <t>_res_.$plans[0].$coverages[0].$classes[0].$ageBandedRateCards[2].$rateCard.$coiRate</t>
  </si>
  <si>
    <t>_res_.$plans[0].$coverages[0].$classes[0].$ageBandedRateCards[2].$rateCard.$numberOfLives</t>
  </si>
  <si>
    <t>_res_.$plans[0].$coverages[0].$classes[0].$ageBandedRateCards[2].$rateCard.$totalVolume</t>
  </si>
  <si>
    <t>_res_.$plans[0].$coverages[0].$classes[0].$ageBandedRateCards[2].$rateCard.$rate</t>
  </si>
  <si>
    <t>_res_.$plans[0].$coverages[0].$classes[0].$ageBandedRateCards[2].$rateCardPremium.$annualPremium</t>
  </si>
  <si>
    <t>_res_.$plans[0].$coverages[0].$classes[0].$ageBandedRateCards[2].$rateCardPremium.$monthlyPremium</t>
  </si>
  <si>
    <t>_res_.$plans[0].$coverages[0].$classes[0].$ageBandedRateCards[2].$rateCardPremium.$annualPremiumCoiBase</t>
  </si>
  <si>
    <t>_res_.$plans[0].$coverages[0].$classes[0].$ageBandedRateCards[3].$ageBand</t>
  </si>
  <si>
    <t>_res_.$plans[0].$coverages[0].$classes[0].$ageBandedRateCards[3].$gender</t>
  </si>
  <si>
    <t>_res_.$plans[0].$coverages[0].$classes[0].$ageBandedRateCards[3].$tobacco</t>
  </si>
  <si>
    <t>_res_.$plans[0].$coverages[0].$classes[0].$ageBandedRateCards[3].$rateCard.$coiRate</t>
  </si>
  <si>
    <t>_res_.$plans[0].$coverages[0].$classes[0].$ageBandedRateCards[3].$rateCard.$numberOfLives</t>
  </si>
  <si>
    <t>_res_.$plans[0].$coverages[0].$classes[0].$ageBandedRateCards[3].$rateCard.$totalVolume</t>
  </si>
  <si>
    <t>_res_.$plans[0].$coverages[0].$classes[0].$ageBandedRateCards[3].$rateCard.$rate</t>
  </si>
  <si>
    <t>_res_.$plans[0].$coverages[0].$classes[0].$ageBandedRateCards[3].$rateCardPremium.$annualPremium</t>
  </si>
  <si>
    <t>_res_.$plans[0].$coverages[0].$classes[0].$ageBandedRateCards[3].$rateCardPremium.$monthlyPremium</t>
  </si>
  <si>
    <t>_res_.$plans[0].$coverages[0].$classes[0].$ageBandedRateCards[3].$rateCardPremium.$annualPremiumCoiBase</t>
  </si>
  <si>
    <t>_res_.$plans[0].$coverages[0].$classes[0].$rateCard.$rate</t>
  </si>
  <si>
    <t>_res_.$plans[0].$coverages[0].$classes[0].$rateCard.$coiRate</t>
  </si>
  <si>
    <t>_res_.$plans[0].$coverages[0].$classes[0].$rateCard.$totalVolume</t>
  </si>
  <si>
    <t>_res_.$plans[0].$ULCoverageCalculation.$classes[0].$rateCard.$numberOfLives</t>
  </si>
  <si>
    <t>_res_.$plans[0].$ULCoverageCalculation.$classes[0].$rateCardPremium.$annualPremium</t>
  </si>
  <si>
    <t>_res_.$plans[0].$ULCoverageCalculation.$classes[0].$rateCardPremium.$monthlyPremium</t>
  </si>
  <si>
    <t>_res_.$plans[0].$ULCoverageCalculation.$classes[0].$rateCardPremium.$annualPremiumCoiBase</t>
  </si>
  <si>
    <t>_res_.$plans[0].$coverages[0].$classes[1].$classNumber</t>
  </si>
  <si>
    <t>_res_.$plans[0].$coverages[0].$classes[1].$ClassRerateIndex</t>
  </si>
  <si>
    <t>_res_.$plans[0].$coverages[0].$classes[1].$ageBandedRateCards[0].$ageBand</t>
  </si>
  <si>
    <t>_res_.$plans[0].$coverages[0].$classes[1].$ageBandedRateCards[0].$gender</t>
  </si>
  <si>
    <t>_res_.$plans[0].$coverages[0].$classes[1].$ageBandedRateCards[0].$tobacco</t>
  </si>
  <si>
    <t>_res_.$plans[0].$coverages[0].$classes[1].$ageBandedRateCards[0].$rateCard.$coiRate</t>
  </si>
  <si>
    <t>_res_.$plans[0].$coverages[0].$classes[1].$ageBandedRateCards[0].$rateCard.$numberOfLives</t>
  </si>
  <si>
    <t>_res_.$plans[0].$coverages[0].$classes[1].$ageBandedRateCards[0].$rateCard.$totalVolume</t>
  </si>
  <si>
    <t>_res_.$plans[0].$coverages[0].$classes[1].$ageBandedRateCards[0].$rateCard.$rate</t>
  </si>
  <si>
    <t>_res_.$plans[0].$coverages[0].$classes[1].$ageBandedRateCards[0].$rateCardPremium.$annualPremium</t>
  </si>
  <si>
    <t>_res_.$plans[0].$coverages[0].$classes[1].$ageBandedRateCards[0].$rateCardPremium.$monthlyPremium</t>
  </si>
  <si>
    <t>_res_.$plans[0].$coverages[0].$classes[1].$ageBandedRateCards[0].$rateCardPremium.$annualPremiumCoiBase</t>
  </si>
  <si>
    <t>_res_.$plans[0].$coverages[0].$classes[1].$ageBandedRateCards[1].$ageBand</t>
  </si>
  <si>
    <t>_res_.$plans[0].$coverages[0].$classes[1].$ageBandedRateCards[1].$gender</t>
  </si>
  <si>
    <t>_res_.$plans[0].$coverages[0].$classes[1].$ageBandedRateCards[1].$tobacco</t>
  </si>
  <si>
    <t>_res_.$plans[0].$coverages[0].$classes[1].$ageBandedRateCards[1].$rateCard.$coiRate</t>
  </si>
  <si>
    <t>_res_.$plans[0].$coverages[0].$classes[1].$ageBandedRateCards[1].$rateCard.$numberOfLives</t>
  </si>
  <si>
    <t>_res_.$plans[0].$coverages[0].$classes[1].$ageBandedRateCards[1].$rateCard.$totalVolume</t>
  </si>
  <si>
    <t>_res_.$plans[0].$coverages[0].$classes[1].$ageBandedRateCards[1].$rateCard.$rate</t>
  </si>
  <si>
    <t>_res_.$plans[0].$coverages[0].$classes[1].$ageBandedRateCards[1].$rateCardPremium.$annualPremium</t>
  </si>
  <si>
    <t>_res_.$plans[0].$coverages[0].$classes[1].$ageBandedRateCards[1].$rateCardPremium.$monthlyPremium</t>
  </si>
  <si>
    <t>_res_.$plans[0].$coverages[0].$classes[1].$ageBandedRateCards[1].$rateCardPremium.$annualPremiumCoiBase</t>
  </si>
  <si>
    <t>_res_.$plans[0].$coverages[0].$classes[1].$ageBandedRateCards[2].$ageBand</t>
  </si>
  <si>
    <t>_res_.$plans[0].$coverages[0].$classes[1].$ageBandedRateCards[2].$gender</t>
  </si>
  <si>
    <t>_res_.$plans[0].$coverages[0].$classes[1].$ageBandedRateCards[2].$tobacco</t>
  </si>
  <si>
    <t>_res_.$plans[0].$coverages[0].$classes[1].$ageBandedRateCards[2].$rateCard.$coiRate</t>
  </si>
  <si>
    <t>_res_.$plans[0].$coverages[0].$classes[1].$ageBandedRateCards[2].$rateCard.$numberOfLives</t>
  </si>
  <si>
    <t>_res_.$plans[0].$coverages[0].$classes[1].$ageBandedRateCards[2].$rateCard.$totalVolume</t>
  </si>
  <si>
    <t>_res_.$plans[0].$coverages[0].$classes[1].$ageBandedRateCards[2].$rateCard.$rate</t>
  </si>
  <si>
    <t>_res_.$plans[0].$coverages[0].$classes[1].$ageBandedRateCards[2].$rateCardPremium.$annualPremium</t>
  </si>
  <si>
    <t>_res_.$plans[0].$coverages[0].$classes[1].$ageBandedRateCards[2].$rateCardPremium.$monthlyPremium</t>
  </si>
  <si>
    <t>_res_.$plans[0].$coverages[0].$classes[1].$ageBandedRateCards[2].$rateCardPremium.$annualPremiumCoiBase</t>
  </si>
  <si>
    <t>_res_.$plans[0].$ULCoverageCalculation.$classes[1].$rateCard.$rate</t>
  </si>
  <si>
    <t>_res_.$plans[0].$ULCoverageCalculation.$classes[1].$rateCard.$coiRate</t>
  </si>
  <si>
    <t>_res_.$plans[0].$ULCoverageCalculation.$classes[1].$rateCard.$totalVolume</t>
  </si>
  <si>
    <t>_res_.$plans[0].$ULCoverageCalculation.$classes[1].$rateCard.$numberOfLives</t>
  </si>
  <si>
    <t>_res_.$plans[0].$ULCoverageCalculation.$classes[1].$rateCardPremium.$annualPremium</t>
  </si>
  <si>
    <t>_res_.$plans[0].$ULCoverageCalculation.$classes[1].$rateCardPremium.$monthlyPremium</t>
  </si>
  <si>
    <t>_res_.$plans[0].$ULCoverageCalculation.$classes[1].$rateCardPremium.$annualPremiumCoiBase</t>
  </si>
  <si>
    <t>_res_.$plans[0].$ULCoverageCalculation.$rateCard.$rate</t>
  </si>
  <si>
    <t>_res_.$plans[0].$ULCoverageCalculation.$rateCard.$coiRate</t>
  </si>
  <si>
    <t>_res_.$plans[0].$ULCoverageCalculation.$rateCard.$totalVolume</t>
  </si>
  <si>
    <t>_res_.$plans[0].$ULCoverageCalculation.$rateCard.$numberOfLives</t>
  </si>
  <si>
    <t>_res_.$plans[0].$ULCoverageCalculation.$rateCardPremium.$annualPremium</t>
  </si>
  <si>
    <t>_res_.$plans[0].$ULCoverageCalculation.$rateCardPremium.$monthlyPremium</t>
  </si>
  <si>
    <t>_res_.$plans[0].$ULCoverageCalculation.$rateCardPremium.$annualPremiumCoiBase</t>
  </si>
  <si>
    <t>_res_.$plans[0].$coverages[1].$coverageType</t>
  </si>
  <si>
    <t>_res_.$plans[0].$coverages[1].$CoverageRerateIndex</t>
  </si>
  <si>
    <t>_res_.$plans[0].$coverages[1].$classes[0].$classNumber</t>
  </si>
  <si>
    <t>_res_.$plans[0].$coverages[1].$classes[0].$ClassRerateIndex</t>
  </si>
  <si>
    <t>_res_.$plans[0].$coverages[1].$classes[0].$ageBandedRateCards[0].$ageBand</t>
  </si>
  <si>
    <t>_res_.$plans[0].$coverages[1].$classes[0].$ageBandedRateCards[0].$gender</t>
  </si>
  <si>
    <t>_res_.$plans[0].$coverages[1].$classes[0].$ageBandedRateCards[0].$tobacco</t>
  </si>
  <si>
    <t>_res_.$plans[0].$coverages[1].$classes[0].$ageBandedRateCards[0].$rateCard.$coiRate</t>
  </si>
  <si>
    <t>_res_.$plans[0].$coverages[1].$classes[0].$ageBandedRateCards[0].$rateCard.$numberOfLives</t>
  </si>
  <si>
    <t>_res_.$plans[0].$coverages[1].$classes[0].$ageBandedRateCards[0].$rateCard.$totalVolume</t>
  </si>
  <si>
    <t>_res_.$plans[0].$coverages[1].$classes[0].$ageBandedRateCards[0].$rateCard.$rate</t>
  </si>
  <si>
    <t>_res_.$plans[0].$coverages[1].$classes[0].$ageBandedRateCards[0].$rateCardPremium.$annualPremium</t>
  </si>
  <si>
    <t>_res_.$plans[0].$coverages[1].$classes[0].$ageBandedRateCards[0].$rateCardPremium.$monthlyPremium</t>
  </si>
  <si>
    <t>_res_.$plans[0].$coverages[1].$classes[0].$ageBandedRateCards[0].$rateCardPremium.$annualPremiumCoiBase</t>
  </si>
  <si>
    <t>_res_.$plans[0].$coverages[1].$classes[0].$ageBandedRateCards[1].$ageBand</t>
  </si>
  <si>
    <t>_res_.$plans[0].$coverages[1].$classes[0].$ageBandedRateCards[1].$gender</t>
  </si>
  <si>
    <t>_res_.$plans[0].$coverages[1].$classes[0].$ageBandedRateCards[1].$tobacco</t>
  </si>
  <si>
    <t>_res_.$plans[0].$coverages[1].$classes[0].$ageBandedRateCards[1].$rateCard.$coiRate</t>
  </si>
  <si>
    <t>_res_.$plans[0].$coverages[1].$classes[0].$ageBandedRateCards[1].$rateCard.$numberOfLives</t>
  </si>
  <si>
    <t>_res_.$plans[0].$coverages[1].$classes[0].$ageBandedRateCards[1].$rateCard.$totalVolume</t>
  </si>
  <si>
    <t>_res_.$plans[0].$coverages[1].$classes[0].$ageBandedRateCards[1].$rateCard.$rate</t>
  </si>
  <si>
    <t>_res_.$plans[0].$coverages[1].$classes[0].$ageBandedRateCards[1].$rateCardPremium.$annualPremium</t>
  </si>
  <si>
    <t>_res_.$plans[0].$coverages[1].$classes[0].$ageBandedRateCards[1].$rateCardPremium.$monthlyPremium</t>
  </si>
  <si>
    <t>_res_.$plans[0].$coverages[1].$classes[0].$ageBandedRateCards[1].$rateCardPremium.$annualPremiumCoiBase</t>
  </si>
  <si>
    <t>_res_.$plans[0].$coverages[1].$classes[0].$ageBandedRateCards[2].$ageBand</t>
  </si>
  <si>
    <t>_res_.$plans[0].$coverages[1].$classes[0].$ageBandedRateCards[2].$gender</t>
  </si>
  <si>
    <t>_res_.$plans[0].$coverages[1].$classes[0].$ageBandedRateCards[2].$tobacco</t>
  </si>
  <si>
    <t>_res_.$plans[0].$coverages[1].$classes[0].$ageBandedRateCards[2].$rateCard.$coiRate</t>
  </si>
  <si>
    <t>_res_.$plans[0].$coverages[1].$classes[0].$ageBandedRateCards[2].$rateCard.$numberOfLives</t>
  </si>
  <si>
    <t>_res_.$plans[0].$coverages[1].$classes[0].$ageBandedRateCards[2].$rateCard.$totalVolume</t>
  </si>
  <si>
    <t>_res_.$plans[0].$coverages[1].$classes[0].$ageBandedRateCards[2].$rateCard.$rate</t>
  </si>
  <si>
    <t>_res_.$plans[0].$coverages[1].$classes[0].$ageBandedRateCards[2].$rateCardPremium.$annualPremium</t>
  </si>
  <si>
    <t>_res_.$plans[0].$coverages[1].$classes[0].$ageBandedRateCards[2].$rateCardPremium.$monthlyPremium</t>
  </si>
  <si>
    <t>_res_.$plans[0].$coverages[1].$classes[0].$ageBandedRateCards[2].$rateCardPremium.$annualPremiumCoiBase</t>
  </si>
  <si>
    <t>_res_.$plans[0].$SpouseTLCoverageCalculation.$classes[0].$rateCard.$rate</t>
  </si>
  <si>
    <t>_res_.$plans[0].$SpouseTLCoverageCalculation..$classes[0].$rateCard.$coiRate</t>
  </si>
  <si>
    <t>_res_.$plans[0].$SpouseTLCoverageCalculation..$classes[0].$rateCard.$totalVolume</t>
  </si>
  <si>
    <t>_res_.$plans[0].$SpouseTLCoverageCalculation.$classes[0].$rateCard.$numberOfLives</t>
  </si>
  <si>
    <t>_res_.$plans[0].$SpouseTLCoverageCalculation.$classes[0].$rateCardPremium.$annualPremium</t>
  </si>
  <si>
    <t>_res_.$plans[0].$SpouseTLCoverageCalculation.$classes[0].$rateCardPremium.$monthlyPremium</t>
  </si>
  <si>
    <t>_res_.$plans[0].$SpouseTLCoverageCalculation.$classes[0].$rateCardPremium.$annualPremiumCoiBase</t>
  </si>
  <si>
    <t>_res_.$plans[0].$coverages[1].$classes[1].$classNumber</t>
  </si>
  <si>
    <t>_res_.$plans[0].$coverages[1].$classes[1].$ClassRerateIndex</t>
  </si>
  <si>
    <t>_res_.$plans[0].$coverages[1].$classes[1].$ageBandedRateCards[0].$ageBand</t>
  </si>
  <si>
    <t>_res_.$plans[0].$coverages[1].$classes[1].$ageBandedRateCards[0].$gender</t>
  </si>
  <si>
    <t>_res_.$plans[0].$coverages[1].$classes[1].$ageBandedRateCards[0].$tobacco</t>
  </si>
  <si>
    <t>_res_.$plans[0].$coverages[1].$classes[1].$ageBandedRateCards[0].$rateCard.$coiRate</t>
  </si>
  <si>
    <t>_res_.$plans[0].$coverages[1].$classes[1].$ageBandedRateCards[0].$rateCard.$numberOfLives</t>
  </si>
  <si>
    <t>_res_.$plans[0].$coverages[1].$classes[1].$ageBandedRateCards[0].$rateCard.$totalVolume</t>
  </si>
  <si>
    <t>_res_.$plans[0].$coverages[1].$classes[1].$ageBandedRateCards[0].$rateCard.$rate</t>
  </si>
  <si>
    <t>_res_.$plans[0].$coverages[1].$classes[1].$ageBandedRateCards[0].$rateCardPremium.$annualPremium</t>
  </si>
  <si>
    <t>_res_.$plans[0].$coverages[1].$classes[1].$ageBandedRateCards[0].$rateCardPremium.$monthlyPremium</t>
  </si>
  <si>
    <t>_res_.$plans[0].$coverages[1].$classes[1].$ageBandedRateCards[0].$rateCardPremium.$annualPremiumCoiBase</t>
  </si>
  <si>
    <t>_res_.$plans[0].$coverages[1].$classes[1].$ageBandedRateCards[1].$ageBand</t>
  </si>
  <si>
    <t>_res_.$plans[0].$coverages[1].$classes[1].$ageBandedRateCards[1].$gender</t>
  </si>
  <si>
    <t>_res_.$plans[0].$coverages[1].$classes[1].$ageBandedRateCards[1].$tobacco</t>
  </si>
  <si>
    <t>_res_.$plans[0].$coverages[1].$classes[1].$ageBandedRateCards[1].$rateCard.$coiRate</t>
  </si>
  <si>
    <t>_res_.$plans[0].$coverages[1].$classes[1].$ageBandedRateCards[1].$rateCard.$numberOfLives</t>
  </si>
  <si>
    <t>_res_.$plans[0].$coverages[1].$classes[1].$ageBandedRateCards[1].$rateCard.$totalVolume</t>
  </si>
  <si>
    <t>_res_.$plans[0].$coverages[1].$classes[1].$ageBandedRateCards[1].$rateCard.$rate</t>
  </si>
  <si>
    <t>_res_.$plans[0].$coverages[1].$classes[1].$ageBandedRateCards[1].$rateCardPremium.$annualPremium</t>
  </si>
  <si>
    <t>_res_.$plans[0].$coverages[1].$classes[1].$ageBandedRateCards[1].$rateCardPremium.$monthlyPremium</t>
  </si>
  <si>
    <t>_res_.$plans[0].$coverages[1].$classes[1].$ageBandedRateCards[1].$rateCardPremium.$annualPremiumCoiBase</t>
  </si>
  <si>
    <t>_res_.$plans[0].$coverages[1].$classes[1].$ageBandedRateCards[2].$ageBand</t>
  </si>
  <si>
    <t>_res_.$plans[0].$coverages[1].$classes[1].$ageBandedRateCards[2].$gender</t>
  </si>
  <si>
    <t>_res_.$plans[0].$coverages[1].$classes[1].$ageBandedRateCards[2].$tobacco</t>
  </si>
  <si>
    <t>_res_.$plans[0].$coverages[1].$classes[1].$ageBandedRateCards[2].$rateCard.$coiRate</t>
  </si>
  <si>
    <t>_res_.$plans[0].$coverages[1].$classes[1].$ageBandedRateCards[2].$rateCard.$numberOfLives</t>
  </si>
  <si>
    <t>_res_.$plans[0].$coverages[1].$classes[1].$ageBandedRateCards[2].$rateCard.$totalVolume</t>
  </si>
  <si>
    <t>_res_.$plans[0].$coverages[1].$classes[1].$ageBandedRateCards[2].$rateCard.$rate</t>
  </si>
  <si>
    <t>_res_.$plans[0].$coverages[1].$classes[1].$ageBandedRateCards[2].$rateCardPremium.$annualPremium</t>
  </si>
  <si>
    <t>_res_.$plans[0].$coverages[1].$classes[1].$ageBandedRateCards[2].$rateCardPremium.$monthlyPremium</t>
  </si>
  <si>
    <t>_res_.$plans[0].$coverages[1].$classes[1].$ageBandedRateCards[2].$rateCardPremium.$annualPremiumCoiBase</t>
  </si>
  <si>
    <t>_res_.$plans[0].$coverages[1].$classes[1].$ageBandedRateCards[3].$ageBand</t>
  </si>
  <si>
    <t>_res_.$plans[0].$coverages[1].$classes[1].$ageBandedRateCards[3].$gender</t>
  </si>
  <si>
    <t>_res_.$plans[0].$coverages[1].$classes[1].$ageBandedRateCards[3].$tobacco</t>
  </si>
  <si>
    <t>_res_.$plans[0].$coverages[1].$classes[1].$ageBandedRateCards[3].$rateCard.$coiRate</t>
  </si>
  <si>
    <t>_res_.$plans[0].$coverages[1].$classes[1].$ageBandedRateCards[3].$rateCard.$numberOfLives</t>
  </si>
  <si>
    <t>_res_.$plans[0].$coverages[1].$classes[1].$ageBandedRateCards[3].$rateCard.$totalVolume</t>
  </si>
  <si>
    <t>_res_.$plans[0].$coverages[1].$classes[1].$ageBandedRateCards[3].$rateCard.$rate</t>
  </si>
  <si>
    <t>_res_.$plans[0].$coverages[1].$classes[1].$ageBandedRateCards[3].$rateCardPremium.$annualPremium</t>
  </si>
  <si>
    <t>_res_.$plans[0].$coverages[1].$classes[1].$ageBandedRateCards[3].$rateCardPremium.$monthlyPremium</t>
  </si>
  <si>
    <t>_res_.$plans[0].$coverages[1].$classes[1].$ageBandedRateCards[3].$rateCardPremium.$annualPremiumCoiBase</t>
  </si>
  <si>
    <t>_res_.$plans[0].$SpouseTLCoverageCalculation.$classes[1].$rateCard.$rate</t>
  </si>
  <si>
    <t>_res_.$plans[0].$SpouseTLCoverageCalculation.$classes[1].$rateCard.$coiRate</t>
  </si>
  <si>
    <t>_res_.$plans[0].$SpouseTLCoverageCalculation.$classes[1].$rateCard.$totalVolume</t>
  </si>
  <si>
    <t>_res_.$plans[0].$SpouseTLCoverageCalculation.$classes[1].$rateCard.$numberOfLives</t>
  </si>
  <si>
    <t>_res_.$plans[0].$SpouseTLCoverageCalculation.$classes[1].$rateCardPremium.$annualPremium</t>
  </si>
  <si>
    <t>_res_.$plans[0].$SpouseTLCoverageCalculation.$classes[1].$rateCardPremium.$monthlyPremium</t>
  </si>
  <si>
    <t>_res_.$plans[0].$SpouseTLCoverageCalculation.$classes[1].$rateCardPremium.$annualPremiumCoiBase</t>
  </si>
  <si>
    <t>_res_.$plans[0].$SpouseTLCoverageCalculation.$rateCard.$rate</t>
  </si>
  <si>
    <t>_res_.$plans[0].$SpouseTLCoverageCalculation.$rateCard.$coiRate</t>
  </si>
  <si>
    <t>_res_.$plans[0].$SpouseTLCoverageCalculation.$rateCard.$totalVolume</t>
  </si>
  <si>
    <t>_res_.$plans[0].$SpouseTLCoverageCalculation.$rateCard.$numberOfLives</t>
  </si>
  <si>
    <t>_res_.$plans[0].$SpouseTLCoverageCalculation.$rateCardPremium.$annualPremium</t>
  </si>
  <si>
    <t>_res_.$plans[0].$SpouseTLCoverageCalculation.$rateCardPremium.$monthlyPremium</t>
  </si>
  <si>
    <t>_res_.$plans[0].$SpouseTLCoverageCalculation.$rateCardPremium.$annualPremiumCoiBase</t>
  </si>
  <si>
    <t>_res_.$plans[0].$coverages[2].$coverageType</t>
  </si>
  <si>
    <t>_res_.$plans[0].$coverages[2].$CoverageRerateIndex</t>
  </si>
  <si>
    <t>_res_.$plans[0].$coverages[2].$classes[0].$classNumber</t>
  </si>
  <si>
    <t>_res_.$plans[0].$OtherCoveragesCalculation[0].$classes[0].$rateCard.$rate</t>
  </si>
  <si>
    <t>_res_.$plans[0].$OtherCoveragesCalculation[0].$classes[0].$rateCard.$coiRate</t>
  </si>
  <si>
    <t>_res_.$plans[0].$OtherCoveragesCalculation[0].$classes[0].$rateCard.$totalVolume</t>
  </si>
  <si>
    <t>_res_.$plans[0].$OtherCoveragesCalculation[0].$classes[0].$rateCard.$numberOfLives</t>
  </si>
  <si>
    <t>_res_.$plans[0].$OtherCoveragesCalculation[0].$classes[0].$rateCardPremium.$annualPremium</t>
  </si>
  <si>
    <t>_res_.$plans[0].$OtherCoveragesCalculation[0].$classes[0].$rateCardPremium.$monthlyPremium</t>
  </si>
  <si>
    <t>_res_.$plans[0].$OtherCoveragesCalculation[0].$classes[0].$rateCardPremium.$annualPremiumCoiBase</t>
  </si>
  <si>
    <t>_res_.$plans[0].$OtherCoveragesCalculation[0].$rateCard.$rate</t>
  </si>
  <si>
    <t>_res_.$plans[0].$OtherCoveragesCalculation[0].$rateCard.$coiRate</t>
  </si>
  <si>
    <t>_res_.$plans[0].$OtherCoveragesCalculation[0].$rateCard.$totalVolume</t>
  </si>
  <si>
    <t>_res_.$plans[0].$OtherCoveragesCalculation[0].$rateCard.$numberOfLives</t>
  </si>
  <si>
    <t>_res_.$plans[0].$OtherCoveragesCalculation[0].$rateCardPremium.$annualPremium</t>
  </si>
  <si>
    <t>_res_.$plans[0].$OtherCoveragesCalculation[0].$rateCardPremium.$monthlyPremium</t>
  </si>
  <si>
    <t>_res_.$plans[0].$OtherCoveragesCalculation[0].$rateCardPremium.$annualPremiumCoiBase</t>
  </si>
  <si>
    <t>_res_.$plans[0].$coverages[3].$coverageType</t>
  </si>
  <si>
    <t>_res_.$plans[0].$coverages[3].$CoverageRerateIndex</t>
  </si>
  <si>
    <t>_res_.$plans[0].$OptionalCoveragesCalculation[0].$classes[0].$classNumber</t>
  </si>
  <si>
    <t>_res_.$plans[0].$OptionalCoveragesCalculation[0].$classes[0].$rateCard.$rate</t>
  </si>
  <si>
    <t>_res_.$plans[0].$OptionalCoveragesCalculation[0].$classes[0].$rateCard.$coiRate</t>
  </si>
  <si>
    <t>_res_.$plans[0].$OptionalCoveragesCalculation[0].$classes[0].$rateCard.$totalVolume</t>
  </si>
  <si>
    <t>_res_.$plans[0].$OptionalCoveragesCalculation[0].$classes[0].$rateCard.$numberOfLives</t>
  </si>
  <si>
    <t>_res_.$plans[0].$OptionalCoveragesCalculation[0].$rateCard.$rate</t>
  </si>
  <si>
    <t>_res_.$plans[0].$OptionalCoveragesCalculation[0].$rateCard.$coiRate</t>
  </si>
  <si>
    <t>_res_.$plans[0].$OptionalCoveragesCalculation[0].$rateCard.$totalVolume</t>
  </si>
  <si>
    <t>_res_.$plans[0].$OptionalCoveragesCalculation[0].$rateCard.$numberOfLives</t>
  </si>
  <si>
    <t>_res_.$plans[0].$OptionalCoveragesCalculation[1].$coverageType</t>
  </si>
  <si>
    <t>_res_.$plans[0].$OptionalCoveragesCalculation[1].$CoverageRerateIndex</t>
  </si>
  <si>
    <t>_res_.$plans[0].$OptionalCoveragesCalculation[1].$classes[0].$classNumber</t>
  </si>
  <si>
    <t>_res_.$plans[0].$OptionalCoveragesCalculation[1].$classes[0].$rateCard.$rate</t>
  </si>
  <si>
    <t>_res_.$plans[0].$OptionalCoveragesCalculation[1].$classes[0].$rateCard.$coiRate</t>
  </si>
  <si>
    <t>_res_.$plans[0].$OptionalCoveragesCalculation[1].$classes[0].$rateCard.$totalVolume</t>
  </si>
  <si>
    <t>_res_.$plans[0].$OptionalCoveragesCalculation[1].$classes[0].$rateCard.$numberOfLives</t>
  </si>
  <si>
    <t>_res_.$plans[0].$OptionalCoveragesCalculation[1].$rateCard.$rate</t>
  </si>
  <si>
    <t>_res_.$plans[0].$OptionalCoveragesCalculation[1].$rateCard.$coiRate</t>
  </si>
  <si>
    <t>_res_.$plans[0].$OptionalCoveragesCalculation[1].$rateCard.$totalVolume</t>
  </si>
  <si>
    <t>_res_.$plans[0].$OptionalCoveragesCalculation[1].$rateCard.$numberOfLives</t>
  </si>
  <si>
    <t>_res_.$plans[0].$OptionalCoveragesCalculation[2].$coverageType</t>
  </si>
  <si>
    <t>_res_.$plans[0].$OptionalCoveragesCalculation[2].$CoverageRerateIndex</t>
  </si>
  <si>
    <t>_res_.$plans[0].$OptionalCoveragesCalculation[2].$classes[0].$classNumber</t>
  </si>
  <si>
    <t>_res_.$plans[0].$OptionalCoveragesCalculation[2].$classes[0].$rateCard.$rate</t>
  </si>
  <si>
    <t>_res_.$plans[0].$OptionalCoveragesCalculation[2].$classes[0].$rateCard.$coiRate</t>
  </si>
  <si>
    <t>_res_.$plans[0].$OptionalCoveragesCalculation[2].$classes[0].$rateCard.$totalVolume</t>
  </si>
  <si>
    <t>_res_.$plans[0].$OptionalCoveragesCalculation[2].$classes[0].$rateCard.$numberOfLives</t>
  </si>
  <si>
    <t>_res_.$plans[0].$OptionalCoveragesCalculation[2].$classes[1].$classNumber</t>
  </si>
  <si>
    <t>_res_.$plans[0].$OptionalCoveragesCalculation[2].$classes[1].$rateCard.$rate</t>
  </si>
  <si>
    <t>_res_.$plans[0].$OptionalCoveragesCalculation[2].$classes[1].$rateCard.$coiRate</t>
  </si>
  <si>
    <t>_res_.$plans[0].$OptionalCoveragesCalculation[2].$classes[1].$rateCard.$totalVolume</t>
  </si>
  <si>
    <t>_res_.$plans[0].$OptionalCoveragesCalculation[2].$classes[1].$rateCard.$numberOfLives</t>
  </si>
  <si>
    <t>_res_.$plans[0].$OptionalCoveragesCalculation[2].$rateCard.$rate</t>
  </si>
  <si>
    <t>_res_.$plans[0].$OptionalCoveragesCalculation[2].$rateCard.$coiRate</t>
  </si>
  <si>
    <t>_res_.$plans[0].$OptionalCoveragesCalculation[2].$rateCard.$totalVolume</t>
  </si>
  <si>
    <t>_res_.$plans[0].$OptionalCoveragesCalculation[2].$rateCard.$numberOfLives</t>
  </si>
  <si>
    <t>_res_.$plans[0].$rateCardPremium.$annualPremium</t>
  </si>
  <si>
    <t>_res_.$plans[0].$rateCardPremium.$monthlyPremium</t>
  </si>
  <si>
    <t>_res_.$plans[1].$planName</t>
  </si>
  <si>
    <t>_res_.$plans[1].$coverages[0].$coverageType</t>
  </si>
  <si>
    <t>_res_.$plans[1].$coverages[0].$CoverageRerateIndex</t>
  </si>
  <si>
    <t>_res_.$plans[1].$coverages[0].$classes[0].$ClassNumber</t>
  </si>
  <si>
    <t>_res_.$plans[1].$coverages[0].$classes[0].$RerateIndex</t>
  </si>
  <si>
    <t>_res_.$plans[1].$coverages[0].$classes[0].$ageBandedRateCard[0].$ageBand</t>
  </si>
  <si>
    <t>_res_.$plans[1].$coverages[0].$classes[0].$ageBandedRateCard[0].$gender</t>
  </si>
  <si>
    <t>_res_.$plans[1].$coverages[0].$classes[0].$ageBandedRateCard[0].$tobacco</t>
  </si>
  <si>
    <t>_res_.$plans[1].$coverages[0].$classes[0].$ageBandedRateCard[0].$rateCard.$coiRate</t>
  </si>
  <si>
    <t>_res_.$plans[1].$coverages[0].$classes[0].$ageBandedRateCard[0].$rateCard.$numberOfLives</t>
  </si>
  <si>
    <t>_res_.$plans[1].$coverages[0].$classes[0].$ageBandedRateCard[0].$rateCard.$totalVolume</t>
  </si>
  <si>
    <t>_res_.$plans[1].$coverages[0].$classes[0].$ageBandedRateCard[0].$rateCard.$rate</t>
  </si>
  <si>
    <t>_res_.$plans[1].$coverages[0].$classes[0].$ageBandedRateCard[0].$rateCardPremium.$annualPremium</t>
  </si>
  <si>
    <t>_res_.$plans[1].$coverages[0].$classes[0].$ageBandedRateCard[0].$rateCardPremium.$monthlyPremium</t>
  </si>
  <si>
    <t>_res_.$plans[1].$coverages[0].$classes[0].$ageBandedRateCard[0].$rateCardPremium.$annualPremiumCoiBase</t>
  </si>
  <si>
    <t>_res_.$plans[1].$coverages[0].$classes[0].$ageBandedRateCard[1].$ageBand</t>
  </si>
  <si>
    <t>_res_.$plans[1].$coverages[0].$classes[0].$ageBandedRateCard[1].$gender</t>
  </si>
  <si>
    <t>_res_.$plans[1].$coverages[0].$classes[0].$ageBandedRateCard[1].$tobacco</t>
  </si>
  <si>
    <t>_res_.$plans[1].$coverages[0].$classes[0].$ageBandedRateCard[1].$rateCard.$coiRate</t>
  </si>
  <si>
    <t>_res_.$plans[1].$coverages[0].$classes[0].$ageBandedRateCard[1].$rateCard.$numberOfLives</t>
  </si>
  <si>
    <t>_res_.$plans[1].$coverages[0].$classes[0].$ageBandedRateCard[1].$rateCard.$totalVolume</t>
  </si>
  <si>
    <t>_res_.$plans[1].$coverages[0].$classes[0].$ageBandedRateCard[1].$rateCard.$rate</t>
  </si>
  <si>
    <t>_res_.$plans[1].$coverages[0].$classes[0].$ageBandedRateCard[1].$rateCardPremium.$annualPremium</t>
  </si>
  <si>
    <t>_res_.$plans[1].$coverages[0].$classes[0].$ageBandedRateCard[1].$rateCardPremium.$monthlyPremium</t>
  </si>
  <si>
    <t>_res_.$plans[1].$coverages[0].$classes[0].$ageBandedRateCard[1].$rateCardPremium.$annualPremiumCoiBase</t>
  </si>
  <si>
    <t>_res_.$plans[1].$coverages[0].$classes[0].$ageBandedRateCard[2].$ageBand</t>
  </si>
  <si>
    <t>_res_.$plans[1].$coverages[0].$classes[0].$ageBandedRateCard[2].$gender</t>
  </si>
  <si>
    <t>_res_.$plans[1].$coverages[0].$classes[0].$ageBandedRateCard[2].$tobacco</t>
  </si>
  <si>
    <t>_res_.$plans[1].$coverages[0].$classes[0].$ageBandedRateCard[2].$rateCard.$coiRate</t>
  </si>
  <si>
    <t>_res_.$plans[1].$coverages[0].$classes[0].$ageBandedRateCard[2].$rateCard.$numberOfLives</t>
  </si>
  <si>
    <t>_res_.$plans[1].$coverages[0].$classes[0].$ageBandedRateCard[2].$rateCard.$totalVolume</t>
  </si>
  <si>
    <t>_res_.$plans[1].$coverages[0].$classes[0].$ageBandedRateCard[2].$rateCard.$rate</t>
  </si>
  <si>
    <t>_res_.$plans[1].$coverages[0].$classes[0].$ageBandedRateCard[2].$rateCardPremium.$annualPremium</t>
  </si>
  <si>
    <t>_res_.$plans[1].$coverages[0].$classes[0].$ageBandedRateCard[2].$rateCardPremium.$monthlyPremium</t>
  </si>
  <si>
    <t>_res_.$plans[1].$coverages[0].$classes[0].$ageBandedRateCard[2].$rateCardPremium.$annualPremiumCoiBase</t>
  </si>
  <si>
    <t>_res_.$plans[1].$coverages[0].$classes[0].$ageBandedRateCard[3].$ageBand</t>
  </si>
  <si>
    <t>_res_.$plans[1].$coverages[0].$classes[0].$ageBandedRateCard[3].$gender</t>
  </si>
  <si>
    <t>_res_.$plans[1].$coverages[0].$classes[0].$ageBandedRateCard[3].$tobacco</t>
  </si>
  <si>
    <t>_res_.$plans[1].$coverages[0].$classes[0].$ageBandedRateCard[3].$rateCard.$coiRate</t>
  </si>
  <si>
    <t>_res_.$plans[1].$coverages[0].$classes[0].$ageBandedRateCard[3].$rateCard.$numberOfLives</t>
  </si>
  <si>
    <t>_res_.$plans[1].$coverages[0].$classes[0].$ageBandedRateCard[3].$rateCard.$totalVolume</t>
  </si>
  <si>
    <t>_res_.$plans[1].$coverages[0].$classes[0].$ageBandedRateCard[3].$rateCard.$rate</t>
  </si>
  <si>
    <t>_res_.$plans[1].$coverages[0].$classes[0].$ageBandedRateCard[3].$rateCardPremium.$annualPremium</t>
  </si>
  <si>
    <t>_res_.$plans[1].$coverages[0].$classes[0].$ageBandedRateCard[3].$rateCardPremium.$monthlyPremium</t>
  </si>
  <si>
    <t>_res_.$plans[1].$coverages[0].$classes[0].$ageBandedRateCard[3].$rateCardPremium.$annualPremiumCoiBase</t>
  </si>
  <si>
    <t>_res_.$plans[1].$coverages[0].$classes[0].$rateCard.$rate</t>
  </si>
  <si>
    <t>_res_.$plans[1].$coverages[0].$classes[0].$rateCard.$coiRate</t>
  </si>
  <si>
    <t>_res_.$plans[1].$coverages[0].$classes[0].$rateCard.$totalVolume</t>
  </si>
  <si>
    <t>_res_.$plans[1].$coverages[0].$classes[0].$rateCard.$numberOfLives</t>
  </si>
  <si>
    <t>_res_.$plans[1].$coverages[0].$classes[0].$rateCardPremium.$annualPremium</t>
  </si>
  <si>
    <t>_res_.$plans[1].$coverages[0].$classes[0].$rateCardPremium.$monthlyPremium</t>
  </si>
  <si>
    <t>_res_.$plans[1].$coverages[0].$classes[0].$rateCardPremium.$annualPremiumCoiBase</t>
  </si>
  <si>
    <t>_res_.$plans[1].$coverages[0].$rateCard.$rate</t>
  </si>
  <si>
    <t>_res_.$plans[1].$coverages[0].$rateCard.$coiRate</t>
  </si>
  <si>
    <t>_res_.$plans[1].$coverages[0].$rateCard.$totalVolume</t>
  </si>
  <si>
    <t>_res_.$plans[1].$coverages[0].$rateCard.$numberOfLives</t>
  </si>
  <si>
    <t>_res_.$plans[1].$coverages[0].$rateCardPremium.$annualPremium</t>
  </si>
  <si>
    <t>_res_.$plans[1].$coverages[0].$rateCardPremium.$monthlyPremium</t>
  </si>
  <si>
    <t>_res_.$plans[1].$coverages[0].$rateCardPremium.$annualPremiumCoiBase</t>
  </si>
  <si>
    <t>_res_.$plans[1].$coverages[1].$coverageType</t>
  </si>
  <si>
    <t>_res_.$plans[1].$coverages[1].$CoverageRerateIndex</t>
  </si>
  <si>
    <t>_res_.$plans[1].$coverages[1].$classes[0].$classNumber</t>
  </si>
  <si>
    <t>_res_.$plans[1].$coverages[1].$classes[0].$ClassRerateIndex</t>
  </si>
  <si>
    <t>_res_.$plans[1].$coverages[1].$classes[0].$ageBandedRateCards[0].$ageBand</t>
  </si>
  <si>
    <t>_res_.$plans[1].$coverages[1].$classes[0].$ageBandedRateCards[0].$gender</t>
  </si>
  <si>
    <t>_res_.$plans[1].$coverages[1].$classes[0].$ageBandedRateCards[0].$tobacco</t>
  </si>
  <si>
    <t>_res_.$plans[1].$coverages[1].$classes[0].$ageBandedRateCards[0].$rateCard.$coiRate</t>
  </si>
  <si>
    <t>_res_.$plans[1].$coverages[1].$classes[0].$ageBandedRateCards[0].$rateCard.$numberOfLives</t>
  </si>
  <si>
    <t>_res_.$plans[1].$coverages[1].$classes[0].$ageBandedRateCards[0].$rateCard.$totalVolume</t>
  </si>
  <si>
    <t>_res_.$plans[1].$coverages[1].$classes[0].$ageBandedRateCards[0].$rateCard.$rate</t>
  </si>
  <si>
    <t>_res_.$plans[1].$coverages[1].$classes[0].$ageBandedRateCards[0].$rateCardPremium.$annualPremium</t>
  </si>
  <si>
    <t>_res_.$plans[1].$coverages[1].$classes[0].$ageBandedRateCards[0].$rateCardPremium.$monthlyPremium</t>
  </si>
  <si>
    <t>_res_.$plans[1].$coverages[1].$classes[0].$ageBandedRateCards[0].$rateCardPremium.$annualPremiumCoiBase</t>
  </si>
  <si>
    <t>_res_.$plans[1].$coverages[1].$classes[0].$ageBandedRateCards[1].$ageBand</t>
  </si>
  <si>
    <t>_res_.$plans[1].$coverages[1].$classes[0].$ageBandedRateCards[1].$gender</t>
  </si>
  <si>
    <t>_res_.$plans[1].$coverages[1].$classes[0].$ageBandedRateCards[1].$tobacco</t>
  </si>
  <si>
    <t>_res_.$plans[1].$coverages[1].$classes[0].$ageBandedRateCards[1].$rateCard.$coiRate</t>
  </si>
  <si>
    <t>_res_.$plans[1].$coverages[1].$classes[0].$ageBandedRateCards[1].$rateCard.$numberOfLives</t>
  </si>
  <si>
    <t>_res_.$plans[1].$coverages[1].$classes[0].$ageBandedRateCards[1].$rateCard.$totalVolume</t>
  </si>
  <si>
    <t>_res_.$plans[1].$coverages[1].$classes[0].$ageBandedRateCards[1].$rateCard.$rate</t>
  </si>
  <si>
    <t>_res_.$plans[1].$coverages[1].$classes[0].$ageBandedRateCards[1].$rateCardPremium.$annualPremium</t>
  </si>
  <si>
    <t>_res_.$plans[1].$coverages[1].$classes[0].$ageBandedRateCards[1].$rateCardPremium.$monthlyPremium</t>
  </si>
  <si>
    <t>_res_.$plans[1].$coverages[1].$classes[0].$ageBandedRateCards[1].$rateCardPremium.$annualPremiumCoiBase</t>
  </si>
  <si>
    <t>_res_.$plans[1].$coverages[1].$classes[0].$ageBandedRateCards[2].$ageBand</t>
  </si>
  <si>
    <t>_res_.$plans[1].$coverages[1].$classes[0].$ageBandedRateCards[2].$gender</t>
  </si>
  <si>
    <t>_res_.$plans[1].$coverages[1].$classes[0].$ageBandedRateCards[2].$tobacco</t>
  </si>
  <si>
    <t>_res_.$plans[1].$coverages[1].$classes[0].$ageBandedRateCards[2].$rateCard.$coiRate</t>
  </si>
  <si>
    <t>_res_.$plans[1].$coverages[1].$classes[0].$ageBandedRateCards[2].$rateCard.$numberOfLives</t>
  </si>
  <si>
    <t>_res_.$plans[1].$coverages[1].$classes[0].$ageBandedRateCards[2].$rateCard.$totalVolume</t>
  </si>
  <si>
    <t>_res_.$plans[1].$coverages[1].$classes[0].$ageBandedRateCards[2].$rateCard.$rate</t>
  </si>
  <si>
    <t>_res_.$plans[1].$coverages[1].$classes[0].$ageBandedRateCards[2].$rateCardPremium.$annualPremium</t>
  </si>
  <si>
    <t>_res_.$plans[1].$coverages[1].$classes[0].$ageBandedRateCards[2].$rateCardPremium.$monthlyPremium</t>
  </si>
  <si>
    <t>_res_.$plans[1].$coverages[1].$classes[0].$ageBandedRateCards[2].$rateCardPremium.$annualPremiumCoiBase</t>
  </si>
  <si>
    <t>_res_.$plans[1].$coverages[1].$classes[0].$ageBandedRateCards[3].$ageBand</t>
  </si>
  <si>
    <t>_res_.$plans[1].$coverages[1].$classes[0].$ageBandedRateCards[3].$gender</t>
  </si>
  <si>
    <t>_res_.$plans[1].$coverages[1].$classes[0].$ageBandedRateCards[3].$tobacco</t>
  </si>
  <si>
    <t>_res_.$plans[1].$coverages[1].$classes[0].$ageBandedRateCards[3].$rateCard.$coiRate</t>
  </si>
  <si>
    <t>_res_.$plans[1].$coverages[1].$classes[0].$ageBandedRateCards[3].$rateCard.$numberOfLives</t>
  </si>
  <si>
    <t>_res_.$plans[1].$coverages[1].$classes[0].$ageBandedRateCards[3].$rateCard.$totalVolume</t>
  </si>
  <si>
    <t>_res_.$plans[1].$coverages[1].$classes[0].$ageBandedRateCards[3].$rateCard.$rate</t>
  </si>
  <si>
    <t>_res_.$plans[1].$coverages[1].$classes[0].$ageBandedRateCards[3].$rateCardPremium.$annualPremium</t>
  </si>
  <si>
    <t>_res_.$plans[1].$coverages[1].$classes[0].$ageBandedRateCards[3].$rateCardPremium.$monthlyPremium</t>
  </si>
  <si>
    <t>_res_.$plans[1].$coverages[1].$classes[0].$ageBandedRateCards[3].$rateCardPremium.$annualPremiumCoiBase</t>
  </si>
  <si>
    <t>_res_.$plans[1].$coverages[1].$classes[0].$ageBandedRateCards[4].$ageBand</t>
  </si>
  <si>
    <t>_res_.$plans[1].$coverages[1].$classes[0].$ageBandedRateCards[4].$gender</t>
  </si>
  <si>
    <t>_res_.$plans[1].$coverages[1].$classes[0].$ageBandedRateCards[4].$tobacco</t>
  </si>
  <si>
    <t>_res_.$plans[1].$coverages[1].$classes[0].$ageBandedRateCards[4].$rateCard.$coiRate</t>
  </si>
  <si>
    <t>_res_.$plans[1].$coverages[1].$classes[0].$ageBandedRateCards[4].$rateCard.$numberOfLives</t>
  </si>
  <si>
    <t>_res_.$plans[1].$coverages[1].$classes[0].$ageBandedRateCards[4].$rateCard.$totalVolume</t>
  </si>
  <si>
    <t>_res_.$plans[1].$coverages[1].$classes[0].$ageBandedRateCards[4].$rateCard.$rate</t>
  </si>
  <si>
    <t>_res_.$plans[1].$coverages[1].$classes[0].$ageBandedRateCards[4].$rateCardPremium.$annualPremium</t>
  </si>
  <si>
    <t>_res_.$plans[1].$coverages[1].$classes[0].$ageBandedRateCards[4].$rateCardPremium.$monthlyPremium</t>
  </si>
  <si>
    <t>_res_.$plans[1].$coverages[1].$classes[0].$ageBandedRateCards[4].$rateCardPremium.$annualPremiumCoiBase</t>
  </si>
  <si>
    <t>_res_.$plans[1].$coverages[1].$classes[0].$ageBandedRateCards[5].$ageBand</t>
  </si>
  <si>
    <t>_res_.$plans[1].$coverages[1].$classes[0].$ageBandedRateCards[5].$gender</t>
  </si>
  <si>
    <t>_res_.$plans[1].$coverages[1].$classes[0].$ageBandedRateCards[5].$tobacco</t>
  </si>
  <si>
    <t>_res_.$plans[1].$coverages[1].$classes[0].$ageBandedRateCards[5].$rateCard.$coiRate</t>
  </si>
  <si>
    <t>_res_.$plans[1].$coverages[1].$classes[0].$ageBandedRateCards[5].$rateCard.$numberOfLives</t>
  </si>
  <si>
    <t>_res_.$plans[1].$coverages[1].$classes[0].$ageBandedRateCards[5].$rateCard.$totalVolume</t>
  </si>
  <si>
    <t>_res_.$plans[1].$coverages[1].$classes[0].$ageBandedRateCards[5].$rateCard.$rate</t>
  </si>
  <si>
    <t>_res_.$plans[1].$coverages[1].$classes[0].$ageBandedRateCards[5].$rateCardPremium.$annualPremium</t>
  </si>
  <si>
    <t>_res_.$plans[1].$coverages[1].$classes[0].$ageBandedRateCards[5].$rateCardPremium.$monthlyPremium</t>
  </si>
  <si>
    <t>_res_.$plans[1].$coverages[1].$classes[0].$ageBandedRateCards[5].$rateCardPremium.$annualPremiumCoiBase</t>
  </si>
  <si>
    <t>_res_.$plans[1].$coverages[1].$classes[0].$ageBandedRateCards[6].$ageBand</t>
  </si>
  <si>
    <t>_res_.$plans[1].$coverages[1].$classes[0].$ageBandedRateCards[6].$gender</t>
  </si>
  <si>
    <t>_res_.$plans[1].$coverages[1].$classes[0].$ageBandedRateCards[6].$tobacco</t>
  </si>
  <si>
    <t>_res_.$plans[1].$coverages[1].$classes[0].$ageBandedRateCards[6].$rateCard.$coiRate</t>
  </si>
  <si>
    <t>_res_.$plans[1].$coverages[1].$classes[0].$ageBandedRateCards[6].$rateCard.$numberOfLives</t>
  </si>
  <si>
    <t>_res_.$plans[1].$coverages[1].$classes[0].$ageBandedRateCards[6].$rateCard.$totalVolume</t>
  </si>
  <si>
    <t>_res_.$plans[1].$coverages[1].$classes[0].$ageBandedRateCards[6].$rateCard.$rate</t>
  </si>
  <si>
    <t>_res_.$plans[1].$coverages[1].$classes[0].$ageBandedRateCards[6].$rateCardPremium.$annualPremium</t>
  </si>
  <si>
    <t>_res_.$plans[1].$coverages[1].$classes[0].$ageBandedRateCards[6].$rateCardPremium.$monthlyPremium</t>
  </si>
  <si>
    <t>_res_.$plans[1].$coverages[1].$classes[0].$ageBandedRateCards[6].$rateCardPremium.$annualPremiumCoiBase</t>
  </si>
  <si>
    <t>_res_.$plans[1].$SpouseTLCoverageCalculation.$classes[0].$rateCard.$rate</t>
  </si>
  <si>
    <t>_res_.$plans[1].$SpouseTLCoverageCalculation.$classes[0].$rateCard.$coiRate</t>
  </si>
  <si>
    <t>_res_.$plans[1].$SpouseTLCoverageCalculation.$classes[0].$rateCard.$totalVolume</t>
  </si>
  <si>
    <t>_res_.$plans[1].$SpouseTLCoverageCalculation.$classes[0].$rateCard.$numberOfLives</t>
  </si>
  <si>
    <t>_res_.$plans[1].$SpouseTLCoverageCalculation.$classes[0].$rateCardPremium.$annualPremium</t>
  </si>
  <si>
    <t>_res_.$plans[1].$SpouseTLCoverageCalculation.$classes[0].$rateCardPremium.$monthlyPremium</t>
  </si>
  <si>
    <t>_res_.$plans[1].$SpouseTLCoverageCalculation.$classes[0].$rateCardPremium.$annualPremiumCoiBase</t>
  </si>
  <si>
    <t>_res_.$plans[1].$SpouseTLCoverageCalculation.$rateCard.$rate</t>
  </si>
  <si>
    <t>_res_.$plans[1].$SpouseTLCoverageCalculation.$rateCard.$coiRate</t>
  </si>
  <si>
    <t>_res_.$plans[1].$SpouseTLCoverageCalculation.$rateCard.$totalVolume</t>
  </si>
  <si>
    <t>_res_.$plans[1].$SpouseTLCoverageCalculation.$rateCard.$numberOfLives</t>
  </si>
  <si>
    <t>_res_.$plans[1].$SpouseTLCoverageCalculation.$rateCardPremium.$annualPremium</t>
  </si>
  <si>
    <t>_res_.$plans[1].$SpouseTLCoverageCalculation.$rateCardPremium.$monthlyPremium</t>
  </si>
  <si>
    <t>_res_.$plans[1].$SpouseTLCoverageCalculation.$rateCardPremium.$annualPremiumCoiBase</t>
  </si>
  <si>
    <t>_res_.$plans[0].$ULCoverageCalculation.$CalculateEmployeeInfo[0].$EmployeeID</t>
  </si>
  <si>
    <t>_res_.$PolicyLifeFactor</t>
  </si>
  <si>
    <t>_res_.$plans[0].$ULCoverageCalculation.$CalculateEmployeeInfo[0].$Gender</t>
  </si>
  <si>
    <t>_res_.$PolicyDependentFactor</t>
  </si>
  <si>
    <t>_res_.$plans[0].$ULCoverageCalculation.$CalculateEmployeeInfo[0].$SmokerIndicator</t>
  </si>
  <si>
    <t>_res_.$Expenses.$ReinsuranceCostLoad</t>
  </si>
  <si>
    <t>_res_.$plans[0].$ULCoverageCalculation.$CalculateEmployeeInfo[0].$Age</t>
  </si>
  <si>
    <t>_res_.$Expenses.$PremiumTax</t>
  </si>
  <si>
    <t>_res_.$plans[0].$ULCoverageCalculation.$CalculateEmployeeInfo[0].$AgeBand</t>
  </si>
  <si>
    <t>_res_.$Expenses.$Profit</t>
  </si>
  <si>
    <t>_res_.$plans[0].$ULCoverageCalculation.$CalculateEmployeeInfo[0].$PlanAmount</t>
  </si>
  <si>
    <t>_res_.$Expenses.$OtherExpenses</t>
  </si>
  <si>
    <t>_res_.$plans[0].$ULCoverageCalculation.$CalculateEmployeeInfo[0].$MonthlyClaimCost</t>
  </si>
  <si>
    <t>_res_.$plans[0].$ULCoverageCalculation.$coverageType</t>
  </si>
  <si>
    <t>_res_.$plans[0].$ULCoverageCalculation.$EmployerContributionFactor</t>
  </si>
  <si>
    <t>_res_.$plans[0].$ULCoverageCalculation.$AggregatedLifeFactor</t>
  </si>
  <si>
    <t>_res_.$plans[0].$ULCoverageCalculation.$classes[0].$classNumber</t>
  </si>
  <si>
    <t>_res_.$plans[0].$ULCoverageCalculation.$classes[0].$LivesCount</t>
  </si>
  <si>
    <t>_res_.$plans[0].$ULCoverageCalculation.$classes[0].$Volume</t>
  </si>
  <si>
    <t>_res_.$plans[0].$ULCoverageCalculation.$classes[0].$MonthlyClaimCost</t>
  </si>
  <si>
    <t>_res_.$plans[0].$ULCoverageCalculation.$classes[0].$AdjustedMonthlyClaimCost</t>
  </si>
  <si>
    <t>_res_.$plans[0].$ULCoverageCalculation.$classes[0].$FinalClaimCost</t>
  </si>
  <si>
    <t>_res_.$plans[0].$ULCoverageCalculation.$classes[0].$MonthlyRate</t>
  </si>
  <si>
    <t>_res_.$plans[0].$ULCoverageCalculation.$classes[0].$CalculateFinalRates.$CalculateFinalSlope[0].$AgeBand</t>
  </si>
  <si>
    <t>_res_.$plans[0].$ULCoverageCalculation.$classes[0].$CalculateFinalRates.$CalculateFinalSlope[0].$Volume</t>
  </si>
  <si>
    <t>_res_.$plans[0].$ULCoverageCalculation.$classes[0].$CalculateFinalRates.$CalculateFinalSlope[0].$Product</t>
  </si>
  <si>
    <t>_res_.$plans[0].$ULCoverageCalculation.$classes[0].$CalculateFinalRates.$CalculateFinalRates[0].$ageBandedRateCard[0].$rateCard.$Slope</t>
  </si>
  <si>
    <t>_res_.$plans[0].$ULCoverageCalculation.$classes[0].$CalculateFinalRates.$CalculateFinalRates[0].$ageBandedRateCard[0].$rateCard.$coiRate</t>
  </si>
  <si>
    <t>_res_.$plans[0].$ULCoverageCalculation.$classes[0].$CalculateFinalRates.$CalculateFinalRates[0].$ageBandedRateCard[0].$rateCard.$rate</t>
  </si>
  <si>
    <t>_res_.$plans[0].$ULCoverageCalculation.$classes[0].$CalculateFinalRates.$CalculateFinalRates[0].$ageBandedRateCard[0].$rateCardPremium.$annualPremium</t>
  </si>
  <si>
    <t>_res_.$plans[0].$ULCoverageCalculation.$classes[0].$CalculateFinalRates.$CalculateFinalRates[0].$ageBandedRateCard[0].$rateCardPremium.$monthlyPremium</t>
  </si>
  <si>
    <t>_res_.$plans[0].$ULCoverageCalculation.$classes[0].$CalculateFinalRates.$CalculateFinalRates[0].$ageBandedRateCard[0].$rateCardPremium.$annualPremiumCoiBase</t>
  </si>
  <si>
    <t>_res_.$plans[0].$ULCoverageCalculation.$classes[0].$CalculateFinalRates.$CalculateFinalSlope[2].$AgeBand</t>
  </si>
  <si>
    <t>_res_.$plans[0].$ULCoverageCalculation.$classes[0].$CalculateFinalRates.$CalculateFinalSlope[2].$Volume</t>
  </si>
  <si>
    <t>_res_.$plans[0].$ULCoverageCalculation.$classes[0].$CalculateFinalRates.$CalculateFinalSlope[2].$Product</t>
  </si>
  <si>
    <t>_res_.$plans[0].$ULCoverageCalculation.$classes[0].$CalculateFinalRates.$CalculateFinalRates[2].$ageBandedRateCard[0].$rateCard.$Slope</t>
  </si>
  <si>
    <t>_res_.$plans[0].$ULCoverageCalculation.$classes[0].$CalculateFinalRates.$CalculateFinalRates[2].$ageBandedRateCard[0].$rateCard.$coiRate</t>
  </si>
  <si>
    <t>_res_.$plans[0].$ULCoverageCalculation.$classes[0].$CalculateFinalRates.$CalculateFinalRates[2].$ageBandedRateCard[0].$rateCard.$rate</t>
  </si>
  <si>
    <t>_res_.$plans[0].$ULCoverageCalculation.$classes[0].$CalculateFinalRates.$CalculateFinalRates[2].$ageBandedRateCard[0].$rateCardPremium.$annualPremium</t>
  </si>
  <si>
    <t>_res_.$plans[0].$ULCoverageCalculation.$classes[0].$CalculateFinalRates.$CalculateFinalRates[2].$ageBandedRateCard[0].$rateCardPremium.$monthlyPremium</t>
  </si>
  <si>
    <t>_res_.$plans[0].$ULCoverageCalculation.$classes[0].$CalculateFinalRates.$CalculateFinalRates[2].$ageBandedRateCard[0].$rateCardPremium.$annualPremiumCoiBase</t>
  </si>
  <si>
    <t>_res_.$plans[0].$ULCoverageCalculation.$classes[0].$CalculateFinalRates.$CalculateFinalSlope[5].$AgeBand</t>
  </si>
  <si>
    <t>_res_.$plans[0].$ULCoverageCalculation.$classes[0].$CalculateFinalRates.$CalculateFinalSlope[5].$Volume</t>
  </si>
  <si>
    <t>_res_.$plans[0].$ULCoverageCalculation.$classes[0].$CalculateFinalRates.$CalculateFinalSlope[5].$Product</t>
  </si>
  <si>
    <t>_res_.$plans[0].$ULCoverageCalculation.$classes[0].$CalculateFinalRates.$CalculateFinalRates[5].$ageBandedRateCard[0].$rateCard.$Slope</t>
  </si>
  <si>
    <t>_res_.$plans[0].$ULCoverageCalculation.$classes[0].$CalculateFinalRates.$CalculateFinalRates[5].$ageBandedRateCard[0].$rateCard.$coiRate</t>
  </si>
  <si>
    <t>_res_.$plans[0].$ULCoverageCalculation.$classes[0].$CalculateFinalRates.$CalculateFinalRates[5].$ageBandedRateCard[0].$rateCard.$rate</t>
  </si>
  <si>
    <t>_res_.$plans[0].$ULCoverageCalculation.$classes[0].$CalculateFinalRates.$CalculateFinalRates[5].$ageBandedRateCard[0].$rateCardPremium.$annualPremium</t>
  </si>
  <si>
    <t>_res_.$plans[0].$ULCoverageCalculation.$classes[0].$CalculateFinalRates.$CalculateFinalRates[5].$ageBandedRateCard[0].$rateCardPremium.$monthlyPremium</t>
  </si>
  <si>
    <t>_res_.$plans[0].$ULCoverageCalculation.$classes[0].$CalculateFinalRates.$CalculateFinalRates[5].$ageBandedRateCard[0].$rateCardPremium.$annualPremiumCoiBase</t>
  </si>
  <si>
    <t>_res_.$plans[0].$ULCoverageCalculation.$classes[0].$CalculateFinalRates.$CalculateFinalSlope[7].$AgeBand</t>
  </si>
  <si>
    <t>_res_.$plans[0].$ULCoverageCalculation.$classes[0].$CalculateFinalRates.$CalculateFinalSlope[7].$Volume</t>
  </si>
  <si>
    <t>_res_.$plans[0].$ULCoverageCalculation.$classes[0].$CalculateFinalRates.$CalculateFinalSlope[7].$Product</t>
  </si>
  <si>
    <t>_res_.$plans[0].$ULCoverageCalculation.$classes[0].$CalculateFinalRates.$CalculateFinalRates[7].$ageBandedRateCard[0].$rateCard.$Slope</t>
  </si>
  <si>
    <t>_res_.$plans[0].$ULCoverageCalculation.$classes[0].$CalculateFinalRates.$CalculateFinalRates[7].$ageBandedRateCard[0].$rateCard.$coiRate</t>
  </si>
  <si>
    <t>_res_.$plans[0].$ULCoverageCalculation.$classes[0].$CalculateFinalRates.$CalculateFinalRates[7].$ageBandedRateCard[0].$rateCard.$rate</t>
  </si>
  <si>
    <t>_res_.$plans[0].$ULCoverageCalculation.$classes[0].$CalculateFinalRates.$CalculateFinalRates[7].$ageBandedRateCard[0].$rateCardPremium.$annualPremium</t>
  </si>
  <si>
    <t>_res_.$plans[0].$ULCoverageCalculation.$classes[0].$CalculateFinalRates.$CalculateFinalRates[7].$ageBandedRateCard[0].$rateCardPremium.$monthlyPremium</t>
  </si>
  <si>
    <t>_res_.$plans[0].$ULCoverageCalculation.$classes[0].$CalculateFinalRates.$CalculateFinalRates[7].$ageBandedRateCard[0].$rateCardPremium.$annualPremiumCoiBase</t>
  </si>
  <si>
    <t>_res_.$plans[0].$ULCoverageCalculation.$classes[0].$CalculateFinalRates.$CalculateFinalSlope[12].$AgeBand</t>
  </si>
  <si>
    <t>_res_.$plans[0].$ULCoverageCalculation.$classes[0].$CalculateFinalRates.$CalculateFinalSlope[12].$Volume</t>
  </si>
  <si>
    <t>_res_.$plans[0].$ULCoverageCalculation.$classes[0].$CalculateFinalRates.$CalculateFinalSlope[12].$Product</t>
  </si>
  <si>
    <t>_res_.$plans[0].$ULCoverageCalculation.$classes[0].$CalculateFinalRates.$CalculateFinalRates[12].$ageBandedRateCard[0].$rateCard.$Slope</t>
  </si>
  <si>
    <t>_res_.$plans[0].$ULCoverageCalculation.$classes[0].$CalculateFinalRates.$CalculateFinalRates[12].$ageBandedRateCard[0].$rateCard.$coiRate</t>
  </si>
  <si>
    <t>_res_.$plans[0].$ULCoverageCalculation.$classes[0].$CalculateFinalRates.$CalculateFinalRates[12].$ageBandedRateCard[0].$rateCard.$rate</t>
  </si>
  <si>
    <t>_res_.$plans[0].$ULCoverageCalculation.$classes[0].$CalculateFinalRates.$CalculateFinalRates[12].$ageBandedRateCard[0].$rateCardPremium.$annualPremium</t>
  </si>
  <si>
    <t>_res_.$plans[0].$ULCoverageCalculation.$classes[0].$CalculateFinalRates.$CalculateFinalRates[12].$ageBandedRateCard[0].$rateCardPremium.$monthlyPremium</t>
  </si>
  <si>
    <t>_res_.$plans[0].$ULCoverageCalculation.$classes[0].$CalculateFinalRates.$CalculateFinalRates[12].$ageBandedRateCard[0].$rateCardPremium.$annualPremiumCoiBase</t>
  </si>
  <si>
    <t>_res_.$plans[0].$ULCoverageCalculation.$classes[0].$CalculateFinalRates.$TotalFinalVolume</t>
  </si>
  <si>
    <t>_res_.$plans[0].$ULCoverageCalculation.$classes[0].$CalculateFinalRates.$TotalFinalSlope</t>
  </si>
  <si>
    <t>_res_.$plans[0].$ULCoverageCalculation.$classes[0].$rateCard.$rate</t>
  </si>
  <si>
    <t>_res_.$plans[0].$ULCoverageCalculation.$classes[0].$rateCard.$coiRate</t>
  </si>
  <si>
    <t>_res_.$plans[0].$SpouseTLCoverageCalculation.$CalculateSPInfo[0].$EmployeeID</t>
  </si>
  <si>
    <t>_res_.$plans[0].$SpouseTLCoverageCalculation.$CalculateSPInfo[0].$Gender</t>
  </si>
  <si>
    <t>_res_.$Expenses.$reinsuranceCostLoad</t>
  </si>
  <si>
    <t>_res_.$plans[0].$SpouseTLCoverageCalculation.$CalculateSPInfo[0].$IsRetiree</t>
  </si>
  <si>
    <t>_res_.$Expenses.$premiumTax</t>
  </si>
  <si>
    <t>_res_.$plans[0].$SpouseTLCoverageCalculation.$CalculateSPInfo[0].$SmokerIndicator</t>
  </si>
  <si>
    <t>_res_.$Expenses.$profit</t>
  </si>
  <si>
    <t>_res_.$plans[0].$SpouseTLCoverageCalculation.$CalculateSPInfo[0].$Age</t>
  </si>
  <si>
    <t>_res_.$Expenses.$otherExpenses</t>
  </si>
  <si>
    <t>_res_.$plans[0].$SpouseTLCoverageCalculation.$CalculateSPInfo[0].$AgeBand</t>
  </si>
  <si>
    <t>_res_.$plans[0].$SpouseTLCoverageCalculation.$coverageType</t>
  </si>
  <si>
    <t>_res_.$plans[0].$SpouseTLCoverageCalculation.$CalculateSPInfo[0].$PlanAmount</t>
  </si>
  <si>
    <t>_res_.$plans[0].$SpouseTLCoverageCalculation.$EmployerContributionFactor</t>
  </si>
  <si>
    <t>_res_.$plans[0].$SpouseTLCoverageCalculation.$CalculateSPInfo[0].$MonthlyClaimCost</t>
  </si>
  <si>
    <t>_res_.$plans[0].$SpouseTLCoverageCalculation.$SpouseFactor</t>
  </si>
  <si>
    <t>_res_.$plans[0].$SpouseTLCoverageCalculation.$DurationOfDisabilityFactor</t>
  </si>
  <si>
    <t>_res_.$plans[0].$SpouseTLCoverageCalculation.$AggregatedDependentFactor</t>
  </si>
  <si>
    <t>_res_.$plans[0].$SpouseTLCoverageCalculation.$classes[0].$classNumber</t>
  </si>
  <si>
    <t>_res_.$plans[0].$SpouseTLCoverageCalculation.$classes[0].$LivesCount</t>
  </si>
  <si>
    <t>_res_.$plans[0].$SpouseTLCoverageCalculation.$classes[0].$Volume</t>
  </si>
  <si>
    <t>_res_.$plans[0].$SpouseTLCoverageCalculation.$classes[0].$MonthlyClaimCost</t>
  </si>
  <si>
    <t>_res_.$plans[0].$SpouseTLCoverageCalculation.$classes[0].$AdjustedMonthlyClaimCost</t>
  </si>
  <si>
    <t>_res_.$plans[0].$SpouseTLCoverageCalculation.$classes[0].$FinalClaimCost</t>
  </si>
  <si>
    <t>_res_.$plans[0].$SpouseTLCoverageCalculation.$classes[0].$MonthlyRate</t>
  </si>
  <si>
    <t>_res_.$plans[0].$SpouseTLCoverageCalculation.$classes[0].$CalculateFinalRates.$CalculateFinalSlope[0].$AgeBand</t>
  </si>
  <si>
    <t>_res_.$plans[0].$SpouseTLCoverageCalculation.$classes[0].$CalculateFinalRates.$CalculateFinalSlope[0].$Product</t>
  </si>
  <si>
    <t>_res_.$plans[0].$SpouseTLCoverageCalculation.$classes[0].$CalculateFinalRates.$CalculateFinalRates[0].$ageBandedRateCard[0].$rateCard.$Slope</t>
  </si>
  <si>
    <t>_res_.$plans[0].$SpouseTLCoverageCalculation.$classes[0].$CalculateFinalRates.$CalculateFinalRates[0].$ageBandedRateCard[0].$rateCard.$totalVolume</t>
  </si>
  <si>
    <t>_res_.$plans[0].$SpouseTLCoverageCalculation.$classes[0].$CalculateFinalRates.$CalculateFinalRates[0].$ageBandedRateCard[0].$rateCard.$coiRate</t>
  </si>
  <si>
    <t>_res_.$plans[0].$SpouseTLCoverageCalculation.$classes[0].$CalculateFinalRates.$CalculateFinalRates[0].$ageBandedRateCard[0].$rateCard.$rate</t>
  </si>
  <si>
    <t>_res_.$plans[0].$SpouseTLCoverageCalculation.$classes[0].$CalculateFinalRates.$CalculateFinalRates[0].$ageBandedRateCard[0].$rateCardPremium.$annualPremium</t>
  </si>
  <si>
    <t>_res_.$plans[0].$SpouseTLCoverageCalculation.$classes[0].$CalculateFinalRates.$CalculateFinalRates[0].$ageBandedRateCard[0].$rateCardPremium.$monthlyPremium</t>
  </si>
  <si>
    <t>_res_.$plans[0].$SpouseTLCoverageCalculation.$classes[0].$CalculateFinalRates.$CalculateFinalRates[0].$ageBandedRateCard[0].$rateCardPremium.$annualPremiumCoiBase</t>
  </si>
  <si>
    <t>_res_.$plans[0].$SpouseTLCoverageCalculation.$classes[0].$CalculateFinalRates.$CalculateFinalSlope[2].$AgeBand</t>
  </si>
  <si>
    <t>_res_.$plans[0].$SpouseTLCoverageCalculation.$classes[0].$CalculateFinalRates.$CalculateFinalSlope[2].$Product</t>
  </si>
  <si>
    <t>_res_.$plans[0].$SpouseTLCoverageCalculation.$classes[0].$CalculateFinalRates.$CalculateFinalRates[2].$ageBandedRateCard[0].$rateCard.$Slope</t>
  </si>
  <si>
    <t>_res_.$plans[0].$SpouseTLCoverageCalculation.$classes[0].$CalculateFinalRates.$CalculateFinalRates[2].$ageBandedRateCard[0].$rateCard.$totalVolume</t>
  </si>
  <si>
    <t>_res_.$plans[0].$SpouseTLCoverageCalculation.$classes[0].$CalculateFinalRates.$CalculateFinalRates[2].$ageBandedRateCard[0].$rateCard.$coiRate</t>
  </si>
  <si>
    <t>_res_.$plans[0].$SpouseTLCoverageCalculation.$classes[0].$CalculateFinalRates.$CalculateFinalRates[2].$ageBandedRateCard[0].$rateCard.$rate</t>
  </si>
  <si>
    <t>_res_.$plans[0].$SpouseTLCoverageCalculation.$classes[0].$CalculateFinalRates.$CalculateFinalRates[2].$ageBandedRateCard[0].$rateCardPremium.$annualPremium</t>
  </si>
  <si>
    <t>_res_.$plans[0].$SpouseTLCoverageCalculation.$classes[0].$CalculateFinalRates.$CalculateFinalRates[2].$ageBandedRateCard[0].$rateCardPremium.$monthlyPremium</t>
  </si>
  <si>
    <t>_res_.$plans[0].$SpouseTLCoverageCalculation.$classes[0].$CalculateFinalRates.$CalculateFinalRates[2].$ageBandedRateCard[0].$rateCardPremium.$annualPremiumCoiBase</t>
  </si>
  <si>
    <t>_res_.$plans[0].$SpouseTLCoverageCalculation.$classes[0].$CalculateFinalRates.$CalculateFinalSlope[5].$AgeBand</t>
  </si>
  <si>
    <t>_res_.$plans[0].$SpouseTLCoverageCalculation.$classes[0].$CalculateFinalRates.$CalculateFinalSlope[5].$Product</t>
  </si>
  <si>
    <t>_res_.$plans[0].$SpouseTLCoverageCalculation.$classes[0].$CalculateFinalRates.$CalculateFinalRates[5].$ageBandedRateCard[0].$rateCard.$Slope</t>
  </si>
  <si>
    <t>_res_.$plans[0].$SpouseTLCoverageCalculation.$classes[0].$CalculateFinalRates.$CalculateFinalRates[5].$ageBandedRateCard[0].$rateCard.$totalVolume</t>
  </si>
  <si>
    <t>_res_.$plans[0].$SpouseTLCoverageCalculation.$classes[0].$CalculateFinalRates.$CalculateFinalRates[5].$ageBandedRateCard[0].$rateCard.$coiRate</t>
  </si>
  <si>
    <t>_res_.$plans[0].$SpouseTLCoverageCalculation.$classes[0].$CalculateFinalRates.$CalculateFinalRates[5].$ageBandedRateCard[0].$rateCard.$rate</t>
  </si>
  <si>
    <t>_res_.$plans[0].$SpouseTLCoverageCalculation.$classes[0].$CalculateFinalRates.$CalculateFinalRates[5].$ageBandedRateCard[0].$rateCardPremium.$annualPremium</t>
  </si>
  <si>
    <t>_res_.$plans[0].$SpouseTLCoverageCalculation.$classes[0].$CalculateFinalRates.$CalculateFinalRates[5].$ageBandedRateCard[0].$rateCardPremium.$monthlyPremium</t>
  </si>
  <si>
    <t>_res_.$plans[0].$SpouseTLCoverageCalculation.$classes[0].$CalculateFinalRates.$CalculateFinalRates[5].$ageBandedRateCard[0].$rateCardPremium.$annualPremiumCoiBase</t>
  </si>
  <si>
    <t>_res_.$plans[0].$SpouseTLCoverageCalculation.$classes[0].$CalculateFinalRates.$CalculateFinalSlope[7].$AgeBand</t>
  </si>
  <si>
    <t>_res_.$plans[0].$SpouseTLCoverageCalculation.$classes[0].$CalculateFinalRates.$CalculateFinalSlope[7].$Product</t>
  </si>
  <si>
    <t>_res_.$plans[0].$SpouseTLCoverageCalculation.$classes[0].$CalculateFinalRates.$CalculateFinalRates[7].$ageBandedRateCard[0].$rateCard.$Slope</t>
  </si>
  <si>
    <t>_res_.$plans[0].$SpouseTLCoverageCalculation.$classes[0].$CalculateFinalRates.$CalculateFinalRates[7].$ageBandedRateCard[0].$rateCard.$totalVolume</t>
  </si>
  <si>
    <t>_res_.$plans[0].$SpouseTLCoverageCalculation.$classes[0].$CalculateFinalRates.$CalculateFinalRates[7].$ageBandedRateCard[0].$rateCard.$coiRate</t>
  </si>
  <si>
    <t>_res_.$plans[0].$SpouseTLCoverageCalculation.$classes[0].$CalculateFinalRates.$CalculateFinalRates[7].$ageBandedRateCard[0].$rateCard.$rate</t>
  </si>
  <si>
    <t>_res_.$plans[0].$SpouseTLCoverageCalculation.$classes[0].$CalculateFinalRates.$CalculateFinalRates[7].$ageBandedRateCard[0].$rateCardPremium.$annualPremium</t>
  </si>
  <si>
    <t>_res_.$plans[0].$SpouseTLCoverageCalculation.$classes[0].$CalculateFinalRates.$CalculateFinalRates[7].$ageBandedRateCard[0].$rateCardPremium.$monthlyPremium</t>
  </si>
  <si>
    <t>_res_.$plans[0].$SpouseTLCoverageCalculation.$classes[0].$CalculateFinalRates.$CalculateFinalRates[7].$ageBandedRateCard[0].$rateCardPremium.$annualPremiumCoiBase</t>
  </si>
  <si>
    <t>_res_.$plans[0].$SpouseTLCoverageCalculation.$classes[0].$CalculateFinalRates.$CalculateFinalSlope[12].$AgeBand</t>
  </si>
  <si>
    <t>_res_.$plans[0].$SpouseTLCoverageCalculation.$classes[0].$CalculateFinalRates.$CalculateFinalSlope[12].$Product</t>
  </si>
  <si>
    <t>_res_.$plans[0].$SpouseTLCoverageCalculation.$classes[0].$CalculateFinalRates.$CalculateFinalRates[12].$ageBandedRateCard[0].$rateCard.$Slope</t>
  </si>
  <si>
    <t>_res_.$plans[0].$SpouseTLCoverageCalculation.$classes[0].$CalculateFinalRates.$CalculateFinalRates[12].$ageBandedRateCard[0].$rateCard.$totalVolume</t>
  </si>
  <si>
    <t>_res_.$plans[0].$SpouseTLCoverageCalculation.$classes[0].$CalculateFinalRates.$CalculateFinalRates[12].$ageBandedRateCard[0].$rateCard.$coiRate</t>
  </si>
  <si>
    <t>_res_.$plans[0].$SpouseTLCoverageCalculation.$classes[0].$CalculateFinalRates.$CalculateFinalRates[12].$ageBandedRateCard[0].$rateCard.$rate</t>
  </si>
  <si>
    <t>_res_.$plans[0].$SpouseTLCoverageCalculation.$classes[0].$CalculateFinalRates.$CalculateFinalRates[12].$ageBandedRateCard[0].$rateCardPremium.$annualPremium</t>
  </si>
  <si>
    <t>_res_.$plans[0].$SpouseTLCoverageCalculation.$classes[0].$CalculateFinalRates.$CalculateFinalRates[12].$ageBandedRateCard[0].$rateCardPremium.$monthlyPremium</t>
  </si>
  <si>
    <t>_res_.$plans[0].$SpouseTLCoverageCalculation.$classes[0].$CalculateFinalRates.$CalculateFinalRates[12].$ageBandedRateCard[0].$rateCardPremium.$annualPremiumCoiBase</t>
  </si>
  <si>
    <t>_res_.$plans[0].$SpouseTLCoverageCalculation.$classes[0].$CalculateFinalRates.$TotalFinalVolume</t>
  </si>
  <si>
    <t>_res_.$plans[0].$SpouseTLCoverageCalculation.$classes[0].$CalculateFinalRates.$TotalFinalSlope</t>
  </si>
  <si>
    <t>_res_.$plans[0].$SpouseTLCoverageCalculation.$classes[0].$rateCard.$coiRate</t>
  </si>
  <si>
    <t>_res_.$plans[0].$ChildTLCoverageCalculation.$coverageType</t>
  </si>
  <si>
    <t>_res_.$plans[0].$ChildTLCoverageCalculation.$EmployerContributionFactor</t>
  </si>
  <si>
    <t>_res_.$plans[0].$ChildTLCoverageCalculation.$DurationOfDisabilityFactor</t>
  </si>
  <si>
    <t>_res_.$plans[0].$ChildTLCoverageCalculation.$AggregatedDependentFactor</t>
  </si>
  <si>
    <t>_res_.$plans[0].$ChildTLCoverageCalculation.$classes[0].$MonthlyClaimCost</t>
  </si>
  <si>
    <t>_res_.$plans[0].$ChildTLCoverageCalculation.$classes[0].$AdjustedMonthlyClaimCost</t>
  </si>
  <si>
    <t>_res_.$plans[0].$ChildTLCoverageCalculation.$classes[0].$FinalClaimCost</t>
  </si>
  <si>
    <t>_res_.$plans[0].$ChildTLCoverageCalculation.$classes[0].$MonthlyRate</t>
  </si>
  <si>
    <t>_res_.$plans[0].$ChildTLCoverageCalculation.$classes[0].$rateCard.$coiRate</t>
  </si>
  <si>
    <t>_res_.$plans[0].$ChildTLCoverageCalculation.$classes[0].$rateCard.$rate</t>
  </si>
  <si>
    <t>_res_.$plans[0].$ChildTLCoverageCalculation.$classes[0].$rateCardPremium.$annualPremium</t>
  </si>
  <si>
    <t>_res_.$plans[0].$ChildTLCoverageCalculation.$classes[0].$rateCardPremium.$monthlyPremium</t>
  </si>
  <si>
    <t>_res_.$plans[0].$ADDCoverageCalculation.$coverageType</t>
  </si>
  <si>
    <t>_res_.$plans[0].$ADDCoverageCalculation.$classes[0].$MonthlyClaimCost</t>
  </si>
  <si>
    <t>_res_.$plans[0].$ADDCoverageCalculation.$classes[0].$SupplementalFactor</t>
  </si>
  <si>
    <t>_res_.$plans[0].$ADDCoverageCalculation.$classes[0].$VoluntaryLoad</t>
  </si>
  <si>
    <t>_res_.$plans[0].$ADDCoverageCalculation.$classes[0].$AdjustedMonthlyClaimCost</t>
  </si>
  <si>
    <t>_res_.$plans[0].$ADDCoverageCalculation.$classes[0].$FinalClaimCost</t>
  </si>
  <si>
    <t>_res_.$plans[0].$ADDCoverageCalculation.$classes[0].$MonthlyRate</t>
  </si>
  <si>
    <t>_res_.$plans[0].$ADDCoverageCalculation.$classes[0].$rateCard.$coiRate</t>
  </si>
  <si>
    <t>_res_.$plans[0].$ADDCoverageCalculation.$classes[0].$rateCard.$rate</t>
  </si>
  <si>
    <t>_res_.$plans[0].$ADDCoverageCalculation.$classes[0].$rateCardPremium.$annualPremium</t>
  </si>
  <si>
    <t>_res_.$plans[0].$ADDCoverageCalculation.$classes[0].$rateCardPremium.$monthlyPremium</t>
  </si>
  <si>
    <t>_res_.$plans[0].$DependentADDCoverageCalculation.$coverageType</t>
  </si>
  <si>
    <t>_res_.$plans[0].$DependentADDCoverageCalculation.$classes[0].$MonthlyClaimCost</t>
  </si>
  <si>
    <t>_res_.$plans[0].$DependentADDCoverageCalculation.$classes[0].$SupplementalFactor</t>
  </si>
  <si>
    <t>_res_.$plans[0].$DependentADDCoverageCalculation.$classes[0].$VoluntaryLoad</t>
  </si>
  <si>
    <t>_res_.$plans[0].$DependentADDCoverageCalculation.$classes[0].$AdjustedMonthlyClaimCost</t>
  </si>
  <si>
    <t>_res_.$plans[0].$DependentADDCoverageCalculation.$classes[0].$FinalClaimCost</t>
  </si>
  <si>
    <t>_res_.$plans[0].$DependentADDCoverageCalculation.$classes[0].$MonthlyRate</t>
  </si>
  <si>
    <t>_res_.$plans[0].$DependentADDCoverageCalculation.$classes[0].$rateCard.$coiRate</t>
  </si>
  <si>
    <t>_res_.$plans[0].$DependentADDCoverageCalculation.$classes[0].$rateCard.$rate</t>
  </si>
  <si>
    <t>_res_.$plans[0].$DependentADDCoverageCalculation.$classes[0].$rateCardPremium.$annualPremium</t>
  </si>
  <si>
    <t>_res_.$plans[0].$DependentADDCoverageCalculation.$classes[0].$rateCardPremium.$monthlyPremium</t>
  </si>
  <si>
    <t>_res_.$plans[0].$ULCoverageCalculation.$CalculateEmployeeInfo[0].$ClassNumbers</t>
  </si>
  <si>
    <t>_res_.$plans[0].$ULCoverageCalculation.$CalculateEmployeeInfo[4].$EmployeeID</t>
  </si>
  <si>
    <t>_res_.$plans[0].$ULCoverageCalculation.$CalculateEmployeeInfo[4].$AgeBand</t>
  </si>
  <si>
    <t>_res_.$plans[0].$ULCoverageCalculation.$CalculateEmployeeInfo[4].$PlanAmount</t>
  </si>
  <si>
    <t>_res_.$plans[0].$ULCoverageCalculation.$CalculateEmployeeInfo[4].$MonthlyClaimCost</t>
  </si>
  <si>
    <t>_res_.$plans[0].$ULCoverageCalculation.$CalculateEmployeeInfo[8].$EmployeeID</t>
  </si>
  <si>
    <t>_res_.$plans[0].$ULCoverageCalculation.$CalculateEmployeeInfo[8].$AgeBand</t>
  </si>
  <si>
    <t>_res_.$plans[0].$ULCoverageCalculation.$CalculateEmployeeInfo[8].$PlanAmount</t>
  </si>
  <si>
    <t>_res_.$plans[0].$ULCoverageCalculation.$CalculateEmployeeInfo[8].$MonthlyClaimCost</t>
  </si>
  <si>
    <t>_res_.$plans[0].$ULCoverageCalculation.$CalculateEmployeeInfo[12].$EmployeeID</t>
  </si>
  <si>
    <t>_res_.$plans[0].$ULCoverageCalculation.$CalculateEmployeeInfo[12].$AgeBand</t>
  </si>
  <si>
    <t>_res_.$plans[0].$ULCoverageCalculation.$CalculateEmployeeInfo[12].$PlanAmount</t>
  </si>
  <si>
    <t>_res_.$plans[0].$ULCoverageCalculation.$CalculateEmployeeInfo[12].$MonthlyClaimCost</t>
  </si>
  <si>
    <t>_res_.$plans[0].$ULCoverageCalculation.$CalculateEmployeeInfo[16].$EmployeeID</t>
  </si>
  <si>
    <t>_res_.$plans[0].$ULCoverageCalculation.$CalculateEmployeeInfo[16].$AgeBand</t>
  </si>
  <si>
    <t>_res_.$plans[0].$ULCoverageCalculation.$CalculateEmployeeInfo[16].$PlanAmount</t>
  </si>
  <si>
    <t>_res_.$plans[0].$ULCoverageCalculation.$CalculateEmployeeInfo[16].$MonthlyClaimCost</t>
  </si>
  <si>
    <t>_res_.$plans[0].$ULCoverageCalculation.$CalculateEmployeeInfo[20].$EmployeeID</t>
  </si>
  <si>
    <t>_res_.$plans[0].$ULCoverageCalculation.$CalculateEmployeeInfo[20].$AgeBand</t>
  </si>
  <si>
    <t>_res_.$plans[0].$ULCoverageCalculation.$CalculateEmployeeInfo[20].$PlanAmount</t>
  </si>
  <si>
    <t>_res_.$plans[0].$ULCoverageCalculation.$CalculateEmployeeInfo[20].$MonthlyClaimCost</t>
  </si>
  <si>
    <t>_res_.$plans[0].$ULCoverageCalculation.$CalculateEmployeeInfo[24].$EmployeeID</t>
  </si>
  <si>
    <t>_res_.$plans[0].$ULCoverageCalculation.$CalculateEmployeeInfo[24].$AgeBand</t>
  </si>
  <si>
    <t>_res_.$plans[0].$ULCoverageCalculation.$CalculateEmployeeInfo[24].$PlanAmount</t>
  </si>
  <si>
    <t>_res_.$plans[0].$ULCoverageCalculation.$CalculateEmployeeInfo[24].$MonthlyClaimCost</t>
  </si>
  <si>
    <t>_res_.$plans[0].$ULCoverageCalculation.$CalculateEmployeeInfo[28].$EmployeeID</t>
  </si>
  <si>
    <t>_res_.$plans[0].$ULCoverageCalculation.$CalculateEmployeeInfo[28].$AgeBand</t>
  </si>
  <si>
    <t>_res_.$plans[0].$ULCoverageCalculation.$CalculateEmployeeInfo[28].$PlanAmount</t>
  </si>
  <si>
    <t>_res_.$plans[0].$ULCoverageCalculation.$CalculateEmployeeInfo[28].$MonthlyClaimCost</t>
  </si>
  <si>
    <t>_res_.$plans[0].$ULCoverageCalculation.$CalculateEmployeeInfo[32].$EmployeeID</t>
  </si>
  <si>
    <t>_res_.$plans[0].$ULCoverageCalculation.$CalculateEmployeeInfo[32].$AgeBand</t>
  </si>
  <si>
    <t>_res_.$plans[0].$ULCoverageCalculation.$CalculateEmployeeInfo[32].$PlanAmount</t>
  </si>
  <si>
    <t>_res_.$plans[0].$ULCoverageCalculation.$CalculateEmployeeInfo[32].$MonthlyClaimCost</t>
  </si>
  <si>
    <t>_res_.$plans[0].$ULCoverageCalculation.$CalculateEmployeeInfo[36].$EmployeeID</t>
  </si>
  <si>
    <t>_res_.$plans[0].$ULCoverageCalculation.$CalculateEmployeeInfo[36].$AgeBand</t>
  </si>
  <si>
    <t>_res_.$plans[0].$ULCoverageCalculation.$CalculateEmployeeInfo[36].$PlanAmount</t>
  </si>
  <si>
    <t>_res_.$plans[0].$ULCoverageCalculation.$CalculateEmployeeInfo[36].$MonthlyClaimCost</t>
  </si>
  <si>
    <t>_res_.$plans[0].$ULCoverageCalculation.$CalculateEmployeeInfo[40].$EmployeeID</t>
  </si>
  <si>
    <t>_res_.$plans[0].$ULCoverageCalculation.$CalculateEmployeeInfo[40].$AgeBand</t>
  </si>
  <si>
    <t>_res_.$plans[0].$ULCoverageCalculation.$CalculateEmployeeInfo[40].$PlanAmount</t>
  </si>
  <si>
    <t>_res_.$plans[0].$ULCoverageCalculation.$CalculateEmployeeInfo[40].$MonthlyClaimCost</t>
  </si>
  <si>
    <t>_res_.$plans[0].$ULCoverageCalculation.$CalculateEmployeeInfo[44].$EmployeeID</t>
  </si>
  <si>
    <t>_res_.$plans[0].$ULCoverageCalculation.$CalculateEmployeeInfo[44].$ClassNumbers</t>
  </si>
  <si>
    <t>_res_.$plans[0].$ULCoverageCalculation.$CalculateEmployeeInfo[44].$AgeBand</t>
  </si>
  <si>
    <t>_res_.$plans[0].$ULCoverageCalculation.$CalculateEmployeeInfo[44].$PlanAmount</t>
  </si>
  <si>
    <t>_res_.$plans[0].$ULCoverageCalculation.$CalculateEmployeeInfo[44].$MonthlyClaimCost</t>
  </si>
  <si>
    <t>_res_.$plans[0].$ULCoverageCalculation.$CalculateEmployeeInfo[47].$EmployeeID</t>
  </si>
  <si>
    <t>_res_.$plans[0].$ULCoverageCalculation.$CalculateEmployeeInfo[47].$AgeBand</t>
  </si>
  <si>
    <t>_res_.$plans[0].$ULCoverageCalculation.$CalculateEmployeeInfo[47].$PlanAmount</t>
  </si>
  <si>
    <t>_res_.$plans[0].$ULCoverageCalculation.$CalculateEmployeeInfo[47].$MonthlyClaimCost</t>
  </si>
  <si>
    <t>_res_.$plans[0].$ULCoverageCalculation.$CalculateEmployeeInfo[48].$EmployeeID</t>
  </si>
  <si>
    <t>_res_.$plans[0].$ULCoverageCalculation.$CalculateEmployeeInfo[48].$AgeBand</t>
  </si>
  <si>
    <t>_res_.$plans[0].$ULCoverageCalculation.$CalculateEmployeeInfo[48].$PlanAmount</t>
  </si>
  <si>
    <t>_res_.$plans[0].$ULCoverageCalculation.$CalculateEmployeeInfo[48].$MonthlyClaimCost</t>
  </si>
  <si>
    <t>_res_.$plans[0].$ULCoverageCalculation.$CalculateEmployeeInfo[51].$EmployeeID</t>
  </si>
  <si>
    <t>_res_.$plans[0].$ULCoverageCalculation.$CalculateEmployeeInfo[51].$AgeBand</t>
  </si>
  <si>
    <t>_res_.$plans[0].$ULCoverageCalculation.$CalculateEmployeeInfo[51].$PlanAmount</t>
  </si>
  <si>
    <t>_res_.$plans[0].$ULCoverageCalculation.$CalculateEmployeeInfo[51].$MonthlyClaimCost</t>
  </si>
  <si>
    <t>_res_.$plans[0].$ULCoverageCalculation.$CalculateEmployeeInfo[52].$EmployeeID</t>
  </si>
  <si>
    <t>_res_.$plans[0].$ULCoverageCalculation.$CalculateEmployeeInfo[52].$AgeBand</t>
  </si>
  <si>
    <t>_res_.$plans[0].$ULCoverageCalculation.$CalculateEmployeeInfo[52].$PlanAmount</t>
  </si>
  <si>
    <t>_res_.$plans[0].$ULCoverageCalculation.$CalculateEmployeeInfo[52].$MonthlyClaimCost</t>
  </si>
  <si>
    <t>_res_.$plans[0].$ULCoverageCalculation.$CalculateEmployeeInfo[55].$EmployeeID</t>
  </si>
  <si>
    <t>_res_.$plans[0].$ULCoverageCalculation.$CalculateEmployeeInfo[55].$AgeBand</t>
  </si>
  <si>
    <t>_res_.$plans[0].$ULCoverageCalculation.$CalculateEmployeeInfo[55].$PlanAmount</t>
  </si>
  <si>
    <t>_res_.$plans[0].$ULCoverageCalculation.$CalculateEmployeeInfo[55].$MonthlyClaimCost</t>
  </si>
  <si>
    <t>_res_.$plans[0].$ULCoverageCalculation.$CalculateEmployeeInfo[56].$EmployeeID</t>
  </si>
  <si>
    <t>_res_.$plans[0].$ULCoverageCalculation.$CalculateEmployeeInfo[56].$AgeBand</t>
  </si>
  <si>
    <t>_res_.$plans[0].$ULCoverageCalculation.$CalculateEmployeeInfo[56].$PlanAmount</t>
  </si>
  <si>
    <t>_res_.$plans[0].$ULCoverageCalculation.$CalculateEmployeeInfo[56].$MonthlyClaimCost</t>
  </si>
  <si>
    <t>_res_.$plans[0].$ULCoverageCalculation.$CalculateEmployeeInfo[59].$EmployeeID</t>
  </si>
  <si>
    <t>_res_.$plans[0].$ULCoverageCalculation.$CalculateEmployeeInfo[59].$AgeBand</t>
  </si>
  <si>
    <t>_res_.$plans[0].$ULCoverageCalculation.$CalculateEmployeeInfo[59].$PlanAmount</t>
  </si>
  <si>
    <t>_res_.$plans[0].$ULCoverageCalculation.$CalculateEmployeeInfo[59].$MonthlyClaimCost</t>
  </si>
  <si>
    <t>_res_.$plans[0].$ULCoverageCalculation.$CalculateEmployeeInfo[60].$EmployeeID</t>
  </si>
  <si>
    <t>_res_.$plans[0].$ULCoverageCalculation.$CalculateEmployeeInfo[60].$AgeBand</t>
  </si>
  <si>
    <t>_res_.$plans[0].$ULCoverageCalculation.$CalculateEmployeeInfo[60].$PlanAmount</t>
  </si>
  <si>
    <t>_res_.$plans[0].$ULCoverageCalculation.$CalculateEmployeeInfo[60].$MonthlyClaimCost</t>
  </si>
  <si>
    <t>_res_.$plans[0].$ULCoverageCalculation.$CalculateEmployeeInfo[63].$EmployeeID</t>
  </si>
  <si>
    <t>_res_.$plans[0].$ULCoverageCalculation.$CalculateEmployeeInfo[63].$AgeBand</t>
  </si>
  <si>
    <t>_res_.$plans[0].$ULCoverageCalculation.$CalculateEmployeeInfo[63].$PlanAmount</t>
  </si>
  <si>
    <t>_res_.$plans[0].$ULCoverageCalculation.$CalculateEmployeeInfo[63].$MonthlyClaimCost</t>
  </si>
  <si>
    <t>_res_.$plans[0].$ULCoverageCalculation.$CalculateEmployeeInfo[64].$EmployeeID</t>
  </si>
  <si>
    <t>_res_.$plans[0].$ULCoverageCalculation.$CalculateEmployeeInfo[64].$AgeBand</t>
  </si>
  <si>
    <t>_res_.$plans[0].$ULCoverageCalculation.$CalculateEmployeeInfo[64].$PlanAmount</t>
  </si>
  <si>
    <t>_res_.$plans[0].$ULCoverageCalculation.$CalculateEmployeeInfo[64].$MonthlyClaimCost</t>
  </si>
  <si>
    <t>_res_.$plans[0].$ULCoverageCalculation.$CalculateEmployeeInfo[67].$EmployeeID</t>
  </si>
  <si>
    <t>_res_.$plans[0].$ULCoverageCalculation.$CalculateEmployeeInfo[67].$AgeBand</t>
  </si>
  <si>
    <t>_res_.$plans[0].$ULCoverageCalculation.$CalculateEmployeeInfo[67].$PlanAmount</t>
  </si>
  <si>
    <t>_res_.$plans[0].$ULCoverageCalculation.$CalculateEmployeeInfo[67].$MonthlyClaimCost</t>
  </si>
  <si>
    <t>_res_.$plans[0].$ULCoverageCalculation.$CalculateEmployeeInfo[68].$EmployeeID</t>
  </si>
  <si>
    <t>_res_.$plans[0].$ULCoverageCalculation.$CalculateEmployeeInfo[68].$AgeBand</t>
  </si>
  <si>
    <t>_res_.$plans[0].$ULCoverageCalculation.$CalculateEmployeeInfo[68].$PlanAmount</t>
  </si>
  <si>
    <t>_res_.$plans[0].$ULCoverageCalculation.$CalculateEmployeeInfo[68].$MonthlyClaimCost</t>
  </si>
  <si>
    <t>_res_.$plans[0].$ULCoverageCalculation.$CalculateEmployeeInfo[71].$EmployeeID</t>
  </si>
  <si>
    <t>_res_.$plans[0].$ULCoverageCalculation.$CalculateEmployeeInfo[71].$AgeBand</t>
  </si>
  <si>
    <t>_res_.$plans[0].$ULCoverageCalculation.$CalculateEmployeeInfo[71].$PlanAmount</t>
  </si>
  <si>
    <t>_res_.$plans[0].$ULCoverageCalculation.$CalculateEmployeeInfo[71].$MonthlyClaimCost</t>
  </si>
  <si>
    <t>_res_.$plans[0].$ULCoverageCalculation.$CalculateEmployeeInfo[72].$EmployeeID</t>
  </si>
  <si>
    <t>_res_.$plans[0].$ULCoverageCalculation.$CalculateEmployeeInfo[72].$AgeBand</t>
  </si>
  <si>
    <t>_res_.$plans[0].$ULCoverageCalculation.$CalculateEmployeeInfo[72].$PlanAmount</t>
  </si>
  <si>
    <t>_res_.$plans[0].$ULCoverageCalculation.$CalculateEmployeeInfo[72].$MonthlyClaimCost</t>
  </si>
  <si>
    <t>_res_.$plans[0].$ULCoverageCalculation.$CalculateEmployeeInfo[75].$EmployeeID</t>
  </si>
  <si>
    <t>_res_.$plans[0].$ULCoverageCalculation.$CalculateEmployeeInfo[75].$AgeBand</t>
  </si>
  <si>
    <t>_res_.$plans[0].$ULCoverageCalculation.$CalculateEmployeeInfo[75].$PlanAmount</t>
  </si>
  <si>
    <t>_res_.$plans[0].$ULCoverageCalculation.$CalculateEmployeeInfo[75].$MonthlyClaimCost</t>
  </si>
  <si>
    <t>_res_.$plans[0].$ULCoverageCalculation.$CalculateEmployeeInfo[76].$EmployeeID</t>
  </si>
  <si>
    <t>_res_.$plans[0].$ULCoverageCalculation.$CalculateEmployeeInfo[76].$AgeBand</t>
  </si>
  <si>
    <t>_res_.$plans[0].$ULCoverageCalculation.$CalculateEmployeeInfo[76].$PlanAmount</t>
  </si>
  <si>
    <t>_res_.$plans[0].$ULCoverageCalculation.$CalculateEmployeeInfo[76].$MonthlyClaimCost</t>
  </si>
  <si>
    <t>_res_.$plans[0].$ULCoverageCalculation.$CalculateEmployeeInfo[79].$EmployeeID</t>
  </si>
  <si>
    <t>_res_.$plans[0].$ULCoverageCalculation.$CalculateEmployeeInfo[79].$AgeBand</t>
  </si>
  <si>
    <t>_res_.$plans[0].$ULCoverageCalculation.$CalculateEmployeeInfo[79].$PlanAmount</t>
  </si>
  <si>
    <t>_res_.$plans[0].$ULCoverageCalculation.$CalculateEmployeeInfo[79].$MonthlyClaimCost</t>
  </si>
  <si>
    <t>_res_.$plans[0].$ULCoverageCalculation.$CalculateEmployeeInfo[80].$EmployeeID</t>
  </si>
  <si>
    <t>_res_.$plans[0].$ULCoverageCalculation.$CalculateEmployeeInfo[80].$AgeBand</t>
  </si>
  <si>
    <t>_res_.$plans[0].$ULCoverageCalculation.$CalculateEmployeeInfo[80].$PlanAmount</t>
  </si>
  <si>
    <t>_res_.$plans[0].$ULCoverageCalculation.$CalculateEmployeeInfo[80].$MonthlyClaimCost</t>
  </si>
  <si>
    <t>_res_.$plans[0].$ULCoverageCalculation.$CalculateEmployeeInfo[83].$EmployeeID</t>
  </si>
  <si>
    <t>_res_.$plans[0].$ULCoverageCalculation.$CalculateEmployeeInfo[83].$AgeBand</t>
  </si>
  <si>
    <t>_res_.$plans[0].$ULCoverageCalculation.$CalculateEmployeeInfo[83].$PlanAmount</t>
  </si>
  <si>
    <t>_res_.$plans[0].$ULCoverageCalculation.$CalculateEmployeeInfo[83].$MonthlyClaimCost</t>
  </si>
  <si>
    <t>_res_.$plans[0].$ULCoverageCalculation.$CalculateEmployeeInfo[84].$EmployeeID</t>
  </si>
  <si>
    <t>_res_.$plans[0].$ULCoverageCalculation.$CalculateEmployeeInfo[84].$AgeBand</t>
  </si>
  <si>
    <t>_res_.$plans[0].$ULCoverageCalculation.$CalculateEmployeeInfo[84].$PlanAmount</t>
  </si>
  <si>
    <t>_res_.$plans[0].$ULCoverageCalculation.$CalculateEmployeeInfo[84].$MonthlyClaimCost</t>
  </si>
  <si>
    <t>_res_.$plans[0].$ULCoverageCalculation.$CalculateEmployeeInfo[87].$EmployeeID</t>
  </si>
  <si>
    <t>_res_.$plans[0].$ULCoverageCalculation.$CalculateEmployeeInfo[87].$AgeBand</t>
  </si>
  <si>
    <t>_res_.$plans[0].$ULCoverageCalculation.$CalculateEmployeeInfo[87].$PlanAmount</t>
  </si>
  <si>
    <t>_res_.$plans[0].$ULCoverageCalculation.$CalculateEmployeeInfo[87].$MonthlyClaimCost</t>
  </si>
  <si>
    <t>_res_.$plans[0].$ULCoverageCalculation.$CalculateEmployeeInfo[88].$EmployeeID</t>
  </si>
  <si>
    <t>_res_.$plans[0].$ULCoverageCalculation.$CalculateEmployeeInfo[88].$ClassNumbers</t>
  </si>
  <si>
    <t>_res_.$plans[0].$ULCoverageCalculation.$CalculateEmployeeInfo[88].$AgeBand</t>
  </si>
  <si>
    <t>_res_.$plans[0].$ULCoverageCalculation.$CalculateEmployeeInfo[88].$PlanAmount</t>
  </si>
  <si>
    <t>_res_.$plans[0].$ULCoverageCalculation.$CalculateEmployeeInfo[88].$MonthlyClaimCost</t>
  </si>
  <si>
    <t>_res_.$plans[0].$ULCoverageCalculation.$CalculateEmployeeInfo[90].$EmployeeID</t>
  </si>
  <si>
    <t>_res_.$plans[0].$ULCoverageCalculation.$CalculateEmployeeInfo[90].$AgeBand</t>
  </si>
  <si>
    <t>_res_.$plans[0].$ULCoverageCalculation.$CalculateEmployeeInfo[90].$PlanAmount</t>
  </si>
  <si>
    <t>_res_.$plans[0].$ULCoverageCalculation.$CalculateEmployeeInfo[90].$MonthlyClaimCost</t>
  </si>
  <si>
    <t>_res_.$plans[0].$ULCoverageCalculation.$CalculateEmployeeInfo[92].$EmployeeID</t>
  </si>
  <si>
    <t>_res_.$plans[0].$ULCoverageCalculation.$CalculateEmployeeInfo[92].$AgeBand</t>
  </si>
  <si>
    <t>_res_.$plans[0].$ULCoverageCalculation.$CalculateEmployeeInfo[92].$PlanAmount</t>
  </si>
  <si>
    <t>_res_.$plans[0].$ULCoverageCalculation.$CalculateEmployeeInfo[92].$MonthlyClaimCost</t>
  </si>
  <si>
    <t>_res_.$plans[0].$ULCoverageCalculation.$CalculateEmployeeInfo[94].$EmployeeID</t>
  </si>
  <si>
    <t>_res_.$plans[0].$ULCoverageCalculation.$CalculateEmployeeInfo[94].$AgeBand</t>
  </si>
  <si>
    <t>_res_.$plans[0].$ULCoverageCalculation.$CalculateEmployeeInfo[94].$PlanAmount</t>
  </si>
  <si>
    <t>_res_.$plans[0].$ULCoverageCalculation.$CalculateEmployeeInfo[94].$MonthlyClaimCost</t>
  </si>
  <si>
    <t>_res_.$plans[0].$ULCoverageCalculation.$CalculateEmployeeInfo[96].$EmployeeID</t>
  </si>
  <si>
    <t>_res_.$plans[0].$ULCoverageCalculation.$CalculateEmployeeInfo[96].$AgeBand</t>
  </si>
  <si>
    <t>_res_.$plans[0].$ULCoverageCalculation.$CalculateEmployeeInfo[96].$PlanAmount</t>
  </si>
  <si>
    <t>_res_.$plans[0].$ULCoverageCalculation.$CalculateEmployeeInfo[96].$MonthlyClaimCost</t>
  </si>
  <si>
    <t>_res_.$plans[0].$ULCoverageCalculation.$CalculateEmployeeInfo[98].$EmployeeID</t>
  </si>
  <si>
    <t>_res_.$plans[0].$ULCoverageCalculation.$CalculateEmployeeInfo[98].$AgeBand</t>
  </si>
  <si>
    <t>_res_.$plans[0].$ULCoverageCalculation.$CalculateEmployeeInfo[98].$PlanAmount</t>
  </si>
  <si>
    <t>_res_.$plans[0].$ULCoverageCalculation.$CalculateEmployeeInfo[98].$MonthlyClaimCost</t>
  </si>
  <si>
    <t>_res_.$plans[0].$ULCoverageCalculation.$CalculateEmployeeInfo[100].$EmployeeID</t>
  </si>
  <si>
    <t>_res_.$plans[0].$ULCoverageCalculation.$CalculateEmployeeInfo[100].$AgeBand</t>
  </si>
  <si>
    <t>_res_.$plans[0].$ULCoverageCalculation.$CalculateEmployeeInfo[100].$PlanAmount</t>
  </si>
  <si>
    <t>_res_.$plans[0].$ULCoverageCalculation.$CalculateEmployeeInfo[100].$MonthlyClaimCost</t>
  </si>
  <si>
    <t>_res_.$plans[0].$ULCoverageCalculation.$CalculateEmployeeInfo[102].$EmployeeID</t>
  </si>
  <si>
    <t>_res_.$plans[0].$ULCoverageCalculation.$CalculateEmployeeInfo[102].$AgeBand</t>
  </si>
  <si>
    <t>_res_.$plans[0].$ULCoverageCalculation.$CalculateEmployeeInfo[102].$PlanAmount</t>
  </si>
  <si>
    <t>_res_.$plans[0].$ULCoverageCalculation.$CalculateEmployeeInfo[102].$MonthlyClaimCost</t>
  </si>
  <si>
    <t>_res_.$plans[0].$ULCoverageCalculation.$CalculateEmployeeInfo[104].$EmployeeID</t>
  </si>
  <si>
    <t>_res_.$plans[0].$ULCoverageCalculation.$CalculateEmployeeInfo[104].$AgeBand</t>
  </si>
  <si>
    <t>_res_.$plans[0].$ULCoverageCalculation.$CalculateEmployeeInfo[104].$PlanAmount</t>
  </si>
  <si>
    <t>_res_.$plans[0].$ULCoverageCalculation.$CalculateEmployeeInfo[104].$MonthlyClaimCost</t>
  </si>
  <si>
    <t>_res_.$plans[0].$ULCoverageCalculation.$CalculateEmployeeInfo[106].$EmployeeID</t>
  </si>
  <si>
    <t>_res_.$plans[0].$ULCoverageCalculation.$CalculateEmployeeInfo[106].$AgeBand</t>
  </si>
  <si>
    <t>_res_.$plans[0].$ULCoverageCalculation.$CalculateEmployeeInfo[106].$PlanAmount</t>
  </si>
  <si>
    <t>_res_.$plans[0].$ULCoverageCalculation.$CalculateEmployeeInfo[106].$MonthlyClaimCost</t>
  </si>
  <si>
    <t>_res_.$plans[0].$ULCoverageCalculation.$CalculateEmployeeInfo[108].$EmployeeID</t>
  </si>
  <si>
    <t>_res_.$plans[0].$ULCoverageCalculation.$CalculateEmployeeInfo[108].$AgeBand</t>
  </si>
  <si>
    <t>_res_.$plans[0].$ULCoverageCalculation.$CalculateEmployeeInfo[108].$PlanAmount</t>
  </si>
  <si>
    <t>_res_.$plans[0].$ULCoverageCalculation.$CalculateEmployeeInfo[108].$MonthlyClaimCost</t>
  </si>
  <si>
    <t>_res_.$plans[0].$ULCoverageCalculation.$CalculateEmployeeInfo[110].$EmployeeID</t>
  </si>
  <si>
    <t>_res_.$plans[0].$ULCoverageCalculation.$CalculateEmployeeInfo[110].$AgeBand</t>
  </si>
  <si>
    <t>_res_.$plans[0].$ULCoverageCalculation.$CalculateEmployeeInfo[110].$PlanAmount</t>
  </si>
  <si>
    <t>_res_.$plans[0].$ULCoverageCalculation.$CalculateEmployeeInfo[110].$MonthlyClaimCost</t>
  </si>
  <si>
    <t>_res_.$plans[0].$ULCoverageCalculation.$CalculateEmployeeInfo[112].$EmployeeID</t>
  </si>
  <si>
    <t>_res_.$plans[0].$ULCoverageCalculation.$CalculateEmployeeInfo[112].$AgeBand</t>
  </si>
  <si>
    <t>_res_.$plans[0].$ULCoverageCalculation.$CalculateEmployeeInfo[112].$PlanAmount</t>
  </si>
  <si>
    <t>_res_.$plans[0].$ULCoverageCalculation.$CalculateEmployeeInfo[112].$MonthlyClaimCost</t>
  </si>
  <si>
    <t>_res_.$plans[0].$ULCoverageCalculation.$CalculateEmployeeInfo[114].$EmployeeID</t>
  </si>
  <si>
    <t>_res_.$plans[0].$ULCoverageCalculation.$CalculateEmployeeInfo[114].$AgeBand</t>
  </si>
  <si>
    <t>_res_.$plans[0].$ULCoverageCalculation.$CalculateEmployeeInfo[114].$PlanAmount</t>
  </si>
  <si>
    <t>_res_.$plans[0].$ULCoverageCalculation.$CalculateEmployeeInfo[114].$MonthlyClaimCost</t>
  </si>
  <si>
    <t>_res_.$plans[0].$ULCoverageCalculation.$CalculateEmployeeInfo[116].$EmployeeID</t>
  </si>
  <si>
    <t>_res_.$plans[0].$ULCoverageCalculation.$CalculateEmployeeInfo[116].$AgeBand</t>
  </si>
  <si>
    <t>_res_.$plans[0].$ULCoverageCalculation.$CalculateEmployeeInfo[116].$PlanAmount</t>
  </si>
  <si>
    <t>_res_.$plans[0].$ULCoverageCalculation.$CalculateEmployeeInfo[116].$MonthlyClaimCost</t>
  </si>
  <si>
    <t>_res_.$plans[0].$ULCoverageCalculation.$CalculateEmployeeInfo[118].$EmployeeID</t>
  </si>
  <si>
    <t>_res_.$plans[0].$ULCoverageCalculation.$CalculateEmployeeInfo[118].$AgeBand</t>
  </si>
  <si>
    <t>_res_.$plans[0].$ULCoverageCalculation.$CalculateEmployeeInfo[118].$PlanAmount</t>
  </si>
  <si>
    <t>_res_.$plans[0].$ULCoverageCalculation.$CalculateEmployeeInfo[118].$MonthlyClaimCost</t>
  </si>
  <si>
    <t>_res_.$plans[0].$ULCoverageCalculation.$CalculateEmployeeInfo[120].$EmployeeID</t>
  </si>
  <si>
    <t>_res_.$plans[0].$ULCoverageCalculation.$CalculateEmployeeInfo[120].$AgeBand</t>
  </si>
  <si>
    <t>_res_.$plans[0].$ULCoverageCalculation.$CalculateEmployeeInfo[120].$PlanAmount</t>
  </si>
  <si>
    <t>_res_.$plans[0].$ULCoverageCalculation.$CalculateEmployeeInfo[120].$MonthlyClaimCost</t>
  </si>
  <si>
    <t>_res_.$plans[0].$ULCoverageCalculation.$CalculateEmployeeInfo[122].$EmployeeID</t>
  </si>
  <si>
    <t>_res_.$plans[0].$ULCoverageCalculation.$CalculateEmployeeInfo[122].$AgeBand</t>
  </si>
  <si>
    <t>_res_.$plans[0].$ULCoverageCalculation.$CalculateEmployeeInfo[122].$PlanAmount</t>
  </si>
  <si>
    <t>_res_.$plans[0].$ULCoverageCalculation.$CalculateEmployeeInfo[122].$MonthlyClaimCost</t>
  </si>
  <si>
    <t>_res_.$plans[0].$ULCoverageCalculation.$CalculateEmployeeInfo[124].$EmployeeID</t>
  </si>
  <si>
    <t>_res_.$plans[0].$ULCoverageCalculation.$CalculateEmployeeInfo[124].$AgeBand</t>
  </si>
  <si>
    <t>_res_.$plans[0].$ULCoverageCalculation.$CalculateEmployeeInfo[124].$PlanAmount</t>
  </si>
  <si>
    <t>_res_.$plans[0].$ULCoverageCalculation.$CalculateEmployeeInfo[124].$MonthlyClaimCost</t>
  </si>
  <si>
    <t>_res_.$plans[0].$ULCoverageCalculation.$CalculateEmployeeInfo[126].$EmployeeID</t>
  </si>
  <si>
    <t>_res_.$plans[0].$ULCoverageCalculation.$CalculateEmployeeInfo[126].$AgeBand</t>
  </si>
  <si>
    <t>_res_.$plans[0].$ULCoverageCalculation.$CalculateEmployeeInfo[126].$PlanAmount</t>
  </si>
  <si>
    <t>_res_.$plans[0].$ULCoverageCalculation.$CalculateEmployeeInfo[126].$MonthlyClaimCost</t>
  </si>
  <si>
    <t>_res_.$plans[0].$ULCoverageCalculation.$CalculateEmployeeInfo[128].$EmployeeID</t>
  </si>
  <si>
    <t>_res_.$plans[0].$ULCoverageCalculation.$CalculateEmployeeInfo[128].$AgeBand</t>
  </si>
  <si>
    <t>_res_.$plans[0].$ULCoverageCalculation.$CalculateEmployeeInfo[128].$PlanAmount</t>
  </si>
  <si>
    <t>_res_.$plans[0].$ULCoverageCalculation.$CalculateEmployeeInfo[128].$MonthlyClaimCost</t>
  </si>
  <si>
    <t>_res_.$plans[0].$ULCoverageCalculation.$CalculateEmployeeInfo[131].$EmployeeID</t>
  </si>
  <si>
    <t>_res_.$plans[0].$ULCoverageCalculation.$CalculateEmployeeInfo[131].$AgeBand</t>
  </si>
  <si>
    <t>_res_.$plans[0].$ULCoverageCalculation.$CalculateEmployeeInfo[131].$PlanAmount</t>
  </si>
  <si>
    <t>_res_.$plans[0].$ULCoverageCalculation.$CalculateEmployeeInfo[131].$MonthlyClaimCost</t>
  </si>
  <si>
    <t>_res_.$plans[0].$ULCoverageCalculation.$CalculateEmployeeInfo[132].$EmployeeID</t>
  </si>
  <si>
    <t>_res_.$plans[0].$ULCoverageCalculation.$CalculateEmployeeInfo[132].$ClassNumbers</t>
  </si>
  <si>
    <t>_res_.$plans[0].$ULCoverageCalculation.$CalculateEmployeeInfo[132].$AgeBand</t>
  </si>
  <si>
    <t>_res_.$plans[0].$ULCoverageCalculation.$CalculateEmployeeInfo[132].$PlanAmount</t>
  </si>
  <si>
    <t>_res_.$plans[0].$ULCoverageCalculation.$CalculateEmployeeInfo[132].$MonthlyClaimCost</t>
  </si>
  <si>
    <t>_res_.$plans[0].$ULCoverageCalculation.$CalculateEmployeeInfo[133].$EmployeeID</t>
  </si>
  <si>
    <t>_res_.$plans[0].$ULCoverageCalculation.$CalculateEmployeeInfo[133].$AgeBand</t>
  </si>
  <si>
    <t>_res_.$plans[0].$ULCoverageCalculation.$CalculateEmployeeInfo[133].$PlanAmount</t>
  </si>
  <si>
    <t>_res_.$plans[0].$ULCoverageCalculation.$CalculateEmployeeInfo[133].$MonthlyClaimCost</t>
  </si>
  <si>
    <t>_res_.$plans[0].$ULCoverageCalculation.$CalculateEmployeeInfo[136].$EmployeeID</t>
  </si>
  <si>
    <t>_res_.$plans[0].$ULCoverageCalculation.$CalculateEmployeeInfo[136].$AgeBand</t>
  </si>
  <si>
    <t>_res_.$plans[0].$ULCoverageCalculation.$CalculateEmployeeInfo[136].$PlanAmount</t>
  </si>
  <si>
    <t>_res_.$plans[0].$ULCoverageCalculation.$CalculateEmployeeInfo[136].$MonthlyClaimCost</t>
  </si>
  <si>
    <t>_res_.$plans[0].$ULCoverageCalculation.$CalculateEmployeeInfo[137].$EmployeeID</t>
  </si>
  <si>
    <t>_res_.$plans[0].$ULCoverageCalculation.$CalculateEmployeeInfo[137].$AgeBand</t>
  </si>
  <si>
    <t>_res_.$plans[0].$ULCoverageCalculation.$CalculateEmployeeInfo[137].$PlanAmount</t>
  </si>
  <si>
    <t>_res_.$plans[0].$ULCoverageCalculation.$CalculateEmployeeInfo[137].$MonthlyClaimCost</t>
  </si>
  <si>
    <t>_res_.$plans[0].$ULCoverageCalculation.$CalculateEmployeeInfo[140].$EmployeeID</t>
  </si>
  <si>
    <t>_res_.$plans[0].$ULCoverageCalculation.$CalculateEmployeeInfo[140].$AgeBand</t>
  </si>
  <si>
    <t>_res_.$plans[0].$ULCoverageCalculation.$CalculateEmployeeInfo[140].$PlanAmount</t>
  </si>
  <si>
    <t>_res_.$plans[0].$ULCoverageCalculation.$CalculateEmployeeInfo[140].$MonthlyClaimCost</t>
  </si>
  <si>
    <t>_res_.$plans[0].$ULCoverageCalculation.$CalculateEmployeeInfo[141].$EmployeeID</t>
  </si>
  <si>
    <t>_res_.$plans[0].$ULCoverageCalculation.$CalculateEmployeeInfo[141].$AgeBand</t>
  </si>
  <si>
    <t>_res_.$plans[0].$ULCoverageCalculation.$CalculateEmployeeInfo[141].$PlanAmount</t>
  </si>
  <si>
    <t>_res_.$plans[0].$ULCoverageCalculation.$CalculateEmployeeInfo[141].$MonthlyClaimCost</t>
  </si>
  <si>
    <t>_res_.$plans[0].$ULCoverageCalculation.$CalculateEmployeeInfo[144].$EmployeeID</t>
  </si>
  <si>
    <t>_res_.$plans[0].$ULCoverageCalculation.$CalculateEmployeeInfo[144].$AgeBand</t>
  </si>
  <si>
    <t>_res_.$plans[0].$ULCoverageCalculation.$CalculateEmployeeInfo[144].$PlanAmount</t>
  </si>
  <si>
    <t>_res_.$plans[0].$ULCoverageCalculation.$CalculateEmployeeInfo[144].$MonthlyClaimCost</t>
  </si>
  <si>
    <t>_res_.$plans[0].$ULCoverageCalculation.$CalculateEmployeeInfo[145].$EmployeeID</t>
  </si>
  <si>
    <t>_res_.$plans[0].$ULCoverageCalculation.$CalculateEmployeeInfo[145].$AgeBand</t>
  </si>
  <si>
    <t>_res_.$plans[0].$ULCoverageCalculation.$CalculateEmployeeInfo[145].$PlanAmount</t>
  </si>
  <si>
    <t>_res_.$plans[0].$ULCoverageCalculation.$CalculateEmployeeInfo[145].$MonthlyClaimCost</t>
  </si>
  <si>
    <t>_res_.$plans[0].$ULCoverageCalculation.$CalculateEmployeeInfo[148].$EmployeeID</t>
  </si>
  <si>
    <t>_res_.$plans[0].$ULCoverageCalculation.$CalculateEmployeeInfo[148].$AgeBand</t>
  </si>
  <si>
    <t>_res_.$plans[0].$ULCoverageCalculation.$CalculateEmployeeInfo[148].$PlanAmount</t>
  </si>
  <si>
    <t>_res_.$plans[0].$ULCoverageCalculation.$CalculateEmployeeInfo[148].$MonthlyClaimCost</t>
  </si>
  <si>
    <t>_res_.$plans[0].$ULCoverageCalculation.$CalculateEmployeeInfo[149].$EmployeeID</t>
  </si>
  <si>
    <t>_res_.$plans[0].$ULCoverageCalculation.$CalculateEmployeeInfo[149].$AgeBand</t>
  </si>
  <si>
    <t>_res_.$plans[0].$ULCoverageCalculation.$CalculateEmployeeInfo[149].$PlanAmount</t>
  </si>
  <si>
    <t>_res_.$plans[0].$ULCoverageCalculation.$CalculateEmployeeInfo[149].$MonthlyClaimCost</t>
  </si>
  <si>
    <t>_res_.$plans[0].$ULCoverageCalculation.$CalculateEmployeeInfo[152].$EmployeeID</t>
  </si>
  <si>
    <t>_res_.$plans[0].$ULCoverageCalculation.$CalculateEmployeeInfo[152].$AgeBand</t>
  </si>
  <si>
    <t>_res_.$plans[0].$ULCoverageCalculation.$CalculateEmployeeInfo[152].$PlanAmount</t>
  </si>
  <si>
    <t>_res_.$plans[0].$ULCoverageCalculation.$CalculateEmployeeInfo[152].$MonthlyClaimCost</t>
  </si>
  <si>
    <t>_res_.$plans[0].$ULCoverageCalculation.$CalculateEmployeeInfo[153].$EmployeeID</t>
  </si>
  <si>
    <t>_res_.$plans[0].$ULCoverageCalculation.$CalculateEmployeeInfo[153].$AgeBand</t>
  </si>
  <si>
    <t>_res_.$plans[0].$ULCoverageCalculation.$CalculateEmployeeInfo[153].$PlanAmount</t>
  </si>
  <si>
    <t>_res_.$plans[0].$ULCoverageCalculation.$CalculateEmployeeInfo[153].$MonthlyClaimCost</t>
  </si>
  <si>
    <t>_res_.$plans[0].$ULCoverageCalculation.$CalculateEmployeeInfo[156].$EmployeeID</t>
  </si>
  <si>
    <t>_res_.$plans[0].$ULCoverageCalculation.$CalculateEmployeeInfo[156].$AgeBand</t>
  </si>
  <si>
    <t>_res_.$plans[0].$ULCoverageCalculation.$CalculateEmployeeInfo[156].$PlanAmount</t>
  </si>
  <si>
    <t>_res_.$plans[0].$ULCoverageCalculation.$CalculateEmployeeInfo[156].$MonthlyClaimCost</t>
  </si>
  <si>
    <t>_res_.$plans[0].$ULCoverageCalculation.$CalculateEmployeeInfo[157].$EmployeeID</t>
  </si>
  <si>
    <t>_res_.$plans[0].$ULCoverageCalculation.$CalculateEmployeeInfo[157].$AgeBand</t>
  </si>
  <si>
    <t>_res_.$plans[0].$ULCoverageCalculation.$CalculateEmployeeInfo[157].$PlanAmount</t>
  </si>
  <si>
    <t>_res_.$plans[0].$ULCoverageCalculation.$CalculateEmployeeInfo[157].$MonthlyClaimCost</t>
  </si>
  <si>
    <t>_res_.$plans[0].$ULCoverageCalculation.$CalculateEmployeeInfo[160].$EmployeeID</t>
  </si>
  <si>
    <t>_res_.$plans[0].$ULCoverageCalculation.$CalculateEmployeeInfo[160].$AgeBand</t>
  </si>
  <si>
    <t>_res_.$plans[0].$ULCoverageCalculation.$CalculateEmployeeInfo[160].$PlanAmount</t>
  </si>
  <si>
    <t>_res_.$plans[0].$ULCoverageCalculation.$CalculateEmployeeInfo[160].$MonthlyClaimCost</t>
  </si>
  <si>
    <t>_res_.$plans[0].$ULCoverageCalculation.$CalculateEmployeeInfo[161].$EmployeeID</t>
  </si>
  <si>
    <t>_res_.$plans[0].$ULCoverageCalculation.$CalculateEmployeeInfo[161].$AgeBand</t>
  </si>
  <si>
    <t>_res_.$plans[0].$ULCoverageCalculation.$CalculateEmployeeInfo[161].$PlanAmount</t>
  </si>
  <si>
    <t>_res_.$plans[0].$ULCoverageCalculation.$CalculateEmployeeInfo[161].$MonthlyClaimCost</t>
  </si>
  <si>
    <t>_res_.$plans[0].$ULCoverageCalculation.$CalculateEmployeeInfo[164].$EmployeeID</t>
  </si>
  <si>
    <t>_res_.$plans[0].$ULCoverageCalculation.$CalculateEmployeeInfo[164].$AgeBand</t>
  </si>
  <si>
    <t>_res_.$plans[0].$ULCoverageCalculation.$CalculateEmployeeInfo[164].$PlanAmount</t>
  </si>
  <si>
    <t>_res_.$plans[0].$ULCoverageCalculation.$CalculateEmployeeInfo[164].$MonthlyClaimCost</t>
  </si>
  <si>
    <t>_res_.$plans[0].$ULCoverageCalculation.$CalculateEmployeeInfo[165].$EmployeeID</t>
  </si>
  <si>
    <t>_res_.$plans[0].$ULCoverageCalculation.$CalculateEmployeeInfo[165].$AgeBand</t>
  </si>
  <si>
    <t>_res_.$plans[0].$ULCoverageCalculation.$CalculateEmployeeInfo[165].$PlanAmount</t>
  </si>
  <si>
    <t>_res_.$plans[0].$ULCoverageCalculation.$CalculateEmployeeInfo[165].$MonthlyClaimCost</t>
  </si>
  <si>
    <t>_res_.$plans[0].$ULCoverageCalculation.$CalculateEmployeeInfo[168].$EmployeeID</t>
  </si>
  <si>
    <t>_res_.$plans[0].$ULCoverageCalculation.$CalculateEmployeeInfo[168].$AgeBand</t>
  </si>
  <si>
    <t>_res_.$plans[0].$ULCoverageCalculation.$CalculateEmployeeInfo[168].$PlanAmount</t>
  </si>
  <si>
    <t>_res_.$plans[0].$ULCoverageCalculation.$CalculateEmployeeInfo[168].$MonthlyClaimCost</t>
  </si>
  <si>
    <t>_res_.$plans[0].$ULCoverageCalculation.$CalculateEmployeeInfo[169].$EmployeeID</t>
  </si>
  <si>
    <t>_res_.$plans[0].$ULCoverageCalculation.$CalculateEmployeeInfo[169].$AgeBand</t>
  </si>
  <si>
    <t>_res_.$plans[0].$ULCoverageCalculation.$CalculateEmployeeInfo[169].$PlanAmount</t>
  </si>
  <si>
    <t>_res_.$plans[0].$ULCoverageCalculation.$CalculateEmployeeInfo[169].$MonthlyClaimCost</t>
  </si>
  <si>
    <t>_res_.$plans[0].$ULCoverageCalculation.$CalculateEmployeeInfo[172].$EmployeeID</t>
  </si>
  <si>
    <t>_res_.$plans[0].$ULCoverageCalculation.$CalculateEmployeeInfo[172].$AgeBand</t>
  </si>
  <si>
    <t>_res_.$plans[0].$ULCoverageCalculation.$CalculateEmployeeInfo[172].$PlanAmount</t>
  </si>
  <si>
    <t>_res_.$plans[0].$ULCoverageCalculation.$CalculateEmployeeInfo[172].$MonthlyClaimCost</t>
  </si>
  <si>
    <t>_res_.$plans[0].$ULCoverageCalculation.$CalculateEmployeeInfo[173].$EmployeeID</t>
  </si>
  <si>
    <t>_res_.$plans[0].$ULCoverageCalculation.$CalculateEmployeeInfo[173].$AgeBand</t>
  </si>
  <si>
    <t>_res_.$plans[0].$ULCoverageCalculation.$CalculateEmployeeInfo[173].$PlanAmount</t>
  </si>
  <si>
    <t>_res_.$plans[0].$ULCoverageCalculation.$CalculateEmployeeInfo[173].$MonthlyClaimCost</t>
  </si>
  <si>
    <t>_res_.$plans[0].$ULCoverageCalculation.$CalculateEmployeeInfo[176].$EmployeeID</t>
  </si>
  <si>
    <t>_res_.$plans[0].$ULCoverageCalculation.$CalculateEmployeeInfo[176].$ClassNumbers</t>
  </si>
  <si>
    <t>_res_.$plans[0].$ULCoverageCalculation.$CalculateEmployeeInfo[176].$AgeBand</t>
  </si>
  <si>
    <t>_res_.$plans[0].$ULCoverageCalculation.$CalculateEmployeeInfo[176].$PlanAmount</t>
  </si>
  <si>
    <t>_res_.$plans[0].$ULCoverageCalculation.$CalculateEmployeeInfo[176].$MonthlyClaimCost</t>
  </si>
  <si>
    <t>_res_.$plans[0].$ULCoverageCalculation.$CalculateEmployeeInfo[180].$EmployeeID</t>
  </si>
  <si>
    <t>_res_.$plans[0].$ULCoverageCalculation.$CalculateEmployeeInfo[180].$AgeBand</t>
  </si>
  <si>
    <t>_res_.$plans[0].$ULCoverageCalculation.$CalculateEmployeeInfo[180].$PlanAmount</t>
  </si>
  <si>
    <t>_res_.$plans[0].$ULCoverageCalculation.$CalculateEmployeeInfo[180].$MonthlyClaimCost</t>
  </si>
  <si>
    <t>_res_.$plans[0].$ULCoverageCalculation.$CalculateEmployeeInfo[184].$EmployeeID</t>
  </si>
  <si>
    <t>_res_.$plans[0].$ULCoverageCalculation.$CalculateEmployeeInfo[184].$AgeBand</t>
  </si>
  <si>
    <t>_res_.$plans[0].$ULCoverageCalculation.$CalculateEmployeeInfo[184].$PlanAmount</t>
  </si>
  <si>
    <t>_res_.$plans[0].$ULCoverageCalculation.$CalculateEmployeeInfo[184].$MonthlyClaimCost</t>
  </si>
  <si>
    <t>_res_.$plans[0].$ULCoverageCalculation.$CalculateEmployeeInfo[188].$EmployeeID</t>
  </si>
  <si>
    <t>_res_.$plans[0].$ULCoverageCalculation.$CalculateEmployeeInfo[188].$AgeBand</t>
  </si>
  <si>
    <t>_res_.$plans[0].$ULCoverageCalculation.$CalculateEmployeeInfo[188].$PlanAmount</t>
  </si>
  <si>
    <t>_res_.$plans[0].$ULCoverageCalculation.$CalculateEmployeeInfo[188].$MonthlyClaimCost</t>
  </si>
  <si>
    <t>_res_.$plans[0].$ULCoverageCalculation.$CalculateEmployeeInfo[192].$EmployeeID</t>
  </si>
  <si>
    <t>_res_.$plans[0].$ULCoverageCalculation.$CalculateEmployeeInfo[192].$AgeBand</t>
  </si>
  <si>
    <t>_res_.$plans[0].$ULCoverageCalculation.$CalculateEmployeeInfo[192].$PlanAmount</t>
  </si>
  <si>
    <t>_res_.$plans[0].$ULCoverageCalculation.$CalculateEmployeeInfo[192].$MonthlyClaimCost</t>
  </si>
  <si>
    <t>_res_.$plans[0].$ULCoverageCalculation.$CalculateEmployeeInfo[196].$EmployeeID</t>
  </si>
  <si>
    <t>_res_.$plans[0].$ULCoverageCalculation.$CalculateEmployeeInfo[196].$AgeBand</t>
  </si>
  <si>
    <t>_res_.$plans[0].$ULCoverageCalculation.$CalculateEmployeeInfo[196].$PlanAmount</t>
  </si>
  <si>
    <t>_res_.$plans[0].$ULCoverageCalculation.$CalculateEmployeeInfo[196].$MonthlyClaimCost</t>
  </si>
  <si>
    <t>_res_.$plans[0].$ULCoverageCalculation.$CalculateEmployeeInfo[200].$EmployeeID</t>
  </si>
  <si>
    <t>_res_.$plans[0].$ULCoverageCalculation.$CalculateEmployeeInfo[200].$AgeBand</t>
  </si>
  <si>
    <t>_res_.$plans[0].$ULCoverageCalculation.$CalculateEmployeeInfo[200].$PlanAmount</t>
  </si>
  <si>
    <t>_res_.$plans[0].$ULCoverageCalculation.$CalculateEmployeeInfo[200].$MonthlyClaimCost</t>
  </si>
  <si>
    <t>_res_.$plans[0].$ULCoverageCalculation.$CalculateEmployeeInfo[204].$EmployeeID</t>
  </si>
  <si>
    <t>_res_.$plans[0].$ULCoverageCalculation.$CalculateEmployeeInfo[204].$AgeBand</t>
  </si>
  <si>
    <t>_res_.$plans[0].$ULCoverageCalculation.$CalculateEmployeeInfo[204].$PlanAmount</t>
  </si>
  <si>
    <t>_res_.$plans[0].$ULCoverageCalculation.$CalculateEmployeeInfo[204].$MonthlyClaimCost</t>
  </si>
  <si>
    <t>_res_.$plans[0].$ULCoverageCalculation.$CalculateEmployeeInfo[208].$EmployeeID</t>
  </si>
  <si>
    <t>_res_.$plans[0].$ULCoverageCalculation.$CalculateEmployeeInfo[208].$AgeBand</t>
  </si>
  <si>
    <t>_res_.$plans[0].$ULCoverageCalculation.$CalculateEmployeeInfo[208].$PlanAmount</t>
  </si>
  <si>
    <t>_res_.$plans[0].$ULCoverageCalculation.$CalculateEmployeeInfo[208].$MonthlyClaimCost</t>
  </si>
  <si>
    <t>_res_.$plans[0].$ULCoverageCalculation.$CalculateEmployeeInfo[212].$EmployeeID</t>
  </si>
  <si>
    <t>_res_.$plans[0].$ULCoverageCalculation.$CalculateEmployeeInfo[212].$AgeBand</t>
  </si>
  <si>
    <t>_res_.$plans[0].$ULCoverageCalculation.$CalculateEmployeeInfo[212].$PlanAmount</t>
  </si>
  <si>
    <t>_res_.$plans[0].$ULCoverageCalculation.$CalculateEmployeeInfo[212].$MonthlyClaimCost</t>
  </si>
  <si>
    <t>_res_.$plans[0].$ULCoverageCalculation.$CalculateEmployeeInfo[216].$EmployeeID</t>
  </si>
  <si>
    <t>_res_.$plans[0].$ULCoverageCalculation.$CalculateEmployeeInfo[216].$AgeBand</t>
  </si>
  <si>
    <t>_res_.$plans[0].$ULCoverageCalculation.$CalculateEmployeeInfo[216].$PlanAmount</t>
  </si>
  <si>
    <t>_res_.$plans[0].$ULCoverageCalculation.$CalculateEmployeeInfo[216].$MonthlyClaimCost</t>
  </si>
  <si>
    <t>_res_.$plans[0].$ULCoverageCalculation.$CalculateEmployeeInfo[220].$EmployeeID</t>
  </si>
  <si>
    <t>_res_.$plans[0].$ULCoverageCalculation.$CalculateEmployeeInfo[220].$ClassNumbers</t>
  </si>
  <si>
    <t>_res_.$plans[0].$ULCoverageCalculation.$CalculateEmployeeInfo[220].$AgeBand</t>
  </si>
  <si>
    <t>_res_.$plans[0].$ULCoverageCalculation.$CalculateEmployeeInfo[220].$PlanAmount</t>
  </si>
  <si>
    <t>_res_.$plans[0].$ULCoverageCalculation.$CalculateEmployeeInfo[220].$MonthlyClaimCost</t>
  </si>
  <si>
    <t>_res_.$plans[0].$ULCoverageCalculation.$CalculateEmployeeInfo[223].$EmployeeID</t>
  </si>
  <si>
    <t>_res_.$plans[0].$ULCoverageCalculation.$CalculateEmployeeInfo[223].$AgeBand</t>
  </si>
  <si>
    <t>_res_.$plans[0].$ULCoverageCalculation.$CalculateEmployeeInfo[223].$PlanAmount</t>
  </si>
  <si>
    <t>_res_.$plans[0].$ULCoverageCalculation.$CalculateEmployeeInfo[223].$MonthlyClaimCost</t>
  </si>
  <si>
    <t>_res_.$plans[0].$ULCoverageCalculation.$CalculateEmployeeInfo[224].$EmployeeID</t>
  </si>
  <si>
    <t>_res_.$plans[0].$ULCoverageCalculation.$CalculateEmployeeInfo[224].$AgeBand</t>
  </si>
  <si>
    <t>_res_.$plans[0].$ULCoverageCalculation.$CalculateEmployeeInfo[224].$PlanAmount</t>
  </si>
  <si>
    <t>_res_.$plans[0].$ULCoverageCalculation.$CalculateEmployeeInfo[224].$MonthlyClaimCost</t>
  </si>
  <si>
    <t>_res_.$plans[0].$ULCoverageCalculation.$CalculateEmployeeInfo[227].$EmployeeID</t>
  </si>
  <si>
    <t>_res_.$plans[0].$ULCoverageCalculation.$CalculateEmployeeInfo[227].$AgeBand</t>
  </si>
  <si>
    <t>_res_.$plans[0].$ULCoverageCalculation.$CalculateEmployeeInfo[227].$PlanAmount</t>
  </si>
  <si>
    <t>_res_.$plans[0].$ULCoverageCalculation.$CalculateEmployeeInfo[227].$MonthlyClaimCost</t>
  </si>
  <si>
    <t>_res_.$plans[0].$ULCoverageCalculation.$CalculateEmployeeInfo[228].$EmployeeID</t>
  </si>
  <si>
    <t>_res_.$plans[0].$ULCoverageCalculation.$CalculateEmployeeInfo[228].$AgeBand</t>
  </si>
  <si>
    <t>_res_.$plans[0].$ULCoverageCalculation.$CalculateEmployeeInfo[228].$PlanAmount</t>
  </si>
  <si>
    <t>_res_.$plans[0].$ULCoverageCalculation.$CalculateEmployeeInfo[228].$MonthlyClaimCost</t>
  </si>
  <si>
    <t>_res_.$plans[0].$ULCoverageCalculation.$CalculateEmployeeInfo[231].$EmployeeID</t>
  </si>
  <si>
    <t>_res_.$plans[0].$ULCoverageCalculation.$CalculateEmployeeInfo[231].$AgeBand</t>
  </si>
  <si>
    <t>_res_.$plans[0].$ULCoverageCalculation.$CalculateEmployeeInfo[231].$PlanAmount</t>
  </si>
  <si>
    <t>_res_.$plans[0].$ULCoverageCalculation.$CalculateEmployeeInfo[231].$MonthlyClaimCost</t>
  </si>
  <si>
    <t>_res_.$plans[0].$ULCoverageCalculation.$CalculateEmployeeInfo[232].$EmployeeID</t>
  </si>
  <si>
    <t>_res_.$plans[0].$ULCoverageCalculation.$CalculateEmployeeInfo[232].$AgeBand</t>
  </si>
  <si>
    <t>_res_.$plans[0].$ULCoverageCalculation.$CalculateEmployeeInfo[232].$PlanAmount</t>
  </si>
  <si>
    <t>_res_.$plans[0].$ULCoverageCalculation.$CalculateEmployeeInfo[232].$MonthlyClaimCost</t>
  </si>
  <si>
    <t>_res_.$plans[0].$ULCoverageCalculation.$CalculateEmployeeInfo[235].$EmployeeID</t>
  </si>
  <si>
    <t>_res_.$plans[0].$ULCoverageCalculation.$CalculateEmployeeInfo[235].$AgeBand</t>
  </si>
  <si>
    <t>_res_.$plans[0].$ULCoverageCalculation.$CalculateEmployeeInfo[235].$PlanAmount</t>
  </si>
  <si>
    <t>_res_.$plans[0].$ULCoverageCalculation.$CalculateEmployeeInfo[235].$MonthlyClaimCost</t>
  </si>
  <si>
    <t>_res_.$plans[0].$ULCoverageCalculation.$CalculateEmployeeInfo[236].$EmployeeID</t>
  </si>
  <si>
    <t>_res_.$plans[0].$ULCoverageCalculation.$CalculateEmployeeInfo[236].$AgeBand</t>
  </si>
  <si>
    <t>_res_.$plans[0].$ULCoverageCalculation.$CalculateEmployeeInfo[236].$PlanAmount</t>
  </si>
  <si>
    <t>_res_.$plans[0].$ULCoverageCalculation.$CalculateEmployeeInfo[236].$MonthlyClaimCost</t>
  </si>
  <si>
    <t>_res_.$plans[0].$ULCoverageCalculation.$CalculateEmployeeInfo[239].$EmployeeID</t>
  </si>
  <si>
    <t>_res_.$plans[0].$ULCoverageCalculation.$CalculateEmployeeInfo[239].$AgeBand</t>
  </si>
  <si>
    <t>_res_.$plans[0].$ULCoverageCalculation.$CalculateEmployeeInfo[239].$PlanAmount</t>
  </si>
  <si>
    <t>_res_.$plans[0].$ULCoverageCalculation.$CalculateEmployeeInfo[239].$MonthlyClaimCost</t>
  </si>
  <si>
    <t>_res_.$plans[0].$ULCoverageCalculation.$CalculateEmployeeInfo[240].$EmployeeID</t>
  </si>
  <si>
    <t>_res_.$plans[0].$ULCoverageCalculation.$CalculateEmployeeInfo[240].$AgeBand</t>
  </si>
  <si>
    <t>_res_.$plans[0].$ULCoverageCalculation.$CalculateEmployeeInfo[240].$PlanAmount</t>
  </si>
  <si>
    <t>_res_.$plans[0].$ULCoverageCalculation.$CalculateEmployeeInfo[240].$MonthlyClaimCost</t>
  </si>
  <si>
    <t>_res_.$plans[0].$ULCoverageCalculation.$CalculateEmployeeInfo[243].$EmployeeID</t>
  </si>
  <si>
    <t>_res_.$plans[0].$ULCoverageCalculation.$CalculateEmployeeInfo[243].$AgeBand</t>
  </si>
  <si>
    <t>_res_.$plans[0].$ULCoverageCalculation.$CalculateEmployeeInfo[243].$PlanAmount</t>
  </si>
  <si>
    <t>_res_.$plans[0].$ULCoverageCalculation.$CalculateEmployeeInfo[243].$MonthlyClaimCost</t>
  </si>
  <si>
    <t>_res_.$plans[0].$ULCoverageCalculation.$CalculateEmployeeInfo[244].$EmployeeID</t>
  </si>
  <si>
    <t>_res_.$plans[0].$ULCoverageCalculation.$CalculateEmployeeInfo[244].$AgeBand</t>
  </si>
  <si>
    <t>_res_.$plans[0].$ULCoverageCalculation.$CalculateEmployeeInfo[244].$PlanAmount</t>
  </si>
  <si>
    <t>_res_.$plans[0].$ULCoverageCalculation.$CalculateEmployeeInfo[244].$MonthlyClaimCost</t>
  </si>
  <si>
    <t>_res_.$plans[0].$ULCoverageCalculation.$CalculateEmployeeInfo[247].$EmployeeID</t>
  </si>
  <si>
    <t>_res_.$plans[0].$ULCoverageCalculation.$CalculateEmployeeInfo[247].$AgeBand</t>
  </si>
  <si>
    <t>_res_.$plans[0].$ULCoverageCalculation.$CalculateEmployeeInfo[247].$PlanAmount</t>
  </si>
  <si>
    <t>_res_.$plans[0].$ULCoverageCalculation.$CalculateEmployeeInfo[247].$MonthlyClaimCost</t>
  </si>
  <si>
    <t>_res_.$plans[0].$ULCoverageCalculation.$CalculateEmployeeInfo[248].$EmployeeID</t>
  </si>
  <si>
    <t>_res_.$plans[0].$ULCoverageCalculation.$CalculateEmployeeInfo[248].$AgeBand</t>
  </si>
  <si>
    <t>_res_.$plans[0].$ULCoverageCalculation.$CalculateEmployeeInfo[248].$PlanAmount</t>
  </si>
  <si>
    <t>_res_.$plans[0].$ULCoverageCalculation.$CalculateEmployeeInfo[248].$MonthlyClaimCost</t>
  </si>
  <si>
    <t>_res_.$plans[0].$ULCoverageCalculation.$CalculateEmployeeInfo[251].$EmployeeID</t>
  </si>
  <si>
    <t>_res_.$plans[0].$ULCoverageCalculation.$CalculateEmployeeInfo[251].$AgeBand</t>
  </si>
  <si>
    <t>_res_.$plans[0].$ULCoverageCalculation.$CalculateEmployeeInfo[251].$PlanAmount</t>
  </si>
  <si>
    <t>_res_.$plans[0].$ULCoverageCalculation.$CalculateEmployeeInfo[251].$MonthlyClaimCost</t>
  </si>
  <si>
    <t>_res_.$plans[0].$ULCoverageCalculation.$CalculateEmployeeInfo[252].$EmployeeID</t>
  </si>
  <si>
    <t>_res_.$plans[0].$ULCoverageCalculation.$CalculateEmployeeInfo[252].$AgeBand</t>
  </si>
  <si>
    <t>_res_.$plans[0].$ULCoverageCalculation.$CalculateEmployeeInfo[252].$PlanAmount</t>
  </si>
  <si>
    <t>_res_.$plans[0].$ULCoverageCalculation.$CalculateEmployeeInfo[252].$MonthlyClaimCost</t>
  </si>
  <si>
    <t>_res_.$plans[0].$ULCoverageCalculation.$CalculateEmployeeInfo[255].$EmployeeID</t>
  </si>
  <si>
    <t>_res_.$plans[0].$ULCoverageCalculation.$CalculateEmployeeInfo[255].$AgeBand</t>
  </si>
  <si>
    <t>_res_.$plans[0].$ULCoverageCalculation.$CalculateEmployeeInfo[255].$PlanAmount</t>
  </si>
  <si>
    <t>_res_.$plans[0].$ULCoverageCalculation.$CalculateEmployeeInfo[255].$MonthlyClaimCost</t>
  </si>
  <si>
    <t>_res_.$plans[0].$ULCoverageCalculation.$CalculateEmployeeInfo[256].$EmployeeID</t>
  </si>
  <si>
    <t>_res_.$plans[0].$ULCoverageCalculation.$CalculateEmployeeInfo[256].$AgeBand</t>
  </si>
  <si>
    <t>_res_.$plans[0].$ULCoverageCalculation.$CalculateEmployeeInfo[256].$PlanAmount</t>
  </si>
  <si>
    <t>_res_.$plans[0].$ULCoverageCalculation.$CalculateEmployeeInfo[256].$MonthlyClaimCost</t>
  </si>
  <si>
    <t>_res_.$plans[0].$ULCoverageCalculation.$CalculateEmployeeInfo[259].$EmployeeID</t>
  </si>
  <si>
    <t>_res_.$plans[0].$ULCoverageCalculation.$CalculateEmployeeInfo[259].$AgeBand</t>
  </si>
  <si>
    <t>_res_.$plans[0].$ULCoverageCalculation.$CalculateEmployeeInfo[259].$PlanAmount</t>
  </si>
  <si>
    <t>_res_.$plans[0].$ULCoverageCalculation.$CalculateEmployeeInfo[259].$MonthlyClaimCost</t>
  </si>
  <si>
    <t>_res_.$plans[0].$ULCoverageCalculation.$CalculateEmployeeInfo[260].$EmployeeID</t>
  </si>
  <si>
    <t>_res_.$plans[0].$ULCoverageCalculation.$CalculateEmployeeInfo[260].$AgeBand</t>
  </si>
  <si>
    <t>_res_.$plans[0].$ULCoverageCalculation.$CalculateEmployeeInfo[260].$PlanAmount</t>
  </si>
  <si>
    <t>_res_.$plans[0].$ULCoverageCalculation.$CalculateEmployeeInfo[260].$MonthlyClaimCost</t>
  </si>
  <si>
    <t>_res_.$plans[0].$ULCoverageCalculation.$CalculateEmployeeInfo[263].$EmployeeID</t>
  </si>
  <si>
    <t>_res_.$plans[0].$ULCoverageCalculation.$CalculateEmployeeInfo[263].$AgeBand</t>
  </si>
  <si>
    <t>_res_.$plans[0].$ULCoverageCalculation.$CalculateEmployeeInfo[263].$PlanAmount</t>
  </si>
  <si>
    <t>_res_.$plans[0].$ULCoverageCalculation.$CalculateEmployeeInfo[263].$MonthlyClaimCost</t>
  </si>
  <si>
    <t>_res_.$plans[0].$ULCoverageCalculation.$CalculateEmployeeInfo[264].$EmployeeID</t>
  </si>
  <si>
    <t>_res_.$plans[0].$ULCoverageCalculation.$CalculateEmployeeInfo[264].$ClassNumbers</t>
  </si>
  <si>
    <t>_res_.$plans[0].$ULCoverageCalculation.$CalculateEmployeeInfo[264].$AgeBand</t>
  </si>
  <si>
    <t>_res_.$plans[0].$ULCoverageCalculation.$CalculateEmployeeInfo[264].$PlanAmount</t>
  </si>
  <si>
    <t>_res_.$plans[0].$ULCoverageCalculation.$CalculateEmployeeInfo[264].$MonthlyClaimCost</t>
  </si>
  <si>
    <t>_res_.$plans[0].$ULCoverageCalculation.$CalculateEmployeeInfo[266].$EmployeeID</t>
  </si>
  <si>
    <t>_res_.$plans[0].$ULCoverageCalculation.$CalculateEmployeeInfo[266].$AgeBand</t>
  </si>
  <si>
    <t>_res_.$plans[0].$ULCoverageCalculation.$CalculateEmployeeInfo[266].$PlanAmount</t>
  </si>
  <si>
    <t>_res_.$plans[0].$ULCoverageCalculation.$CalculateEmployeeInfo[266].$MonthlyClaimCost</t>
  </si>
  <si>
    <t>_res_.$plans[0].$ULCoverageCalculation.$CalculateEmployeeInfo[268].$EmployeeID</t>
  </si>
  <si>
    <t>_res_.$plans[0].$ULCoverageCalculation.$CalculateEmployeeInfo[268].$AgeBand</t>
  </si>
  <si>
    <t>_res_.$plans[0].$ULCoverageCalculation.$CalculateEmployeeInfo[268].$PlanAmount</t>
  </si>
  <si>
    <t>_res_.$plans[0].$ULCoverageCalculation.$CalculateEmployeeInfo[268].$MonthlyClaimCost</t>
  </si>
  <si>
    <t>_res_.$plans[0].$ULCoverageCalculation.$CalculateEmployeeInfo[270].$EmployeeID</t>
  </si>
  <si>
    <t>_res_.$plans[0].$ULCoverageCalculation.$CalculateEmployeeInfo[270].$AgeBand</t>
  </si>
  <si>
    <t>_res_.$plans[0].$ULCoverageCalculation.$CalculateEmployeeInfo[270].$PlanAmount</t>
  </si>
  <si>
    <t>_res_.$plans[0].$ULCoverageCalculation.$CalculateEmployeeInfo[270].$MonthlyClaimCost</t>
  </si>
  <si>
    <t>_res_.$plans[0].$ULCoverageCalculation.$CalculateEmployeeInfo[272].$EmployeeID</t>
  </si>
  <si>
    <t>_res_.$plans[0].$ULCoverageCalculation.$CalculateEmployeeInfo[272].$AgeBand</t>
  </si>
  <si>
    <t>_res_.$plans[0].$ULCoverageCalculation.$CalculateEmployeeInfo[272].$PlanAmount</t>
  </si>
  <si>
    <t>_res_.$plans[0].$ULCoverageCalculation.$CalculateEmployeeInfo[272].$MonthlyClaimCost</t>
  </si>
  <si>
    <t>_res_.$plans[0].$ULCoverageCalculation.$CalculateEmployeeInfo[274].$EmployeeID</t>
  </si>
  <si>
    <t>_res_.$plans[0].$ULCoverageCalculation.$CalculateEmployeeInfo[274].$AgeBand</t>
  </si>
  <si>
    <t>_res_.$plans[0].$ULCoverageCalculation.$CalculateEmployeeInfo[274].$PlanAmount</t>
  </si>
  <si>
    <t>_res_.$plans[0].$ULCoverageCalculation.$CalculateEmployeeInfo[274].$MonthlyClaimCost</t>
  </si>
  <si>
    <t>_res_.$plans[0].$ULCoverageCalculation.$CalculateEmployeeInfo[276].$EmployeeID</t>
  </si>
  <si>
    <t>_res_.$plans[0].$ULCoverageCalculation.$CalculateEmployeeInfo[276].$AgeBand</t>
  </si>
  <si>
    <t>_res_.$plans[0].$ULCoverageCalculation.$CalculateEmployeeInfo[276].$PlanAmount</t>
  </si>
  <si>
    <t>_res_.$plans[0].$ULCoverageCalculation.$CalculateEmployeeInfo[276].$MonthlyClaimCost</t>
  </si>
  <si>
    <t>_res_.$plans[0].$ULCoverageCalculation.$CalculateEmployeeInfo[278].$EmployeeID</t>
  </si>
  <si>
    <t>_res_.$plans[0].$ULCoverageCalculation.$CalculateEmployeeInfo[278].$AgeBand</t>
  </si>
  <si>
    <t>_res_.$plans[0].$ULCoverageCalculation.$CalculateEmployeeInfo[278].$PlanAmount</t>
  </si>
  <si>
    <t>_res_.$plans[0].$ULCoverageCalculation.$CalculateEmployeeInfo[278].$MonthlyClaimCost</t>
  </si>
  <si>
    <t>_res_.$plans[0].$ULCoverageCalculation.$CalculateEmployeeInfo[280].$EmployeeID</t>
  </si>
  <si>
    <t>_res_.$plans[0].$ULCoverageCalculation.$CalculateEmployeeInfo[280].$AgeBand</t>
  </si>
  <si>
    <t>_res_.$plans[0].$ULCoverageCalculation.$CalculateEmployeeInfo[280].$PlanAmount</t>
  </si>
  <si>
    <t>_res_.$plans[0].$ULCoverageCalculation.$CalculateEmployeeInfo[280].$MonthlyClaimCost</t>
  </si>
  <si>
    <t>_res_.$plans[0].$ULCoverageCalculation.$CalculateEmployeeInfo[282].$EmployeeID</t>
  </si>
  <si>
    <t>_res_.$plans[0].$ULCoverageCalculation.$CalculateEmployeeInfo[282].$AgeBand</t>
  </si>
  <si>
    <t>_res_.$plans[0].$ULCoverageCalculation.$CalculateEmployeeInfo[282].$PlanAmount</t>
  </si>
  <si>
    <t>_res_.$plans[0].$ULCoverageCalculation.$CalculateEmployeeInfo[282].$MonthlyClaimCost</t>
  </si>
  <si>
    <t>_res_.$plans[0].$ULCoverageCalculation.$CalculateEmployeeInfo[284].$EmployeeID</t>
  </si>
  <si>
    <t>_res_.$plans[0].$ULCoverageCalculation.$CalculateEmployeeInfo[284].$AgeBand</t>
  </si>
  <si>
    <t>_res_.$plans[0].$ULCoverageCalculation.$CalculateEmployeeInfo[284].$PlanAmount</t>
  </si>
  <si>
    <t>_res_.$plans[0].$ULCoverageCalculation.$CalculateEmployeeInfo[284].$MonthlyClaimCost</t>
  </si>
  <si>
    <t>_res_.$plans[0].$ULCoverageCalculation.$CalculateEmployeeInfo[286].$EmployeeID</t>
  </si>
  <si>
    <t>_res_.$plans[0].$ULCoverageCalculation.$CalculateEmployeeInfo[286].$AgeBand</t>
  </si>
  <si>
    <t>_res_.$plans[0].$ULCoverageCalculation.$CalculateEmployeeInfo[286].$PlanAmount</t>
  </si>
  <si>
    <t>_res_.$plans[0].$ULCoverageCalculation.$CalculateEmployeeInfo[286].$MonthlyClaimCost</t>
  </si>
  <si>
    <t>_res_.$plans[0].$ULCoverageCalculation.$CalculateEmployeeInfo[288].$EmployeeID</t>
  </si>
  <si>
    <t>_res_.$plans[0].$ULCoverageCalculation.$CalculateEmployeeInfo[288].$AgeBand</t>
  </si>
  <si>
    <t>_res_.$plans[0].$ULCoverageCalculation.$CalculateEmployeeInfo[288].$PlanAmount</t>
  </si>
  <si>
    <t>_res_.$plans[0].$ULCoverageCalculation.$CalculateEmployeeInfo[288].$MonthlyClaimCost</t>
  </si>
  <si>
    <t>_res_.$plans[0].$ULCoverageCalculation.$CalculateEmployeeInfo[290].$EmployeeID</t>
  </si>
  <si>
    <t>_res_.$plans[0].$ULCoverageCalculation.$CalculateEmployeeInfo[290].$AgeBand</t>
  </si>
  <si>
    <t>_res_.$plans[0].$ULCoverageCalculation.$CalculateEmployeeInfo[290].$PlanAmount</t>
  </si>
  <si>
    <t>_res_.$plans[0].$ULCoverageCalculation.$CalculateEmployeeInfo[290].$MonthlyClaimCost</t>
  </si>
  <si>
    <t>_res_.$plans[0].$ULCoverageCalculation.$CalculateEmployeeInfo[292].$EmployeeID</t>
  </si>
  <si>
    <t>_res_.$plans[0].$ULCoverageCalculation.$CalculateEmployeeInfo[292].$AgeBand</t>
  </si>
  <si>
    <t>_res_.$plans[0].$ULCoverageCalculation.$CalculateEmployeeInfo[292].$PlanAmount</t>
  </si>
  <si>
    <t>_res_.$plans[0].$ULCoverageCalculation.$CalculateEmployeeInfo[292].$MonthlyClaimCost</t>
  </si>
  <si>
    <t>_res_.$plans[0].$ULCoverageCalculation.$CalculateEmployeeInfo[294].$EmployeeID</t>
  </si>
  <si>
    <t>_res_.$plans[0].$ULCoverageCalculation.$CalculateEmployeeInfo[294].$AgeBand</t>
  </si>
  <si>
    <t>_res_.$plans[0].$ULCoverageCalculation.$CalculateEmployeeInfo[294].$PlanAmount</t>
  </si>
  <si>
    <t>_res_.$plans[0].$ULCoverageCalculation.$CalculateEmployeeInfo[294].$MonthlyClaimCost</t>
  </si>
  <si>
    <t>_res_.$plans[0].$ULCoverageCalculation.$CalculateEmployeeInfo[296].$EmployeeID</t>
  </si>
  <si>
    <t>_res_.$plans[0].$ULCoverageCalculation.$CalculateEmployeeInfo[296].$AgeBand</t>
  </si>
  <si>
    <t>_res_.$plans[0].$ULCoverageCalculation.$CalculateEmployeeInfo[296].$PlanAmount</t>
  </si>
  <si>
    <t>_res_.$plans[0].$ULCoverageCalculation.$CalculateEmployeeInfo[296].$MonthlyClaimCost</t>
  </si>
  <si>
    <t>_res_.$plans[0].$ULCoverageCalculation.$CalculateEmployeeInfo[298].$EmployeeID</t>
  </si>
  <si>
    <t>_res_.$plans[0].$ULCoverageCalculation.$CalculateEmployeeInfo[298].$AgeBand</t>
  </si>
  <si>
    <t>_res_.$plans[0].$ULCoverageCalculation.$CalculateEmployeeInfo[298].$PlanAmount</t>
  </si>
  <si>
    <t>_res_.$plans[0].$ULCoverageCalculation.$CalculateEmployeeInfo[298].$MonthlyClaimCost</t>
  </si>
  <si>
    <t>_res_.$plans[0].$ULCoverageCalculation.$CalculateEmployeeInfo[300].$EmployeeID</t>
  </si>
  <si>
    <t>_res_.$plans[0].$ULCoverageCalculation.$CalculateEmployeeInfo[300].$AgeBand</t>
  </si>
  <si>
    <t>_res_.$plans[0].$ULCoverageCalculation.$CalculateEmployeeInfo[300].$PlanAmount</t>
  </si>
  <si>
    <t>_res_.$plans[0].$ULCoverageCalculation.$CalculateEmployeeInfo[300].$MonthlyClaimCost</t>
  </si>
  <si>
    <t>_res_.$plans[0].$ULCoverageCalculation.$CalculateEmployeeInfo[302].$EmployeeID</t>
  </si>
  <si>
    <t>_res_.$plans[0].$ULCoverageCalculation.$CalculateEmployeeInfo[302].$AgeBand</t>
  </si>
  <si>
    <t>_res_.$plans[0].$ULCoverageCalculation.$CalculateEmployeeInfo[302].$PlanAmount</t>
  </si>
  <si>
    <t>_res_.$plans[0].$ULCoverageCalculation.$CalculateEmployeeInfo[302].$MonthlyClaimCost</t>
  </si>
  <si>
    <t>_res_.$plans[0].$ULCoverageCalculation.$CalculateEmployeeInfo[304].$EmployeeID</t>
  </si>
  <si>
    <t>_res_.$plans[0].$ULCoverageCalculation.$CalculateEmployeeInfo[304].$AgeBand</t>
  </si>
  <si>
    <t>_res_.$plans[0].$ULCoverageCalculation.$CalculateEmployeeInfo[304].$PlanAmount</t>
  </si>
  <si>
    <t>_res_.$plans[0].$ULCoverageCalculation.$CalculateEmployeeInfo[304].$MonthlyClaimCost</t>
  </si>
  <si>
    <t>_res_.$plans[0].$ULCoverageCalculation.$CalculateEmployeeInfo[306].$EmployeeID</t>
  </si>
  <si>
    <t>_res_.$plans[0].$ULCoverageCalculation.$CalculateEmployeeInfo[306].$AgeBand</t>
  </si>
  <si>
    <t>_res_.$plans[0].$ULCoverageCalculation.$CalculateEmployeeInfo[306].$PlanAmount</t>
  </si>
  <si>
    <t>_res_.$plans[0].$ULCoverageCalculation.$CalculateEmployeeInfo[306].$MonthlyClaimCost</t>
  </si>
  <si>
    <t>_res_.$plans[0].$ULCoverageCalculation.$CalculateEmployeeInfo[308].$EmployeeID</t>
  </si>
  <si>
    <t>_res_.$plans[0].$ULCoverageCalculation.$CalculateEmployeeInfo[308].$ClassNumbers</t>
  </si>
  <si>
    <t>_res_.$plans[0].$ULCoverageCalculation.$CalculateEmployeeInfo[308].$AgeBand</t>
  </si>
  <si>
    <t>_res_.$plans[0].$ULCoverageCalculation.$CalculateEmployeeInfo[308].$PlanAmount</t>
  </si>
  <si>
    <t>_res_.$plans[0].$ULCoverageCalculation.$CalculateEmployeeInfo[308].$MonthlyClaimCost</t>
  </si>
  <si>
    <t>_res_.$plans[0].$ULCoverageCalculation.$CalculateEmployeeInfo[309].$EmployeeID</t>
  </si>
  <si>
    <t>_res_.$plans[0].$ULCoverageCalculation.$CalculateEmployeeInfo[309].$AgeBand</t>
  </si>
  <si>
    <t>_res_.$plans[0].$ULCoverageCalculation.$CalculateEmployeeInfo[309].$PlanAmount</t>
  </si>
  <si>
    <t>_res_.$plans[0].$ULCoverageCalculation.$CalculateEmployeeInfo[309].$MonthlyClaimCost</t>
  </si>
  <si>
    <t>_res_.$plans[0].$ULCoverageCalculation.$CalculateEmployeeInfo[312].$EmployeeID</t>
  </si>
  <si>
    <t>_res_.$plans[0].$ULCoverageCalculation.$CalculateEmployeeInfo[312].$AgeBand</t>
  </si>
  <si>
    <t>_res_.$plans[0].$ULCoverageCalculation.$CalculateEmployeeInfo[312].$PlanAmount</t>
  </si>
  <si>
    <t>_res_.$plans[0].$ULCoverageCalculation.$CalculateEmployeeInfo[312].$MonthlyClaimCost</t>
  </si>
  <si>
    <t>_res_.$plans[0].$ULCoverageCalculation.$CalculateEmployeeInfo[313].$EmployeeID</t>
  </si>
  <si>
    <t>_res_.$plans[0].$ULCoverageCalculation.$CalculateEmployeeInfo[313].$AgeBand</t>
  </si>
  <si>
    <t>_res_.$plans[0].$ULCoverageCalculation.$CalculateEmployeeInfo[313].$PlanAmount</t>
  </si>
  <si>
    <t>_res_.$plans[0].$ULCoverageCalculation.$CalculateEmployeeInfo[313].$MonthlyClaimCost</t>
  </si>
  <si>
    <t>_res_.$plans[0].$ULCoverageCalculation.$CalculateEmployeeInfo[316].$EmployeeID</t>
  </si>
  <si>
    <t>_res_.$plans[0].$ULCoverageCalculation.$CalculateEmployeeInfo[316].$AgeBand</t>
  </si>
  <si>
    <t>_res_.$plans[0].$ULCoverageCalculation.$CalculateEmployeeInfo[316].$PlanAmount</t>
  </si>
  <si>
    <t>_res_.$plans[0].$ULCoverageCalculation.$CalculateEmployeeInfo[316].$MonthlyClaimCost</t>
  </si>
  <si>
    <t>_res_.$plans[0].$ULCoverageCalculation.$CalculateEmployeeInfo[317].$EmployeeID</t>
  </si>
  <si>
    <t>_res_.$plans[0].$ULCoverageCalculation.$CalculateEmployeeInfo[317].$AgeBand</t>
  </si>
  <si>
    <t>_res_.$plans[0].$ULCoverageCalculation.$CalculateEmployeeInfo[317].$PlanAmount</t>
  </si>
  <si>
    <t>_res_.$plans[0].$ULCoverageCalculation.$CalculateEmployeeInfo[317].$MonthlyClaimCost</t>
  </si>
  <si>
    <t>_res_.$plans[0].$ULCoverageCalculation.$CalculateEmployeeInfo[320].$EmployeeID</t>
  </si>
  <si>
    <t>_res_.$plans[0].$ULCoverageCalculation.$CalculateEmployeeInfo[320].$AgeBand</t>
  </si>
  <si>
    <t>_res_.$plans[0].$ULCoverageCalculation.$CalculateEmployeeInfo[320].$PlanAmount</t>
  </si>
  <si>
    <t>_res_.$plans[0].$ULCoverageCalculation.$CalculateEmployeeInfo[320].$MonthlyClaimCost</t>
  </si>
  <si>
    <t>_res_.$plans[0].$ULCoverageCalculation.$CalculateEmployeeInfo[321].$EmployeeID</t>
  </si>
  <si>
    <t>_res_.$plans[0].$ULCoverageCalculation.$CalculateEmployeeInfo[321].$AgeBand</t>
  </si>
  <si>
    <t>_res_.$plans[0].$ULCoverageCalculation.$CalculateEmployeeInfo[321].$PlanAmount</t>
  </si>
  <si>
    <t>_res_.$plans[0].$ULCoverageCalculation.$CalculateEmployeeInfo[321].$MonthlyClaimCost</t>
  </si>
  <si>
    <t>_res_.$plans[0].$ULCoverageCalculation.$CalculateEmployeeInfo[324].$EmployeeID</t>
  </si>
  <si>
    <t>_res_.$plans[0].$ULCoverageCalculation.$CalculateEmployeeInfo[324].$AgeBand</t>
  </si>
  <si>
    <t>_res_.$plans[0].$ULCoverageCalculation.$CalculateEmployeeInfo[324].$PlanAmount</t>
  </si>
  <si>
    <t>_res_.$plans[0].$ULCoverageCalculation.$CalculateEmployeeInfo[324].$MonthlyClaimCost</t>
  </si>
  <si>
    <t>_res_.$plans[0].$ULCoverageCalculation.$CalculateEmployeeInfo[325].$EmployeeID</t>
  </si>
  <si>
    <t>_res_.$plans[0].$ULCoverageCalculation.$CalculateEmployeeInfo[325].$AgeBand</t>
  </si>
  <si>
    <t>_res_.$plans[0].$ULCoverageCalculation.$CalculateEmployeeInfo[325].$PlanAmount</t>
  </si>
  <si>
    <t>_res_.$plans[0].$ULCoverageCalculation.$CalculateEmployeeInfo[325].$MonthlyClaimCost</t>
  </si>
  <si>
    <t>_res_.$plans[0].$ULCoverageCalculation.$CalculateEmployeeInfo[328].$EmployeeID</t>
  </si>
  <si>
    <t>_res_.$plans[0].$ULCoverageCalculation.$CalculateEmployeeInfo[328].$AgeBand</t>
  </si>
  <si>
    <t>_res_.$plans[0].$ULCoverageCalculation.$CalculateEmployeeInfo[328].$PlanAmount</t>
  </si>
  <si>
    <t>_res_.$plans[0].$ULCoverageCalculation.$CalculateEmployeeInfo[328].$MonthlyClaimCost</t>
  </si>
  <si>
    <t>_res_.$plans[0].$ULCoverageCalculation.$CalculateEmployeeInfo[329].$EmployeeID</t>
  </si>
  <si>
    <t>_res_.$plans[0].$ULCoverageCalculation.$CalculateEmployeeInfo[329].$AgeBand</t>
  </si>
  <si>
    <t>_res_.$plans[0].$ULCoverageCalculation.$CalculateEmployeeInfo[329].$PlanAmount</t>
  </si>
  <si>
    <t>_res_.$plans[0].$ULCoverageCalculation.$CalculateEmployeeInfo[329].$MonthlyClaimCost</t>
  </si>
  <si>
    <t>_res_.$plans[0].$ULCoverageCalculation.$CalculateEmployeeInfo[332].$EmployeeID</t>
  </si>
  <si>
    <t>_res_.$plans[0].$ULCoverageCalculation.$CalculateEmployeeInfo[332].$AgeBand</t>
  </si>
  <si>
    <t>_res_.$plans[0].$ULCoverageCalculation.$CalculateEmployeeInfo[332].$PlanAmount</t>
  </si>
  <si>
    <t>_res_.$plans[0].$ULCoverageCalculation.$CalculateEmployeeInfo[332].$MonthlyClaimCost</t>
  </si>
  <si>
    <t>_res_.$plans[0].$ULCoverageCalculation.$CalculateEmployeeInfo[333].$EmployeeID</t>
  </si>
  <si>
    <t>_res_.$plans[0].$ULCoverageCalculation.$CalculateEmployeeInfo[333].$AgeBand</t>
  </si>
  <si>
    <t>_res_.$plans[0].$ULCoverageCalculation.$CalculateEmployeeInfo[333].$PlanAmount</t>
  </si>
  <si>
    <t>_res_.$plans[0].$ULCoverageCalculation.$CalculateEmployeeInfo[333].$MonthlyClaimCost</t>
  </si>
  <si>
    <t>_res_.$plans[0].$ULCoverageCalculation.$CalculateEmployeeInfo[336].$EmployeeID</t>
  </si>
  <si>
    <t>_res_.$plans[0].$ULCoverageCalculation.$CalculateEmployeeInfo[336].$AgeBand</t>
  </si>
  <si>
    <t>_res_.$plans[0].$ULCoverageCalculation.$CalculateEmployeeInfo[336].$PlanAmount</t>
  </si>
  <si>
    <t>_res_.$plans[0].$ULCoverageCalculation.$CalculateEmployeeInfo[336].$MonthlyClaimCost</t>
  </si>
  <si>
    <t>_res_.$plans[0].$ULCoverageCalculation.$CalculateEmployeeInfo[337].$EmployeeID</t>
  </si>
  <si>
    <t>_res_.$plans[0].$ULCoverageCalculation.$CalculateEmployeeInfo[337].$AgeBand</t>
  </si>
  <si>
    <t>_res_.$plans[0].$ULCoverageCalculation.$CalculateEmployeeInfo[337].$PlanAmount</t>
  </si>
  <si>
    <t>_res_.$plans[0].$ULCoverageCalculation.$CalculateEmployeeInfo[337].$MonthlyClaimCost</t>
  </si>
  <si>
    <t>_res_.$plans[0].$ULCoverageCalculation.$CalculateEmployeeInfo[340].$EmployeeID</t>
  </si>
  <si>
    <t>_res_.$plans[0].$ULCoverageCalculation.$CalculateEmployeeInfo[340].$AgeBand</t>
  </si>
  <si>
    <t>_res_.$plans[0].$ULCoverageCalculation.$CalculateEmployeeInfo[340].$PlanAmount</t>
  </si>
  <si>
    <t>_res_.$plans[0].$ULCoverageCalculation.$CalculateEmployeeInfo[340].$MonthlyClaimCost</t>
  </si>
  <si>
    <t>_res_.$plans[0].$ULCoverageCalculation.$CalculateEmployeeInfo[341].$EmployeeID</t>
  </si>
  <si>
    <t>_res_.$plans[0].$ULCoverageCalculation.$CalculateEmployeeInfo[341].$AgeBand</t>
  </si>
  <si>
    <t>_res_.$plans[0].$ULCoverageCalculation.$CalculateEmployeeInfo[341].$PlanAmount</t>
  </si>
  <si>
    <t>_res_.$plans[0].$ULCoverageCalculation.$CalculateEmployeeInfo[341].$MonthlyClaimCost</t>
  </si>
  <si>
    <t>_res_.$plans[0].$ULCoverageCalculation.$CalculateEmployeeInfo[344].$EmployeeID</t>
  </si>
  <si>
    <t>_res_.$plans[0].$ULCoverageCalculation.$CalculateEmployeeInfo[344].$AgeBand</t>
  </si>
  <si>
    <t>_res_.$plans[0].$ULCoverageCalculation.$CalculateEmployeeInfo[344].$PlanAmount</t>
  </si>
  <si>
    <t>_res_.$plans[0].$ULCoverageCalculation.$CalculateEmployeeInfo[344].$MonthlyClaimCost</t>
  </si>
  <si>
    <t>_res_.$plans[0].$ULCoverageCalculation.$CalculateEmployeeInfo[345].$EmployeeID</t>
  </si>
  <si>
    <t>_res_.$plans[0].$ULCoverageCalculation.$CalculateEmployeeInfo[345].$AgeBand</t>
  </si>
  <si>
    <t>_res_.$plans[0].$ULCoverageCalculation.$CalculateEmployeeInfo[345].$PlanAmount</t>
  </si>
  <si>
    <t>_res_.$plans[0].$ULCoverageCalculation.$CalculateEmployeeInfo[345].$MonthlyClaimCost</t>
  </si>
  <si>
    <t>_res_.$plans[0].$ULCoverageCalculation.$CalculateEmployeeInfo[348].$EmployeeID</t>
  </si>
  <si>
    <t>_res_.$plans[0].$ULCoverageCalculation.$CalculateEmployeeInfo[348].$AgeBand</t>
  </si>
  <si>
    <t>_res_.$plans[0].$ULCoverageCalculation.$CalculateEmployeeInfo[348].$PlanAmount</t>
  </si>
  <si>
    <t>_res_.$plans[0].$ULCoverageCalculation.$CalculateEmployeeInfo[348].$MonthlyClaimCost</t>
  </si>
  <si>
    <t>_res_.$plans[0].$ULCoverageCalculation.$CalculateEmployeeInfo[349].$EmployeeID</t>
  </si>
  <si>
    <t>_res_.$plans[0].$ULCoverageCalculation.$CalculateEmployeeInfo[349].$AgeBand</t>
  </si>
  <si>
    <t>_res_.$plans[0].$ULCoverageCalculation.$CalculateEmployeeInfo[349].$PlanAmount</t>
  </si>
  <si>
    <t>_res_.$plans[0].$ULCoverageCalculation.$CalculateEmployeeInfo[349].$MonthlyClaimCost</t>
  </si>
  <si>
    <t>_res_.$plans[0].$ULCoverageCalculation.$CalculateEmployeeInfo[352].$EmployeeID</t>
  </si>
  <si>
    <t>_res_.$plans[0].$ULCoverageCalculation.$CalculateEmployeeInfo[352].$ClassNumbers</t>
  </si>
  <si>
    <t>_res_.$plans[0].$ULCoverageCalculation.$CalculateEmployeeInfo[352].$AgeBand</t>
  </si>
  <si>
    <t>_res_.$plans[0].$ULCoverageCalculation.$CalculateEmployeeInfo[352].$PlanAmount</t>
  </si>
  <si>
    <t>_res_.$plans[0].$ULCoverageCalculation.$CalculateEmployeeInfo[352].$MonthlyClaimCost</t>
  </si>
  <si>
    <t>_res_.$plans[0].$ULCoverageCalculation.$CalculateEmployeeInfo[354].$EmployeeID</t>
  </si>
  <si>
    <t>_res_.$plans[0].$ULCoverageCalculation.$CalculateEmployeeInfo[354].$AgeBand</t>
  </si>
  <si>
    <t>_res_.$plans[0].$ULCoverageCalculation.$CalculateEmployeeInfo[354].$PlanAmount</t>
  </si>
  <si>
    <t>_res_.$plans[0].$ULCoverageCalculation.$CalculateEmployeeInfo[354].$MonthlyClaimCost</t>
  </si>
  <si>
    <t>_res_.$plans[0].$ULCoverageCalculation.$CalculateEmployeeInfo[356].$EmployeeID</t>
  </si>
  <si>
    <t>_res_.$plans[0].$ULCoverageCalculation.$CalculateEmployeeInfo[356].$AgeBand</t>
  </si>
  <si>
    <t>_res_.$plans[0].$ULCoverageCalculation.$CalculateEmployeeInfo[356].$PlanAmount</t>
  </si>
  <si>
    <t>_res_.$plans[0].$ULCoverageCalculation.$CalculateEmployeeInfo[356].$MonthlyClaimCost</t>
  </si>
  <si>
    <t>_res_.$plans[0].$ULCoverageCalculation.$CalculateEmployeeInfo[358].$EmployeeID</t>
  </si>
  <si>
    <t>_res_.$plans[0].$ULCoverageCalculation.$CalculateEmployeeInfo[358].$AgeBand</t>
  </si>
  <si>
    <t>_res_.$plans[0].$ULCoverageCalculation.$CalculateEmployeeInfo[358].$PlanAmount</t>
  </si>
  <si>
    <t>_res_.$plans[0].$ULCoverageCalculation.$CalculateEmployeeInfo[358].$MonthlyClaimCost</t>
  </si>
  <si>
    <t>_res_.$plans[0].$ULCoverageCalculation.$CalculateEmployeeInfo[360].$EmployeeID</t>
  </si>
  <si>
    <t>_res_.$plans[0].$ULCoverageCalculation.$CalculateEmployeeInfo[360].$AgeBand</t>
  </si>
  <si>
    <t>_res_.$plans[0].$ULCoverageCalculation.$CalculateEmployeeInfo[360].$PlanAmount</t>
  </si>
  <si>
    <t>_res_.$plans[0].$ULCoverageCalculation.$CalculateEmployeeInfo[360].$MonthlyClaimCost</t>
  </si>
  <si>
    <t>_res_.$plans[0].$ULCoverageCalculation.$CalculateEmployeeInfo[362].$EmployeeID</t>
  </si>
  <si>
    <t>_res_.$plans[0].$ULCoverageCalculation.$CalculateEmployeeInfo[362].$AgeBand</t>
  </si>
  <si>
    <t>_res_.$plans[0].$ULCoverageCalculation.$CalculateEmployeeInfo[362].$PlanAmount</t>
  </si>
  <si>
    <t>_res_.$plans[0].$ULCoverageCalculation.$CalculateEmployeeInfo[362].$MonthlyClaimCost</t>
  </si>
  <si>
    <t>_res_.$plans[0].$ULCoverageCalculation.$CalculateEmployeeInfo[364].$EmployeeID</t>
  </si>
  <si>
    <t>_res_.$plans[0].$ULCoverageCalculation.$CalculateEmployeeInfo[364].$AgeBand</t>
  </si>
  <si>
    <t>_res_.$plans[0].$ULCoverageCalculation.$CalculateEmployeeInfo[364].$PlanAmount</t>
  </si>
  <si>
    <t>_res_.$plans[0].$ULCoverageCalculation.$CalculateEmployeeInfo[364].$MonthlyClaimCost</t>
  </si>
  <si>
    <t>_res_.$plans[0].$ULCoverageCalculation.$CalculateEmployeeInfo[366].$EmployeeID</t>
  </si>
  <si>
    <t>_res_.$plans[0].$ULCoverageCalculation.$CalculateEmployeeInfo[366].$AgeBand</t>
  </si>
  <si>
    <t>_res_.$plans[0].$ULCoverageCalculation.$CalculateEmployeeInfo[366].$PlanAmount</t>
  </si>
  <si>
    <t>_res_.$plans[0].$ULCoverageCalculation.$CalculateEmployeeInfo[366].$MonthlyClaimCost</t>
  </si>
  <si>
    <t>_res_.$plans[0].$ULCoverageCalculation.$CalculateEmployeeInfo[368].$EmployeeID</t>
  </si>
  <si>
    <t>_res_.$plans[0].$ULCoverageCalculation.$CalculateEmployeeInfo[368].$AgeBand</t>
  </si>
  <si>
    <t>_res_.$plans[0].$ULCoverageCalculation.$CalculateEmployeeInfo[368].$PlanAmount</t>
  </si>
  <si>
    <t>_res_.$plans[0].$ULCoverageCalculation.$CalculateEmployeeInfo[368].$MonthlyClaimCost</t>
  </si>
  <si>
    <t>_res_.$plans[0].$ULCoverageCalculation.$CalculateEmployeeInfo[370].$EmployeeID</t>
  </si>
  <si>
    <t>_res_.$plans[0].$ULCoverageCalculation.$CalculateEmployeeInfo[370].$AgeBand</t>
  </si>
  <si>
    <t>_res_.$plans[0].$ULCoverageCalculation.$CalculateEmployeeInfo[370].$PlanAmount</t>
  </si>
  <si>
    <t>_res_.$plans[0].$ULCoverageCalculation.$CalculateEmployeeInfo[370].$MonthlyClaimCost</t>
  </si>
  <si>
    <t>_res_.$plans[0].$ULCoverageCalculation.$CalculateEmployeeInfo[372].$EmployeeID</t>
  </si>
  <si>
    <t>_res_.$plans[0].$ULCoverageCalculation.$CalculateEmployeeInfo[372].$AgeBand</t>
  </si>
  <si>
    <t>_res_.$plans[0].$ULCoverageCalculation.$CalculateEmployeeInfo[372].$PlanAmount</t>
  </si>
  <si>
    <t>_res_.$plans[0].$ULCoverageCalculation.$CalculateEmployeeInfo[372].$MonthlyClaimCost</t>
  </si>
  <si>
    <t>_res_.$plans[0].$ULCoverageCalculation.$CalculateEmployeeInfo[374].$EmployeeID</t>
  </si>
  <si>
    <t>_res_.$plans[0].$ULCoverageCalculation.$CalculateEmployeeInfo[374].$ClassNumbers</t>
  </si>
  <si>
    <t>_res_.$plans[0].$ULCoverageCalculation.$CalculateEmployeeInfo[374].$AgeBand</t>
  </si>
  <si>
    <t>_res_.$plans[0].$ULCoverageCalculation.$CalculateEmployeeInfo[374].$PlanAmount</t>
  </si>
  <si>
    <t>_res_.$plans[0].$ULCoverageCalculation.$CalculateEmployeeInfo[374].$MonthlyClaimCost</t>
  </si>
  <si>
    <t>_res_.$plans[0].$ULCoverageCalculation.$CalculateEmployeeInfo[375].$EmployeeID</t>
  </si>
  <si>
    <t>_res_.$plans[0].$ULCoverageCalculation.$CalculateEmployeeInfo[375].$AgeBand</t>
  </si>
  <si>
    <t>_res_.$plans[0].$ULCoverageCalculation.$CalculateEmployeeInfo[375].$PlanAmount</t>
  </si>
  <si>
    <t>_res_.$plans[0].$ULCoverageCalculation.$CalculateEmployeeInfo[375].$MonthlyClaimCost</t>
  </si>
  <si>
    <t>_res_.$plans[0].$ULCoverageCalculation.$CalculateEmployeeInfo[376].$EmployeeID</t>
  </si>
  <si>
    <t>_res_.$plans[0].$ULCoverageCalculation.$CalculateEmployeeInfo[376].$AgeBand</t>
  </si>
  <si>
    <t>_res_.$plans[0].$ULCoverageCalculation.$CalculateEmployeeInfo[376].$PlanAmount</t>
  </si>
  <si>
    <t>_res_.$plans[0].$ULCoverageCalculation.$CalculateEmployeeInfo[376].$MonthlyClaimCost</t>
  </si>
  <si>
    <t>_res_.$plans[0].$ULCoverageCalculation.$CalculateEmployeeInfo[377].$EmployeeID</t>
  </si>
  <si>
    <t>_res_.$plans[0].$ULCoverageCalculation.$CalculateEmployeeInfo[377].$AgeBand</t>
  </si>
  <si>
    <t>_res_.$plans[0].$ULCoverageCalculation.$CalculateEmployeeInfo[377].$PlanAmount</t>
  </si>
  <si>
    <t>_res_.$plans[0].$ULCoverageCalculation.$CalculateEmployeeInfo[377].$MonthlyClaimCost</t>
  </si>
  <si>
    <t>_res_.$plans[0].$ULCoverageCalculation.$CalculateEmployeeInfo[378].$EmployeeID</t>
  </si>
  <si>
    <t>_res_.$plans[0].$ULCoverageCalculation.$CalculateEmployeeInfo[378].$AgeBand</t>
  </si>
  <si>
    <t>_res_.$plans[0].$ULCoverageCalculation.$CalculateEmployeeInfo[378].$PlanAmount</t>
  </si>
  <si>
    <t>_res_.$plans[0].$ULCoverageCalculation.$CalculateEmployeeInfo[378].$MonthlyClaimCost</t>
  </si>
  <si>
    <t>_res_.$plans[0].$ULCoverageCalculation.$CalculateEmployeeInfo[379].$EmployeeID</t>
  </si>
  <si>
    <t>_res_.$plans[0].$ULCoverageCalculation.$CalculateEmployeeInfo[379].$AgeBand</t>
  </si>
  <si>
    <t>_res_.$plans[0].$ULCoverageCalculation.$CalculateEmployeeInfo[379].$PlanAmount</t>
  </si>
  <si>
    <t>_res_.$plans[0].$ULCoverageCalculation.$CalculateEmployeeInfo[379].$MonthlyClaimCost</t>
  </si>
  <si>
    <t>_res_.$plans[0].$ULCoverageCalculation.$CalculateEmployeeInfo[380].$EmployeeID</t>
  </si>
  <si>
    <t>_res_.$plans[0].$ULCoverageCalculation.$CalculateEmployeeInfo[380].$AgeBand</t>
  </si>
  <si>
    <t>_res_.$plans[0].$ULCoverageCalculation.$CalculateEmployeeInfo[380].$PlanAmount</t>
  </si>
  <si>
    <t>_res_.$plans[0].$ULCoverageCalculation.$CalculateEmployeeInfo[380].$MonthlyClaimCost</t>
  </si>
  <si>
    <t>_res_.$plans[0].$ULCoverageCalculation.$CalculateEmployeeInfo[381].$EmployeeID</t>
  </si>
  <si>
    <t>_res_.$plans[0].$ULCoverageCalculation.$CalculateEmployeeInfo[381].$AgeBand</t>
  </si>
  <si>
    <t>_res_.$plans[0].$ULCoverageCalculation.$CalculateEmployeeInfo[381].$PlanAmount</t>
  </si>
  <si>
    <t>_res_.$plans[0].$ULCoverageCalculation.$CalculateEmployeeInfo[381].$MonthlyClaimCost</t>
  </si>
  <si>
    <t>_res_.$plans[0].$ULCoverageCalculation.$CalculateEmployeeInfo[382].$EmployeeID</t>
  </si>
  <si>
    <t>_res_.$plans[0].$ULCoverageCalculation.$CalculateEmployeeInfo[382].$AgeBand</t>
  </si>
  <si>
    <t>_res_.$plans[0].$ULCoverageCalculation.$CalculateEmployeeInfo[382].$PlanAmount</t>
  </si>
  <si>
    <t>_res_.$plans[0].$ULCoverageCalculation.$CalculateEmployeeInfo[382].$MonthlyClaimCost</t>
  </si>
  <si>
    <t>_res_.$plans[0].$ULCoverageCalculation.$CalculateEmployeeInfo[383].$EmployeeID</t>
  </si>
  <si>
    <t>_res_.$plans[0].$ULCoverageCalculation.$CalculateEmployeeInfo[383].$AgeBand</t>
  </si>
  <si>
    <t>_res_.$plans[0].$ULCoverageCalculation.$CalculateEmployeeInfo[383].$PlanAmount</t>
  </si>
  <si>
    <t>_res_.$plans[0].$ULCoverageCalculation.$CalculateEmployeeInfo[383].$MonthlyClaimCost</t>
  </si>
  <si>
    <t>_res_.$plans[0].$ULCoverageCalculation.$CalculateEmployeeInfo[384].$EmployeeID</t>
  </si>
  <si>
    <t>_res_.$plans[0].$ULCoverageCalculation.$CalculateEmployeeInfo[384].$AgeBand</t>
  </si>
  <si>
    <t>_res_.$plans[0].$ULCoverageCalculation.$CalculateEmployeeInfo[384].$PlanAmount</t>
  </si>
  <si>
    <t>_res_.$plans[0].$ULCoverageCalculation.$CalculateEmployeeInfo[384].$MonthlyClaimCost</t>
  </si>
  <si>
    <t>_res_.$plans[0].$ULCoverageCalculation.$CalculateEmployeeInfo[385].$EmployeeID</t>
  </si>
  <si>
    <t>_res_.$plans[0].$ULCoverageCalculation.$CalculateEmployeeInfo[385].$ClassNumbers</t>
  </si>
  <si>
    <t>_res_.$plans[0].$ULCoverageCalculation.$CalculateEmployeeInfo[385].$AgeBand</t>
  </si>
  <si>
    <t>_res_.$plans[0].$ULCoverageCalculation.$CalculateEmployeeInfo[385].$PlanAmount</t>
  </si>
  <si>
    <t>_res_.$plans[0].$ULCoverageCalculation.$CalculateEmployeeInfo[385].$MonthlyClaimCost</t>
  </si>
  <si>
    <t>_res_.$plans[0].$ULCoverageCalculation.$CalculateEmployeeInfo[386].$EmployeeID</t>
  </si>
  <si>
    <t>_res_.$plans[0].$ULCoverageCalculation.$CalculateEmployeeInfo[386].$AgeBand</t>
  </si>
  <si>
    <t>_res_.$plans[0].$ULCoverageCalculation.$CalculateEmployeeInfo[386].$PlanAmount</t>
  </si>
  <si>
    <t>_res_.$plans[0].$ULCoverageCalculation.$CalculateEmployeeInfo[386].$MonthlyClaimCost</t>
  </si>
  <si>
    <t>_res_.$plans[0].$ULCoverageCalculation.$CalculateEmployeeInfo[387].$EmployeeID</t>
  </si>
  <si>
    <t>_res_.$plans[0].$ULCoverageCalculation.$CalculateEmployeeInfo[387].$AgeBand</t>
  </si>
  <si>
    <t>_res_.$plans[0].$ULCoverageCalculation.$CalculateEmployeeInfo[387].$PlanAmount</t>
  </si>
  <si>
    <t>_res_.$plans[0].$ULCoverageCalculation.$CalculateEmployeeInfo[387].$MonthlyClaimCost</t>
  </si>
  <si>
    <t>_res_.$plans[0].$ULCoverageCalculation.$CalculateEmployeeInfo[388].$EmployeeID</t>
  </si>
  <si>
    <t>_res_.$plans[0].$ULCoverageCalculation.$CalculateEmployeeInfo[388].$AgeBand</t>
  </si>
  <si>
    <t>_res_.$plans[0].$ULCoverageCalculation.$CalculateEmployeeInfo[388].$PlanAmount</t>
  </si>
  <si>
    <t>_res_.$plans[0].$ULCoverageCalculation.$CalculateEmployeeInfo[388].$MonthlyClaimCost</t>
  </si>
  <si>
    <t>_res_.$plans[0].$ULCoverageCalculation.$CalculateEmployeeInfo[389].$EmployeeID</t>
  </si>
  <si>
    <t>_res_.$plans[0].$ULCoverageCalculation.$CalculateEmployeeInfo[389].$AgeBand</t>
  </si>
  <si>
    <t>_res_.$plans[0].$ULCoverageCalculation.$CalculateEmployeeInfo[389].$PlanAmount</t>
  </si>
  <si>
    <t>_res_.$plans[0].$ULCoverageCalculation.$CalculateEmployeeInfo[389].$MonthlyClaimCost</t>
  </si>
  <si>
    <t>_res_.$plans[0].$ULCoverageCalculation.$CalculateEmployeeInfo[390].$EmployeeID</t>
  </si>
  <si>
    <t>_res_.$plans[0].$ULCoverageCalculation.$CalculateEmployeeInfo[390].$AgeBand</t>
  </si>
  <si>
    <t>_res_.$plans[0].$ULCoverageCalculation.$CalculateEmployeeInfo[390].$PlanAmount</t>
  </si>
  <si>
    <t>_res_.$plans[0].$ULCoverageCalculation.$CalculateEmployeeInfo[390].$MonthlyClaimCost</t>
  </si>
  <si>
    <t>_res_.$plans[0].$ULCoverageCalculation.$CalculateEmployeeInfo[391].$EmployeeID</t>
  </si>
  <si>
    <t>_res_.$plans[0].$ULCoverageCalculation.$CalculateEmployeeInfo[391].$AgeBand</t>
  </si>
  <si>
    <t>_res_.$plans[0].$ULCoverageCalculation.$CalculateEmployeeInfo[391].$PlanAmount</t>
  </si>
  <si>
    <t>_res_.$plans[0].$ULCoverageCalculation.$CalculateEmployeeInfo[391].$MonthlyClaimCost</t>
  </si>
  <si>
    <t>_res_.$plans[0].$ULCoverageCalculation.$CalculateEmployeeInfo[392].$EmployeeID</t>
  </si>
  <si>
    <t>_res_.$plans[0].$ULCoverageCalculation.$CalculateEmployeeInfo[392].$AgeBand</t>
  </si>
  <si>
    <t>_res_.$plans[0].$ULCoverageCalculation.$CalculateEmployeeInfo[392].$PlanAmount</t>
  </si>
  <si>
    <t>_res_.$plans[0].$ULCoverageCalculation.$CalculateEmployeeInfo[392].$MonthlyClaimCost</t>
  </si>
  <si>
    <t>_res_.$plans[0].$ULCoverageCalculation.$CalculateEmployeeInfo[393].$EmployeeID</t>
  </si>
  <si>
    <t>_res_.$plans[0].$ULCoverageCalculation.$CalculateEmployeeInfo[393].$AgeBand</t>
  </si>
  <si>
    <t>_res_.$plans[0].$ULCoverageCalculation.$CalculateEmployeeInfo[393].$PlanAmount</t>
  </si>
  <si>
    <t>_res_.$plans[0].$ULCoverageCalculation.$CalculateEmployeeInfo[393].$MonthlyClaimCost</t>
  </si>
  <si>
    <t>_res_.$plans[0].$ULCoverageCalculation.$CalculateEmployeeInfo[394].$EmployeeID</t>
  </si>
  <si>
    <t>_res_.$plans[0].$ULCoverageCalculation.$CalculateEmployeeInfo[394].$AgeBand</t>
  </si>
  <si>
    <t>_res_.$plans[0].$ULCoverageCalculation.$CalculateEmployeeInfo[394].$PlanAmount</t>
  </si>
  <si>
    <t>_res_.$plans[0].$ULCoverageCalculation.$CalculateEmployeeInfo[394].$MonthlyClaimCost</t>
  </si>
  <si>
    <t>_res_.$plans[0].$ULCoverageCalculation.$CalculateEmployeeInfo[395].$EmployeeID</t>
  </si>
  <si>
    <t>_res_.$plans[0].$ULCoverageCalculation.$CalculateEmployeeInfo[395].$AgeBand</t>
  </si>
  <si>
    <t>_res_.$plans[0].$ULCoverageCalculation.$CalculateEmployeeInfo[395].$PlanAmount</t>
  </si>
  <si>
    <t>_res_.$plans[0].$ULCoverageCalculation.$CalculateEmployeeInfo[395].$MonthlyClaimCost</t>
  </si>
  <si>
    <t>_res_.$plans[0].$ULCoverageCalculation.$classes[0].$CalculateFinalRates.$CalculateFinalSlope[1].$AgeBand</t>
  </si>
  <si>
    <t>_res_.$plans[0].$ULCoverageCalculation.$classes[0].$CalculateFinalRates.$CalculateFinalSlope[1].$Volume</t>
  </si>
  <si>
    <t>_res_.$plans[0].$ULCoverageCalculation.$classes[0].$CalculateFinalRates.$CalculateFinalSlope[1].$Product</t>
  </si>
  <si>
    <t>_res_.$plans[0].$ULCoverageCalculation.$classes[0].$CalculateFinalRates.$CalculateFinalRates[1].$ageBandedRateCard[0].$rateCard.$Slope</t>
  </si>
  <si>
    <t>_res_.$plans[0].$ULCoverageCalculation.$classes[0].$CalculateFinalRates.$CalculateFinalRates[1].$ageBandedRateCard[0].$rateCard.$coiRate</t>
  </si>
  <si>
    <t>_res_.$plans[0].$ULCoverageCalculation.$classes[0].$CalculateFinalRates.$CalculateFinalRates[1].$ageBandedRateCard[0].$rateCard.$rate</t>
  </si>
  <si>
    <t>_res_.$plans[0].$ULCoverageCalculation.$classes[0].$CalculateFinalRates.$CalculateFinalRates[1].$ageBandedRateCard[0].$rateCardPremium.$annualPremium</t>
  </si>
  <si>
    <t>_res_.$plans[0].$ULCoverageCalculation.$classes[0].$CalculateFinalRates.$CalculateFinalRates[1].$ageBandedRateCard[0].$rateCardPremium.$monthlyPremium</t>
  </si>
  <si>
    <t>_res_.$plans[0].$ULCoverageCalculation.$classes[0].$CalculateFinalRates.$CalculateFinalRates[1].$ageBandedRateCard[0].$rateCardPremium.$annualPremiumCoiBase</t>
  </si>
  <si>
    <t>_res_.$plans[0].$ULCoverageCalculation.$classes[0].$CalculateFinalRates.$CalculateFinalSlope[3].$AgeBand</t>
  </si>
  <si>
    <t>_res_.$plans[0].$ULCoverageCalculation.$classes[0].$CalculateFinalRates.$CalculateFinalSlope[3].$Volume</t>
  </si>
  <si>
    <t>_res_.$plans[0].$ULCoverageCalculation.$classes[0].$CalculateFinalRates.$CalculateFinalSlope[3].$Product</t>
  </si>
  <si>
    <t>_res_.$plans[0].$ULCoverageCalculation.$classes[0].$CalculateFinalRates.$CalculateFinalRates[3].$ageBandedRateCard[0].$rateCard.$Slope</t>
  </si>
  <si>
    <t>_res_.$plans[0].$ULCoverageCalculation.$classes[0].$CalculateFinalRates.$CalculateFinalRates[3].$ageBandedRateCard[0].$rateCard.$coiRate</t>
  </si>
  <si>
    <t>_res_.$plans[0].$ULCoverageCalculation.$classes[0].$CalculateFinalRates.$CalculateFinalRates[3].$ageBandedRateCard[0].$rateCard.$rate</t>
  </si>
  <si>
    <t>_res_.$plans[0].$ULCoverageCalculation.$classes[0].$CalculateFinalRates.$CalculateFinalRates[3].$ageBandedRateCard[0].$rateCardPremium.$annualPremium</t>
  </si>
  <si>
    <t>_res_.$plans[0].$ULCoverageCalculation.$classes[0].$CalculateFinalRates.$CalculateFinalRates[3].$ageBandedRateCard[0].$rateCardPremium.$monthlyPremium</t>
  </si>
  <si>
    <t>_res_.$plans[0].$ULCoverageCalculation.$classes[0].$CalculateFinalRates.$CalculateFinalRates[3].$ageBandedRateCard[0].$rateCardPremium.$annualPremiumCoiBase</t>
  </si>
  <si>
    <t>_res_.$plans[0].$ULCoverageCalculation.$classes[0].$CalculateFinalRates.$CalculateFinalSlope[4].$AgeBand</t>
  </si>
  <si>
    <t>_res_.$plans[0].$ULCoverageCalculation.$classes[0].$CalculateFinalRates.$CalculateFinalSlope[4].$Volume</t>
  </si>
  <si>
    <t>_res_.$plans[0].$ULCoverageCalculation.$classes[0].$CalculateFinalRates.$CalculateFinalSlope[4].$Product</t>
  </si>
  <si>
    <t>_res_.$plans[0].$ULCoverageCalculation.$classes[0].$CalculateFinalRates.$CalculateFinalRates[4].$ageBandedRateCard[0].$rateCard.$Slope</t>
  </si>
  <si>
    <t>_res_.$plans[0].$ULCoverageCalculation.$classes[0].$CalculateFinalRates.$CalculateFinalRates[4].$ageBandedRateCard[0].$rateCard.$coiRate</t>
  </si>
  <si>
    <t>_res_.$plans[0].$ULCoverageCalculation.$classes[0].$CalculateFinalRates.$CalculateFinalRates[4].$ageBandedRateCard[0].$rateCard.$rate</t>
  </si>
  <si>
    <t>_res_.$plans[0].$ULCoverageCalculation.$classes[0].$CalculateFinalRates.$CalculateFinalRates[4].$ageBandedRateCard[0].$rateCardPremium.$annualPremium</t>
  </si>
  <si>
    <t>_res_.$plans[0].$ULCoverageCalculation.$classes[0].$CalculateFinalRates.$CalculateFinalRates[4].$ageBandedRateCard[0].$rateCardPremium.$monthlyPremium</t>
  </si>
  <si>
    <t>_res_.$plans[0].$ULCoverageCalculation.$classes[0].$CalculateFinalRates.$CalculateFinalRates[4].$ageBandedRateCard[0].$rateCardPremium.$annualPremiumCoiBase</t>
  </si>
  <si>
    <t>_res_.$plans[0].$ULCoverageCalculation.$classes[0].$CalculateFinalRates.$CalculateFinalSlope[6].$AgeBand</t>
  </si>
  <si>
    <t>_res_.$plans[0].$ULCoverageCalculation.$classes[0].$CalculateFinalRates.$CalculateFinalSlope[6].$Volume</t>
  </si>
  <si>
    <t>_res_.$plans[0].$ULCoverageCalculation.$classes[0].$CalculateFinalRates.$CalculateFinalSlope[6].$Product</t>
  </si>
  <si>
    <t>_res_.$plans[0].$ULCoverageCalculation.$classes[0].$CalculateFinalRates.$CalculateFinalRates[6].$ageBandedRateCard[0].$rateCard.$Slope</t>
  </si>
  <si>
    <t>_res_.$plans[0].$ULCoverageCalculation.$classes[0].$CalculateFinalRates.$CalculateFinalRates[6].$ageBandedRateCard[0].$rateCard.$coiRate</t>
  </si>
  <si>
    <t>_res_.$plans[0].$ULCoverageCalculation.$classes[0].$CalculateFinalRates.$CalculateFinalRates[6].$ageBandedRateCard[0].$rateCard.$rate</t>
  </si>
  <si>
    <t>_res_.$plans[0].$ULCoverageCalculation.$classes[0].$CalculateFinalRates.$CalculateFinalRates[6].$ageBandedRateCard[0].$rateCardPremium.$annualPremium</t>
  </si>
  <si>
    <t>_res_.$plans[0].$ULCoverageCalculation.$classes[0].$CalculateFinalRates.$CalculateFinalRates[6].$ageBandedRateCard[0].$rateCardPremium.$monthlyPremium</t>
  </si>
  <si>
    <t>_res_.$plans[0].$ULCoverageCalculation.$classes[0].$CalculateFinalRates.$CalculateFinalRates[6].$ageBandedRateCard[0].$rateCardPremium.$annualPremiumCoiBase</t>
  </si>
  <si>
    <t>_res_.$plans[0].$ULCoverageCalculation.$classes[0].$CalculateFinalRates.$CalculateFinalSlope[8].$AgeBand</t>
  </si>
  <si>
    <t>_res_.$plans[0].$ULCoverageCalculation.$classes[0].$CalculateFinalRates.$CalculateFinalSlope[8].$Volume</t>
  </si>
  <si>
    <t>_res_.$plans[0].$ULCoverageCalculation.$classes[0].$CalculateFinalRates.$CalculateFinalSlope[8].$Product</t>
  </si>
  <si>
    <t>_res_.$plans[0].$ULCoverageCalculation.$classes[0].$CalculateFinalRates.$CalculateFinalRates[8].$ageBandedRateCard[0].$rateCard.$Slope</t>
  </si>
  <si>
    <t>_res_.$plans[0].$ULCoverageCalculation.$classes[0].$CalculateFinalRates.$CalculateFinalRates[8].$ageBandedRateCard[0].$rateCard.$coiRate</t>
  </si>
  <si>
    <t>_res_.$plans[0].$ULCoverageCalculation.$classes[0].$CalculateFinalRates.$CalculateFinalRates[8].$ageBandedRateCard[0].$rateCard.$rate</t>
  </si>
  <si>
    <t>_res_.$plans[0].$ULCoverageCalculation.$classes[0].$CalculateFinalRates.$CalculateFinalRates[8].$ageBandedRateCard[0].$rateCardPremium.$annualPremium</t>
  </si>
  <si>
    <t>_res_.$plans[0].$ULCoverageCalculation.$classes[0].$CalculateFinalRates.$CalculateFinalRates[8].$ageBandedRateCard[0].$rateCardPremium.$monthlyPremium</t>
  </si>
  <si>
    <t>_res_.$plans[0].$ULCoverageCalculation.$classes[0].$CalculateFinalRates.$CalculateFinalRates[8].$ageBandedRateCard[0].$rateCardPremium.$annualPremiumCoiBase</t>
  </si>
  <si>
    <t>_res_.$plans[0].$ULCoverageCalculation.$classes[0].$CalculateFinalRates.$CalculateFinalSlope[9].$AgeBand</t>
  </si>
  <si>
    <t>_res_.$plans[0].$ULCoverageCalculation.$classes[0].$CalculateFinalRates.$CalculateFinalSlope[9].$Volume</t>
  </si>
  <si>
    <t>_res_.$plans[0].$ULCoverageCalculation.$classes[0].$CalculateFinalRates.$CalculateFinalSlope[9].$Product</t>
  </si>
  <si>
    <t>_res_.$plans[0].$ULCoverageCalculation.$classes[0].$CalculateFinalRates.$CalculateFinalRates[9].$ageBandedRateCard[0].$rateCard.$Slope</t>
  </si>
  <si>
    <t>_res_.$plans[0].$ULCoverageCalculation.$classes[0].$CalculateFinalRates.$CalculateFinalRates[9].$ageBandedRateCard[0].$rateCard.$coiRate</t>
  </si>
  <si>
    <t>_res_.$plans[0].$ULCoverageCalculation.$classes[0].$CalculateFinalRates.$CalculateFinalRates[9].$ageBandedRateCard[0].$rateCard.$rate</t>
  </si>
  <si>
    <t>_res_.$plans[0].$ULCoverageCalculation.$classes[0].$CalculateFinalRates.$CalculateFinalRates[9].$ageBandedRateCard[0].$rateCardPremium.$annualPremium</t>
  </si>
  <si>
    <t>_res_.$plans[0].$ULCoverageCalculation.$classes[0].$CalculateFinalRates.$CalculateFinalRates[9].$ageBandedRateCard[0].$rateCardPremium.$monthlyPremium</t>
  </si>
  <si>
    <t>_res_.$plans[0].$ULCoverageCalculation.$classes[0].$CalculateFinalRates.$CalculateFinalRates[9].$ageBandedRateCard[0].$rateCardPremium.$annualPremiumCoiBase</t>
  </si>
  <si>
    <t>_res_.$plans[0].$ULCoverageCalculation.$classes[0].$CalculateFinalRates.$CalculateFinalSlope[10].$AgeBand</t>
  </si>
  <si>
    <t>_res_.$plans[0].$ULCoverageCalculation.$classes[0].$CalculateFinalRates.$CalculateFinalSlope[10].$Volume</t>
  </si>
  <si>
    <t>_res_.$plans[0].$ULCoverageCalculation.$classes[0].$CalculateFinalRates.$CalculateFinalSlope[10].$Product</t>
  </si>
  <si>
    <t>_res_.$plans[0].$ULCoverageCalculation.$classes[0].$CalculateFinalRates.$CalculateFinalRates[10].$ageBandedRateCard[0].$rateCard.$Slope</t>
  </si>
  <si>
    <t>_res_.$plans[0].$ULCoverageCalculation.$classes[0].$CalculateFinalRates.$CalculateFinalRates[10].$ageBandedRateCard[0].$rateCard.$coiRate</t>
  </si>
  <si>
    <t>_res_.$plans[0].$ULCoverageCalculation.$classes[0].$CalculateFinalRates.$CalculateFinalRates[10].$ageBandedRateCard[0].$rateCard.$rate</t>
  </si>
  <si>
    <t>_res_.$plans[0].$ULCoverageCalculation.$classes[0].$CalculateFinalRates.$CalculateFinalRates[10].$ageBandedRateCard[0].$rateCardPremium.$annualPremium</t>
  </si>
  <si>
    <t>_res_.$plans[0].$ULCoverageCalculation.$classes[0].$CalculateFinalRates.$CalculateFinalRates[10].$ageBandedRateCard[0].$rateCardPremium.$monthlyPremium</t>
  </si>
  <si>
    <t>_res_.$plans[0].$ULCoverageCalculation.$classes[0].$CalculateFinalRates.$CalculateFinalRates[10].$ageBandedRateCard[0].$rateCardPremium.$annualPremiumCoiBase</t>
  </si>
  <si>
    <t>_res_.$plans[0].$ULCoverageCalculation.$classes[0].$CalculateFinalRates.$CalculateFinalSlope[11].$AgeBand</t>
  </si>
  <si>
    <t>_res_.$plans[0].$ULCoverageCalculation.$classes[0].$CalculateFinalRates.$CalculateFinalSlope[11].$Volume</t>
  </si>
  <si>
    <t>_res_.$plans[0].$ULCoverageCalculation.$classes[0].$CalculateFinalRates.$CalculateFinalSlope[11].$Product</t>
  </si>
  <si>
    <t>_res_.$plans[0].$ULCoverageCalculation.$classes[0].$CalculateFinalRates.$CalculateFinalRates[11].$ageBandedRateCard[0].$rateCard.$Slope</t>
  </si>
  <si>
    <t>_res_.$plans[0].$ULCoverageCalculation.$classes[0].$CalculateFinalRates.$CalculateFinalRates[11].$ageBandedRateCard[0].$rateCard.$coiRate</t>
  </si>
  <si>
    <t>_res_.$plans[0].$ULCoverageCalculation.$classes[0].$CalculateFinalRates.$CalculateFinalRates[11].$ageBandedRateCard[0].$rateCard.$rate</t>
  </si>
  <si>
    <t>_res_.$plans[0].$ULCoverageCalculation.$classes[0].$CalculateFinalRates.$CalculateFinalRates[11].$ageBandedRateCard[0].$rateCardPremium.$annualPremium</t>
  </si>
  <si>
    <t>_res_.$plans[0].$ULCoverageCalculation.$classes[0].$CalculateFinalRates.$CalculateFinalRates[11].$ageBandedRateCard[0].$rateCardPremium.$monthlyPremium</t>
  </si>
  <si>
    <t>_res_.$plans[0].$ULCoverageCalculation.$classes[0].$CalculateFinalRates.$CalculateFinalRates[11].$ageBandedRateCard[0].$rateCardPremium.$annualPremiumCoiBase</t>
  </si>
  <si>
    <t>_res_.$plans[0].$ULCoverageCalculation.$classes[1].$classNumber</t>
  </si>
  <si>
    <t>_res_.$plans[0].$ULCoverageCalculation.$classes[1].$LivesCount</t>
  </si>
  <si>
    <t>_res_.$plans[0].$ULCoverageCalculation.$classes[1].$Volume</t>
  </si>
  <si>
    <t>_res_.$plans[0].$ULCoverageCalculation.$classes[1].$MonthlyClaimCost</t>
  </si>
  <si>
    <t>_res_.$plans[0].$ULCoverageCalculation.$classes[1].$AdjustedMonthlyClaimCost</t>
  </si>
  <si>
    <t>_res_.$plans[0].$ULCoverageCalculation.$classes[1].$FinalClaimCost</t>
  </si>
  <si>
    <t>_res_.$plans[0].$ULCoverageCalculation.$classes[1].$MonthlyRate</t>
  </si>
  <si>
    <t>_res_.$plans[0].$ULCoverageCalculation.$classes[1].$CalculateFinalRates.$CalculateFinalSlope[1].$AgeBand</t>
  </si>
  <si>
    <t>_res_.$plans[0].$ULCoverageCalculation.$classes[1].$CalculateFinalRates.$CalculateFinalSlope[1].$Volume</t>
  </si>
  <si>
    <t>_res_.$plans[0].$ULCoverageCalculation.$classes[1].$CalculateFinalRates.$CalculateFinalSlope[1].$Product</t>
  </si>
  <si>
    <t>_res_.$plans[0].$ULCoverageCalculation.$classes[1].$CalculateFinalRates.$CalculateFinalRates[1].$ageBandedRateCard[0].$rateCard.$Slope</t>
  </si>
  <si>
    <t>_res_.$plans[0].$ULCoverageCalculation.$classes[1].$CalculateFinalRates.$CalculateFinalRates[1].$ageBandedRateCard[0].$rateCard.$coiRate</t>
  </si>
  <si>
    <t>_res_.$plans[0].$ULCoverageCalculation.$classes[1].$CalculateFinalRates.$CalculateFinalRates[1].$ageBandedRateCard[0].$rateCard.$rate</t>
  </si>
  <si>
    <t>_res_.$plans[0].$ULCoverageCalculation.$classes[1].$CalculateFinalRates.$CalculateFinalRates[1].$ageBandedRateCard[0].$rateCardPremium.$annualPremium</t>
  </si>
  <si>
    <t>_res_.$plans[0].$ULCoverageCalculation.$classes[1].$CalculateFinalRates.$CalculateFinalRates[1].$ageBandedRateCard[0].$rateCardPremium.$monthlyPremium</t>
  </si>
  <si>
    <t>_res_.$plans[0].$ULCoverageCalculation.$classes[1].$CalculateFinalRates.$CalculateFinalRates[1].$ageBandedRateCard[0].$rateCardPremium.$annualPremiumCoiBase</t>
  </si>
  <si>
    <t>_res_.$plans[0].$ULCoverageCalculation.$classes[1].$CalculateFinalRates.$CalculateFinalSlope[2].$AgeBand</t>
  </si>
  <si>
    <t>_res_.$plans[0].$ULCoverageCalculation.$classes[1].$CalculateFinalRates.$CalculateFinalSlope[2].$Volume</t>
  </si>
  <si>
    <t>_res_.$plans[0].$ULCoverageCalculation.$classes[1].$CalculateFinalRates.$CalculateFinalSlope[2].$Product</t>
  </si>
  <si>
    <t>_res_.$plans[0].$ULCoverageCalculation.$classes[1].$CalculateFinalRates.$CalculateFinalRates[2].$ageBandedRateCard[0].$rateCard.$Slope</t>
  </si>
  <si>
    <t>_res_.$plans[0].$ULCoverageCalculation.$classes[1].$CalculateFinalRates.$CalculateFinalRates[2].$ageBandedRateCard[0].$rateCard.$coiRate</t>
  </si>
  <si>
    <t>_res_.$plans[0].$ULCoverageCalculation.$classes[1].$CalculateFinalRates.$CalculateFinalRates[2].$ageBandedRateCard[0].$rateCard.$rate</t>
  </si>
  <si>
    <t>_res_.$plans[0].$ULCoverageCalculation.$classes[1].$CalculateFinalRates.$CalculateFinalRates[2].$ageBandedRateCard[0].$rateCardPremium.$annualPremium</t>
  </si>
  <si>
    <t>_res_.$plans[0].$ULCoverageCalculation.$classes[1].$CalculateFinalRates.$CalculateFinalRates[2].$ageBandedRateCard[0].$rateCardPremium.$monthlyPremium</t>
  </si>
  <si>
    <t>_res_.$plans[0].$ULCoverageCalculation.$classes[1].$CalculateFinalRates.$CalculateFinalRates[2].$ageBandedRateCard[0].$rateCardPremium.$annualPremiumCoiBase</t>
  </si>
  <si>
    <t>_res_.$plans[0].$ULCoverageCalculation.$classes[1].$CalculateFinalRates.$CalculateFinalSlope[3].$AgeBand</t>
  </si>
  <si>
    <t>_res_.$plans[0].$ULCoverageCalculation.$classes[1].$CalculateFinalRates.$CalculateFinalSlope[3].$Volume</t>
  </si>
  <si>
    <t>_res_.$plans[0].$ULCoverageCalculation.$classes[1].$CalculateFinalRates.$CalculateFinalSlope[3].$Product</t>
  </si>
  <si>
    <t>_res_.$plans[0].$ULCoverageCalculation.$classes[1].$CalculateFinalRates.$CalculateFinalRates[3].$ageBandedRateCard[0].$rateCard.$Slope</t>
  </si>
  <si>
    <t>_res_.$plans[0].$ULCoverageCalculation.$classes[1].$CalculateFinalRates.$CalculateFinalRates[3].$ageBandedRateCard[0].$rateCard.$coiRate</t>
  </si>
  <si>
    <t>_res_.$plans[0].$ULCoverageCalculation.$classes[1].$CalculateFinalRates.$CalculateFinalRates[3].$ageBandedRateCard[0].$rateCard.$rate</t>
  </si>
  <si>
    <t>_res_.$plans[0].$ULCoverageCalculation.$classes[1].$CalculateFinalRates.$CalculateFinalRates[3].$ageBandedRateCard[0].$rateCardPremium.$annualPremium</t>
  </si>
  <si>
    <t>_res_.$plans[0].$ULCoverageCalculation.$classes[1].$CalculateFinalRates.$CalculateFinalRates[3].$ageBandedRateCard[0].$rateCardPremium.$monthlyPremium</t>
  </si>
  <si>
    <t>_res_.$plans[0].$ULCoverageCalculation.$classes[1].$CalculateFinalRates.$CalculateFinalRates[3].$ageBandedRateCard[0].$rateCardPremium.$annualPremiumCoiBase</t>
  </si>
  <si>
    <t>_res_.$plans[0].$ULCoverageCalculation.$classes[1].$CalculateFinalRates.$CalculateFinalSlope[4].$AgeBand</t>
  </si>
  <si>
    <t>_res_.$plans[0].$ULCoverageCalculation.$classes[1].$CalculateFinalRates.$CalculateFinalSlope[4].$Volume</t>
  </si>
  <si>
    <t>_res_.$plans[0].$ULCoverageCalculation.$classes[1].$CalculateFinalRates.$CalculateFinalSlope[4].$Product</t>
  </si>
  <si>
    <t>_res_.$plans[0].$ULCoverageCalculation.$classes[1].$CalculateFinalRates.$CalculateFinalRates[4].$ageBandedRateCard[0].$rateCard.$Slope</t>
  </si>
  <si>
    <t>_res_.$plans[0].$ULCoverageCalculation.$classes[1].$CalculateFinalRates.$CalculateFinalRates[4].$ageBandedRateCard[0].$rateCard.$coiRate</t>
  </si>
  <si>
    <t>_res_.$plans[0].$ULCoverageCalculation.$classes[1].$CalculateFinalRates.$CalculateFinalRates[4].$ageBandedRateCard[0].$rateCard.$rate</t>
  </si>
  <si>
    <t>_res_.$plans[0].$ULCoverageCalculation.$classes[1].$CalculateFinalRates.$CalculateFinalRates[4].$ageBandedRateCard[0].$rateCardPremium.$annualPremium</t>
  </si>
  <si>
    <t>_res_.$plans[0].$ULCoverageCalculation.$classes[1].$CalculateFinalRates.$CalculateFinalRates[4].$ageBandedRateCard[0].$rateCardPremium.$monthlyPremium</t>
  </si>
  <si>
    <t>_res_.$plans[0].$ULCoverageCalculation.$classes[1].$CalculateFinalRates.$CalculateFinalRates[4].$ageBandedRateCard[0].$rateCardPremium.$annualPremiumCoiBase</t>
  </si>
  <si>
    <t>_res_.$plans[0].$ULCoverageCalculation.$classes[1].$CalculateFinalRates.$CalculateFinalSlope[5].$AgeBand</t>
  </si>
  <si>
    <t>_res_.$plans[0].$ULCoverageCalculation.$classes[1].$CalculateFinalRates.$CalculateFinalSlope[5].$Volume</t>
  </si>
  <si>
    <t>_res_.$plans[0].$ULCoverageCalculation.$classes[1].$CalculateFinalRates.$CalculateFinalSlope[5].$Product</t>
  </si>
  <si>
    <t>_res_.$plans[0].$ULCoverageCalculation.$classes[1].$CalculateFinalRates.$CalculateFinalRates[5].$ageBandedRateCard[0].$rateCard.$Slope</t>
  </si>
  <si>
    <t>_res_.$plans[0].$ULCoverageCalculation.$classes[1].$CalculateFinalRates.$CalculateFinalRates[5].$ageBandedRateCard[0].$rateCard.$coiRate</t>
  </si>
  <si>
    <t>_res_.$plans[0].$ULCoverageCalculation.$classes[1].$CalculateFinalRates.$CalculateFinalRates[5].$ageBandedRateCard[0].$rateCard.$rate</t>
  </si>
  <si>
    <t>_res_.$plans[0].$ULCoverageCalculation.$classes[1].$CalculateFinalRates.$CalculateFinalRates[5].$ageBandedRateCard[0].$rateCardPremium.$annualPremium</t>
  </si>
  <si>
    <t>_res_.$plans[0].$ULCoverageCalculation.$classes[1].$CalculateFinalRates.$CalculateFinalRates[5].$ageBandedRateCard[0].$rateCardPremium.$monthlyPremium</t>
  </si>
  <si>
    <t>_res_.$plans[0].$ULCoverageCalculation.$classes[1].$CalculateFinalRates.$CalculateFinalRates[5].$ageBandedRateCard[0].$rateCardPremium.$annualPremiumCoiBase</t>
  </si>
  <si>
    <t>_res_.$plans[0].$ULCoverageCalculation.$classes[1].$CalculateFinalRates.$CalculateFinalSlope[6].$AgeBand</t>
  </si>
  <si>
    <t>_res_.$plans[0].$ULCoverageCalculation.$classes[1].$CalculateFinalRates.$CalculateFinalSlope[6].$Volume</t>
  </si>
  <si>
    <t>_res_.$plans[0].$ULCoverageCalculation.$classes[1].$CalculateFinalRates.$CalculateFinalSlope[6].$Product</t>
  </si>
  <si>
    <t>_res_.$plans[0].$ULCoverageCalculation.$classes[1].$CalculateFinalRates.$CalculateFinalRates[6].$ageBandedRateCard[0].$rateCard.$Slope</t>
  </si>
  <si>
    <t>_res_.$plans[0].$ULCoverageCalculation.$classes[1].$CalculateFinalRates.$CalculateFinalRates[6].$ageBandedRateCard[0].$rateCard.$coiRate</t>
  </si>
  <si>
    <t>_res_.$plans[0].$ULCoverageCalculation.$classes[1].$CalculateFinalRates.$CalculateFinalRates[6].$ageBandedRateCard[0].$rateCard.$rate</t>
  </si>
  <si>
    <t>_res_.$plans[0].$ULCoverageCalculation.$classes[1].$CalculateFinalRates.$CalculateFinalRates[6].$ageBandedRateCard[0].$rateCardPremium.$annualPremium</t>
  </si>
  <si>
    <t>_res_.$plans[0].$ULCoverageCalculation.$classes[1].$CalculateFinalRates.$CalculateFinalRates[6].$ageBandedRateCard[0].$rateCardPremium.$monthlyPremium</t>
  </si>
  <si>
    <t>_res_.$plans[0].$ULCoverageCalculation.$classes[1].$CalculateFinalRates.$CalculateFinalRates[6].$ageBandedRateCard[0].$rateCardPremium.$annualPremiumCoiBase</t>
  </si>
  <si>
    <t>_res_.$plans[0].$ULCoverageCalculation.$classes[1].$CalculateFinalRates.$CalculateFinalSlope[7].$AgeBand</t>
  </si>
  <si>
    <t>_res_.$plans[0].$ULCoverageCalculation.$classes[1].$CalculateFinalRates.$CalculateFinalSlope[7].$Volume</t>
  </si>
  <si>
    <t>_res_.$plans[0].$ULCoverageCalculation.$classes[1].$CalculateFinalRates.$CalculateFinalSlope[7].$Product</t>
  </si>
  <si>
    <t>_res_.$plans[0].$ULCoverageCalculation.$classes[1].$CalculateFinalRates.$CalculateFinalRates[7].$ageBandedRateCard[0].$rateCard.$Slope</t>
  </si>
  <si>
    <t>_res_.$plans[0].$ULCoverageCalculation.$classes[1].$CalculateFinalRates.$CalculateFinalRates[7].$ageBandedRateCard[0].$rateCard.$coiRate</t>
  </si>
  <si>
    <t>_res_.$plans[0].$ULCoverageCalculation.$classes[1].$CalculateFinalRates.$CalculateFinalRates[7].$ageBandedRateCard[0].$rateCard.$rate</t>
  </si>
  <si>
    <t>_res_.$plans[0].$ULCoverageCalculation.$classes[1].$CalculateFinalRates.$CalculateFinalRates[7].$ageBandedRateCard[0].$rateCardPremium.$annualPremium</t>
  </si>
  <si>
    <t>_res_.$plans[0].$ULCoverageCalculation.$classes[1].$CalculateFinalRates.$CalculateFinalRates[7].$ageBandedRateCard[0].$rateCardPremium.$monthlyPremium</t>
  </si>
  <si>
    <t>_res_.$plans[0].$ULCoverageCalculation.$classes[1].$CalculateFinalRates.$CalculateFinalRates[7].$ageBandedRateCard[0].$rateCardPremium.$annualPremiumCoiBase</t>
  </si>
  <si>
    <t>_res_.$plans[0].$ULCoverageCalculation.$classes[1].$CalculateFinalRates.$CalculateFinalSlope[8].$AgeBand</t>
  </si>
  <si>
    <t>_res_.$plans[0].$ULCoverageCalculation.$classes[1].$CalculateFinalRates.$CalculateFinalSlope[8].$Volume</t>
  </si>
  <si>
    <t>_res_.$plans[0].$ULCoverageCalculation.$classes[1].$CalculateFinalRates.$CalculateFinalSlope[8].$Product</t>
  </si>
  <si>
    <t>_res_.$plans[0].$ULCoverageCalculation.$classes[1].$CalculateFinalRates.$CalculateFinalRates[8].$ageBandedRateCard[0].$rateCard.$Slope</t>
  </si>
  <si>
    <t>_res_.$plans[0].$ULCoverageCalculation.$classes[1].$CalculateFinalRates.$CalculateFinalRates[8].$ageBandedRateCard[0].$rateCard.$coiRate</t>
  </si>
  <si>
    <t>_res_.$plans[0].$ULCoverageCalculation.$classes[1].$CalculateFinalRates.$CalculateFinalRates[8].$ageBandedRateCard[0].$rateCard.$rate</t>
  </si>
  <si>
    <t>_res_.$plans[0].$ULCoverageCalculation.$classes[1].$CalculateFinalRates.$CalculateFinalRates[8].$ageBandedRateCard[0].$rateCardPremium.$annualPremium</t>
  </si>
  <si>
    <t>_res_.$plans[0].$ULCoverageCalculation.$classes[1].$CalculateFinalRates.$CalculateFinalRates[8].$ageBandedRateCard[0].$rateCardPremium.$monthlyPremium</t>
  </si>
  <si>
    <t>_res_.$plans[0].$ULCoverageCalculation.$classes[1].$CalculateFinalRates.$CalculateFinalRates[8].$ageBandedRateCard[0].$rateCardPremium.$annualPremiumCoiBase</t>
  </si>
  <si>
    <t>_res_.$plans[0].$ULCoverageCalculation.$classes[1].$CalculateFinalRates.$CalculateFinalSlope[9].$AgeBand</t>
  </si>
  <si>
    <t>_res_.$plans[0].$ULCoverageCalculation.$classes[1].$CalculateFinalRates.$CalculateFinalSlope[9].$Volume</t>
  </si>
  <si>
    <t>_res_.$plans[0].$ULCoverageCalculation.$classes[1].$CalculateFinalRates.$CalculateFinalSlope[9].$Product</t>
  </si>
  <si>
    <t>_res_.$plans[0].$ULCoverageCalculation.$classes[1].$CalculateFinalRates.$CalculateFinalRates[9].$ageBandedRateCard[0].$rateCard.$Slope</t>
  </si>
  <si>
    <t>_res_.$plans[0].$ULCoverageCalculation.$classes[1].$CalculateFinalRates.$CalculateFinalRates[9].$ageBandedRateCard[0].$rateCard.$coiRate</t>
  </si>
  <si>
    <t>_res_.$plans[0].$ULCoverageCalculation.$classes[1].$CalculateFinalRates.$CalculateFinalRates[9].$ageBandedRateCard[0].$rateCard.$rate</t>
  </si>
  <si>
    <t>_res_.$plans[0].$ULCoverageCalculation.$classes[1].$CalculateFinalRates.$CalculateFinalRates[9].$ageBandedRateCard[0].$rateCardPremium.$annualPremium</t>
  </si>
  <si>
    <t>_res_.$plans[0].$ULCoverageCalculation.$classes[1].$CalculateFinalRates.$CalculateFinalRates[9].$ageBandedRateCard[0].$rateCardPremium.$monthlyPremium</t>
  </si>
  <si>
    <t>_res_.$plans[0].$ULCoverageCalculation.$classes[1].$CalculateFinalRates.$CalculateFinalRates[9].$ageBandedRateCard[0].$rateCardPremium.$annualPremiumCoiBase</t>
  </si>
  <si>
    <t>_res_.$plans[0].$ULCoverageCalculation.$classes[1].$CalculateFinalRates.$CalculateFinalSlope[10].$AgeBand</t>
  </si>
  <si>
    <t>_res_.$plans[0].$ULCoverageCalculation.$classes[1].$CalculateFinalRates.$CalculateFinalSlope[10].$Volume</t>
  </si>
  <si>
    <t>_res_.$plans[0].$ULCoverageCalculation.$classes[1].$CalculateFinalRates.$CalculateFinalSlope[10].$Product</t>
  </si>
  <si>
    <t>_res_.$plans[0].$ULCoverageCalculation.$classes[1].$CalculateFinalRates.$CalculateFinalRates[10].$ageBandedRateCard[0].$rateCard.$Slope</t>
  </si>
  <si>
    <t>_res_.$plans[0].$ULCoverageCalculation.$classes[1].$CalculateFinalRates.$CalculateFinalRates[10].$ageBandedRateCard[0].$rateCard.$coiRate</t>
  </si>
  <si>
    <t>_res_.$plans[0].$ULCoverageCalculation.$classes[1].$CalculateFinalRates.$CalculateFinalRates[10].$ageBandedRateCard[0].$rateCard.$rate</t>
  </si>
  <si>
    <t>_res_.$plans[0].$ULCoverageCalculation.$classes[1].$CalculateFinalRates.$CalculateFinalRates[10].$ageBandedRateCard[0].$rateCardPremium.$annualPremium</t>
  </si>
  <si>
    <t>_res_.$plans[0].$ULCoverageCalculation.$classes[1].$CalculateFinalRates.$CalculateFinalRates[10].$ageBandedRateCard[0].$rateCardPremium.$monthlyPremium</t>
  </si>
  <si>
    <t>_res_.$plans[0].$ULCoverageCalculation.$classes[1].$CalculateFinalRates.$CalculateFinalRates[10].$ageBandedRateCard[0].$rateCardPremium.$annualPremiumCoiBase</t>
  </si>
  <si>
    <t>_res_.$plans[0].$ULCoverageCalculation.$classes[1].$CalculateFinalRates.$CalculateFinalSlope[11].$AgeBand</t>
  </si>
  <si>
    <t>_res_.$plans[0].$ULCoverageCalculation.$classes[1].$CalculateFinalRates.$CalculateFinalSlope[11].$Volume</t>
  </si>
  <si>
    <t>_res_.$plans[0].$ULCoverageCalculation.$classes[1].$CalculateFinalRates.$CalculateFinalSlope[11].$Product</t>
  </si>
  <si>
    <t>_res_.$plans[0].$ULCoverageCalculation.$classes[1].$CalculateFinalRates.$CalculateFinalRates[11].$ageBandedRateCard[0].$rateCard.$Slope</t>
  </si>
  <si>
    <t>_res_.$plans[0].$ULCoverageCalculation.$classes[1].$CalculateFinalRates.$CalculateFinalRates[11].$ageBandedRateCard[0].$rateCard.$coiRate</t>
  </si>
  <si>
    <t>_res_.$plans[0].$ULCoverageCalculation.$classes[1].$CalculateFinalRates.$CalculateFinalRates[11].$ageBandedRateCard[0].$rateCard.$rate</t>
  </si>
  <si>
    <t>_res_.$plans[0].$ULCoverageCalculation.$classes[1].$CalculateFinalRates.$CalculateFinalRates[11].$ageBandedRateCard[0].$rateCardPremium.$annualPremium</t>
  </si>
  <si>
    <t>_res_.$plans[0].$ULCoverageCalculation.$classes[1].$CalculateFinalRates.$CalculateFinalRates[11].$ageBandedRateCard[0].$rateCardPremium.$monthlyPremium</t>
  </si>
  <si>
    <t>_res_.$plans[0].$ULCoverageCalculation.$classes[1].$CalculateFinalRates.$CalculateFinalRates[11].$ageBandedRateCard[0].$rateCardPremium.$annualPremiumCoiBase</t>
  </si>
  <si>
    <t>_res_.$plans[0].$ULCoverageCalculation.$classes[1].$CalculateFinalRates.$TotalFinalVolume</t>
  </si>
  <si>
    <t>_res_.$plans[0].$ULCoverageCalculation.$classes[1].$CalculateFinalRates.$TotalFinalSlope</t>
  </si>
  <si>
    <t>_res_.$plans[0].$ULCoverageCalculation.$classes[2].$classNumber</t>
  </si>
  <si>
    <t>_res_.$plans[0].$ULCoverageCalculation.$classes[2].$LivesCount</t>
  </si>
  <si>
    <t>_res_.$plans[0].$ULCoverageCalculation.$classes[2].$Volume</t>
  </si>
  <si>
    <t>_res_.$plans[0].$ULCoverageCalculation.$classes[2].$MonthlyClaimCost</t>
  </si>
  <si>
    <t>_res_.$plans[0].$ULCoverageCalculation.$classes[2].$AdjustedMonthlyClaimCost</t>
  </si>
  <si>
    <t>_res_.$plans[0].$ULCoverageCalculation.$classes[2].$FinalClaimCost</t>
  </si>
  <si>
    <t>_res_.$plans[0].$ULCoverageCalculation.$classes[2].$MonthlyRate</t>
  </si>
  <si>
    <t>_res_.$plans[0].$ULCoverageCalculation.$classes[2].$CalculateFinalRates.$CalculateFinalSlope[1].$AgeBand</t>
  </si>
  <si>
    <t>_res_.$plans[0].$ULCoverageCalculation.$classes[2].$CalculateFinalRates.$CalculateFinalSlope[1].$Volume</t>
  </si>
  <si>
    <t>_res_.$plans[0].$ULCoverageCalculation.$classes[2].$CalculateFinalRates.$CalculateFinalSlope[1].$Product</t>
  </si>
  <si>
    <t>_res_.$plans[0].$ULCoverageCalculation.$classes[2].$CalculateFinalRates.$CalculateFinalRates[1].$ageBandedRateCard[0].$rateCard.$Slope</t>
  </si>
  <si>
    <t>_res_.$plans[0].$ULCoverageCalculation.$classes[2].$CalculateFinalRates.$CalculateFinalRates[1].$ageBandedRateCard[0].$rateCard.$coiRate</t>
  </si>
  <si>
    <t>_res_.$plans[0].$ULCoverageCalculation.$classes[2].$CalculateFinalRates.$CalculateFinalRates[1].$ageBandedRateCard[0].$rateCard.$rate</t>
  </si>
  <si>
    <t>_res_.$plans[0].$ULCoverageCalculation.$classes[2].$CalculateFinalRates.$CalculateFinalRates[1].$ageBandedRateCard[0].$rateCardPremium.$annualPremium</t>
  </si>
  <si>
    <t>_res_.$plans[0].$ULCoverageCalculation.$classes[2].$CalculateFinalRates.$CalculateFinalRates[1].$ageBandedRateCard[0].$rateCardPremium.$monthlyPremium</t>
  </si>
  <si>
    <t>_res_.$plans[0].$ULCoverageCalculation.$classes[2].$CalculateFinalRates.$CalculateFinalRates[1].$ageBandedRateCard[0].$rateCardPremium.$annualPremiumCoiBase</t>
  </si>
  <si>
    <t>_res_.$plans[0].$ULCoverageCalculation.$classes[2].$CalculateFinalRates.$CalculateFinalSlope[2].$AgeBand</t>
  </si>
  <si>
    <t>_res_.$plans[0].$ULCoverageCalculation.$classes[2].$CalculateFinalRates.$CalculateFinalSlope[2].$Volume</t>
  </si>
  <si>
    <t>_res_.$plans[0].$ULCoverageCalculation.$classes[2].$CalculateFinalRates.$CalculateFinalSlope[2].$Product</t>
  </si>
  <si>
    <t>_res_.$plans[0].$ULCoverageCalculation.$classes[2].$CalculateFinalRates.$CalculateFinalRates[2].$ageBandedRateCard[0].$rateCard.$Slope</t>
  </si>
  <si>
    <t>_res_.$plans[0].$ULCoverageCalculation.$classes[2].$CalculateFinalRates.$CalculateFinalRates[2].$ageBandedRateCard[0].$rateCard.$coiRate</t>
  </si>
  <si>
    <t>_res_.$plans[0].$ULCoverageCalculation.$classes[2].$CalculateFinalRates.$CalculateFinalRates[2].$ageBandedRateCard[0].$rateCard.$rate</t>
  </si>
  <si>
    <t>_res_.$plans[0].$ULCoverageCalculation.$classes[2].$CalculateFinalRates.$CalculateFinalRates[2].$ageBandedRateCard[0].$rateCardPremium.$annualPremium</t>
  </si>
  <si>
    <t>_res_.$plans[0].$ULCoverageCalculation.$classes[2].$CalculateFinalRates.$CalculateFinalRates[2].$ageBandedRateCard[0].$rateCardPremium.$monthlyPremium</t>
  </si>
  <si>
    <t>_res_.$plans[0].$ULCoverageCalculation.$classes[2].$CalculateFinalRates.$CalculateFinalRates[2].$ageBandedRateCard[0].$rateCardPremium.$annualPremiumCoiBase</t>
  </si>
  <si>
    <t>_res_.$plans[0].$ULCoverageCalculation.$classes[2].$CalculateFinalRates.$CalculateFinalSlope[3].$AgeBand</t>
  </si>
  <si>
    <t>_res_.$plans[0].$ULCoverageCalculation.$classes[2].$CalculateFinalRates.$CalculateFinalSlope[3].$Volume</t>
  </si>
  <si>
    <t>_res_.$plans[0].$ULCoverageCalculation.$classes[2].$CalculateFinalRates.$CalculateFinalSlope[3].$Product</t>
  </si>
  <si>
    <t>_res_.$plans[0].$ULCoverageCalculation.$classes[2].$CalculateFinalRates.$CalculateFinalRates[3].$ageBandedRateCard[0].$rateCard.$Slope</t>
  </si>
  <si>
    <t>_res_.$plans[0].$ULCoverageCalculation.$classes[2].$CalculateFinalRates.$CalculateFinalRates[3].$ageBandedRateCard[0].$rateCard.$coiRate</t>
  </si>
  <si>
    <t>_res_.$plans[0].$ULCoverageCalculation.$classes[2].$CalculateFinalRates.$CalculateFinalRates[3].$ageBandedRateCard[0].$rateCard.$rate</t>
  </si>
  <si>
    <t>_res_.$plans[0].$ULCoverageCalculation.$classes[2].$CalculateFinalRates.$CalculateFinalRates[3].$ageBandedRateCard[0].$rateCardPremium.$annualPremium</t>
  </si>
  <si>
    <t>_res_.$plans[0].$ULCoverageCalculation.$classes[2].$CalculateFinalRates.$CalculateFinalRates[3].$ageBandedRateCard[0].$rateCardPremium.$monthlyPremium</t>
  </si>
  <si>
    <t>_res_.$plans[0].$ULCoverageCalculation.$classes[2].$CalculateFinalRates.$CalculateFinalRates[3].$ageBandedRateCard[0].$rateCardPremium.$annualPremiumCoiBase</t>
  </si>
  <si>
    <t>_res_.$plans[0].$ULCoverageCalculation.$classes[2].$CalculateFinalRates.$CalculateFinalSlope[4].$AgeBand</t>
  </si>
  <si>
    <t>_res_.$plans[0].$ULCoverageCalculation.$classes[2].$CalculateFinalRates.$CalculateFinalSlope[4].$Volume</t>
  </si>
  <si>
    <t>_res_.$plans[0].$ULCoverageCalculation.$classes[2].$CalculateFinalRates.$CalculateFinalSlope[4].$Product</t>
  </si>
  <si>
    <t>_res_.$plans[0].$ULCoverageCalculation.$classes[2].$CalculateFinalRates.$CalculateFinalRates[4].$ageBandedRateCard[0].$rateCard.$Slope</t>
  </si>
  <si>
    <t>_res_.$plans[0].$ULCoverageCalculation.$classes[2].$CalculateFinalRates.$CalculateFinalRates[4].$ageBandedRateCard[0].$rateCard.$coiRate</t>
  </si>
  <si>
    <t>_res_.$plans[0].$ULCoverageCalculation.$classes[2].$CalculateFinalRates.$CalculateFinalRates[4].$ageBandedRateCard[0].$rateCard.$rate</t>
  </si>
  <si>
    <t>_res_.$plans[0].$ULCoverageCalculation.$classes[2].$CalculateFinalRates.$CalculateFinalRates[4].$ageBandedRateCard[0].$rateCardPremium.$annualPremium</t>
  </si>
  <si>
    <t>_res_.$plans[0].$ULCoverageCalculation.$classes[2].$CalculateFinalRates.$CalculateFinalRates[4].$ageBandedRateCard[0].$rateCardPremium.$monthlyPremium</t>
  </si>
  <si>
    <t>_res_.$plans[0].$ULCoverageCalculation.$classes[2].$CalculateFinalRates.$CalculateFinalRates[4].$ageBandedRateCard[0].$rateCardPremium.$annualPremiumCoiBase</t>
  </si>
  <si>
    <t>_res_.$plans[0].$ULCoverageCalculation.$classes[2].$CalculateFinalRates.$CalculateFinalSlope[5].$AgeBand</t>
  </si>
  <si>
    <t>_res_.$plans[0].$ULCoverageCalculation.$classes[2].$CalculateFinalRates.$CalculateFinalSlope[5].$Volume</t>
  </si>
  <si>
    <t>_res_.$plans[0].$ULCoverageCalculation.$classes[2].$CalculateFinalRates.$CalculateFinalSlope[5].$Product</t>
  </si>
  <si>
    <t>_res_.$plans[0].$ULCoverageCalculation.$classes[2].$CalculateFinalRates.$CalculateFinalRates[5].$ageBandedRateCard[0].$rateCard.$Slope</t>
  </si>
  <si>
    <t>_res_.$plans[0].$ULCoverageCalculation.$classes[2].$CalculateFinalRates.$CalculateFinalRates[5].$ageBandedRateCard[0].$rateCard.$coiRate</t>
  </si>
  <si>
    <t>_res_.$plans[0].$ULCoverageCalculation.$classes[2].$CalculateFinalRates.$CalculateFinalRates[5].$ageBandedRateCard[0].$rateCard.$rate</t>
  </si>
  <si>
    <t>_res_.$plans[0].$ULCoverageCalculation.$classes[2].$CalculateFinalRates.$CalculateFinalRates[5].$ageBandedRateCard[0].$rateCardPremium.$annualPremium</t>
  </si>
  <si>
    <t>_res_.$plans[0].$ULCoverageCalculation.$classes[2].$CalculateFinalRates.$CalculateFinalRates[5].$ageBandedRateCard[0].$rateCardPremium.$monthlyPremium</t>
  </si>
  <si>
    <t>_res_.$plans[0].$ULCoverageCalculation.$classes[2].$CalculateFinalRates.$CalculateFinalRates[5].$ageBandedRateCard[0].$rateCardPremium.$annualPremiumCoiBase</t>
  </si>
  <si>
    <t>_res_.$plans[0].$ULCoverageCalculation.$classes[2].$CalculateFinalRates.$CalculateFinalSlope[6].$AgeBand</t>
  </si>
  <si>
    <t>_res_.$plans[0].$ULCoverageCalculation.$classes[2].$CalculateFinalRates.$CalculateFinalSlope[6].$Volume</t>
  </si>
  <si>
    <t>_res_.$plans[0].$ULCoverageCalculation.$classes[2].$CalculateFinalRates.$CalculateFinalSlope[6].$Product</t>
  </si>
  <si>
    <t>_res_.$plans[0].$ULCoverageCalculation.$classes[2].$CalculateFinalRates.$CalculateFinalRates[6].$ageBandedRateCard[0].$rateCard.$Slope</t>
  </si>
  <si>
    <t>_res_.$plans[0].$ULCoverageCalculation.$classes[2].$CalculateFinalRates.$CalculateFinalRates[6].$ageBandedRateCard[0].$rateCard.$coiRate</t>
  </si>
  <si>
    <t>_res_.$plans[0].$ULCoverageCalculation.$classes[2].$CalculateFinalRates.$CalculateFinalRates[6].$ageBandedRateCard[0].$rateCard.$rate</t>
  </si>
  <si>
    <t>_res_.$plans[0].$ULCoverageCalculation.$classes[2].$CalculateFinalRates.$CalculateFinalRates[6].$ageBandedRateCard[0].$rateCardPremium.$annualPremium</t>
  </si>
  <si>
    <t>_res_.$plans[0].$ULCoverageCalculation.$classes[2].$CalculateFinalRates.$CalculateFinalRates[6].$ageBandedRateCard[0].$rateCardPremium.$monthlyPremium</t>
  </si>
  <si>
    <t>_res_.$plans[0].$ULCoverageCalculation.$classes[2].$CalculateFinalRates.$CalculateFinalRates[6].$ageBandedRateCard[0].$rateCardPremium.$annualPremiumCoiBase</t>
  </si>
  <si>
    <t>_res_.$plans[0].$ULCoverageCalculation.$classes[2].$CalculateFinalRates.$CalculateFinalSlope[7].$AgeBand</t>
  </si>
  <si>
    <t>_res_.$plans[0].$ULCoverageCalculation.$classes[2].$CalculateFinalRates.$CalculateFinalSlope[7].$Volume</t>
  </si>
  <si>
    <t>_res_.$plans[0].$ULCoverageCalculation.$classes[2].$CalculateFinalRates.$CalculateFinalSlope[7].$Product</t>
  </si>
  <si>
    <t>_res_.$plans[0].$ULCoverageCalculation.$classes[2].$CalculateFinalRates.$CalculateFinalRates[7].$ageBandedRateCard[0].$rateCard.$Slope</t>
  </si>
  <si>
    <t>_res_.$plans[0].$ULCoverageCalculation.$classes[2].$CalculateFinalRates.$CalculateFinalRates[7].$ageBandedRateCard[0].$rateCard.$coiRate</t>
  </si>
  <si>
    <t>_res_.$plans[0].$ULCoverageCalculation.$classes[2].$CalculateFinalRates.$CalculateFinalRates[7].$ageBandedRateCard[0].$rateCard.$rate</t>
  </si>
  <si>
    <t>_res_.$plans[0].$ULCoverageCalculation.$classes[2].$CalculateFinalRates.$CalculateFinalRates[7].$ageBandedRateCard[0].$rateCardPremium.$annualPremium</t>
  </si>
  <si>
    <t>_res_.$plans[0].$ULCoverageCalculation.$classes[2].$CalculateFinalRates.$CalculateFinalRates[7].$ageBandedRateCard[0].$rateCardPremium.$monthlyPremium</t>
  </si>
  <si>
    <t>_res_.$plans[0].$ULCoverageCalculation.$classes[2].$CalculateFinalRates.$CalculateFinalRates[7].$ageBandedRateCard[0].$rateCardPremium.$annualPremiumCoiBase</t>
  </si>
  <si>
    <t>_res_.$plans[0].$ULCoverageCalculation.$classes[2].$CalculateFinalRates.$CalculateFinalSlope[8].$AgeBand</t>
  </si>
  <si>
    <t>_res_.$plans[0].$ULCoverageCalculation.$classes[2].$CalculateFinalRates.$CalculateFinalSlope[8].$Volume</t>
  </si>
  <si>
    <t>_res_.$plans[0].$ULCoverageCalculation.$classes[2].$CalculateFinalRates.$CalculateFinalSlope[8].$Product</t>
  </si>
  <si>
    <t>_res_.$plans[0].$ULCoverageCalculation.$classes[2].$CalculateFinalRates.$CalculateFinalRates[8].$ageBandedRateCard[0].$rateCard.$Slope</t>
  </si>
  <si>
    <t>_res_.$plans[0].$ULCoverageCalculation.$classes[2].$CalculateFinalRates.$CalculateFinalRates[8].$ageBandedRateCard[0].$rateCard.$coiRate</t>
  </si>
  <si>
    <t>_res_.$plans[0].$ULCoverageCalculation.$classes[2].$CalculateFinalRates.$CalculateFinalRates[8].$ageBandedRateCard[0].$rateCard.$rate</t>
  </si>
  <si>
    <t>_res_.$plans[0].$ULCoverageCalculation.$classes[2].$CalculateFinalRates.$CalculateFinalRates[8].$ageBandedRateCard[0].$rateCardPremium.$annualPremium</t>
  </si>
  <si>
    <t>_res_.$plans[0].$ULCoverageCalculation.$classes[2].$CalculateFinalRates.$CalculateFinalRates[8].$ageBandedRateCard[0].$rateCardPremium.$monthlyPremium</t>
  </si>
  <si>
    <t>_res_.$plans[0].$ULCoverageCalculation.$classes[2].$CalculateFinalRates.$CalculateFinalRates[8].$ageBandedRateCard[0].$rateCardPremium.$annualPremiumCoiBase</t>
  </si>
  <si>
    <t>_res_.$plans[0].$ULCoverageCalculation.$classes[2].$CalculateFinalRates.$CalculateFinalSlope[9].$AgeBand</t>
  </si>
  <si>
    <t>_res_.$plans[0].$ULCoverageCalculation.$classes[2].$CalculateFinalRates.$CalculateFinalSlope[9].$Volume</t>
  </si>
  <si>
    <t>_res_.$plans[0].$ULCoverageCalculation.$classes[2].$CalculateFinalRates.$CalculateFinalSlope[9].$Product</t>
  </si>
  <si>
    <t>_res_.$plans[0].$ULCoverageCalculation.$classes[2].$CalculateFinalRates.$CalculateFinalRates[9].$ageBandedRateCard[0].$rateCard.$Slope</t>
  </si>
  <si>
    <t>_res_.$plans[0].$ULCoverageCalculation.$classes[2].$CalculateFinalRates.$CalculateFinalRates[9].$ageBandedRateCard[0].$rateCard.$coiRate</t>
  </si>
  <si>
    <t>_res_.$plans[0].$ULCoverageCalculation.$classes[2].$CalculateFinalRates.$CalculateFinalRates[9].$ageBandedRateCard[0].$rateCard.$rate</t>
  </si>
  <si>
    <t>_res_.$plans[0].$ULCoverageCalculation.$classes[2].$CalculateFinalRates.$CalculateFinalRates[9].$ageBandedRateCard[0].$rateCardPremium.$annualPremium</t>
  </si>
  <si>
    <t>_res_.$plans[0].$ULCoverageCalculation.$classes[2].$CalculateFinalRates.$CalculateFinalRates[9].$ageBandedRateCard[0].$rateCardPremium.$monthlyPremium</t>
  </si>
  <si>
    <t>_res_.$plans[0].$ULCoverageCalculation.$classes[2].$CalculateFinalRates.$CalculateFinalRates[9].$ageBandedRateCard[0].$rateCardPremium.$annualPremiumCoiBase</t>
  </si>
  <si>
    <t>_res_.$plans[0].$ULCoverageCalculation.$classes[2].$CalculateFinalRates.$CalculateFinalSlope[10].$AgeBand</t>
  </si>
  <si>
    <t>_res_.$plans[0].$ULCoverageCalculation.$classes[2].$CalculateFinalRates.$CalculateFinalSlope[10].$Volume</t>
  </si>
  <si>
    <t>_res_.$plans[0].$ULCoverageCalculation.$classes[2].$CalculateFinalRates.$CalculateFinalSlope[10].$Product</t>
  </si>
  <si>
    <t>_res_.$plans[0].$ULCoverageCalculation.$classes[2].$CalculateFinalRates.$CalculateFinalRates[10].$ageBandedRateCard[0].$rateCard.$Slope</t>
  </si>
  <si>
    <t>_res_.$plans[0].$ULCoverageCalculation.$classes[2].$CalculateFinalRates.$CalculateFinalRates[10].$ageBandedRateCard[0].$rateCard.$coiRate</t>
  </si>
  <si>
    <t>_res_.$plans[0].$ULCoverageCalculation.$classes[2].$CalculateFinalRates.$CalculateFinalRates[10].$ageBandedRateCard[0].$rateCard.$rate</t>
  </si>
  <si>
    <t>_res_.$plans[0].$ULCoverageCalculation.$classes[2].$CalculateFinalRates.$CalculateFinalRates[10].$ageBandedRateCard[0].$rateCardPremium.$annualPremium</t>
  </si>
  <si>
    <t>_res_.$plans[0].$ULCoverageCalculation.$classes[2].$CalculateFinalRates.$CalculateFinalRates[10].$ageBandedRateCard[0].$rateCardPremium.$monthlyPremium</t>
  </si>
  <si>
    <t>_res_.$plans[0].$ULCoverageCalculation.$classes[2].$CalculateFinalRates.$CalculateFinalRates[10].$ageBandedRateCard[0].$rateCardPremium.$annualPremiumCoiBase</t>
  </si>
  <si>
    <t>_res_.$plans[0].$ULCoverageCalculation.$classes[2].$CalculateFinalRates.$CalculateFinalSlope[11].$AgeBand</t>
  </si>
  <si>
    <t>_res_.$plans[0].$ULCoverageCalculation.$classes[2].$CalculateFinalRates.$CalculateFinalSlope[11].$Volume</t>
  </si>
  <si>
    <t>_res_.$plans[0].$ULCoverageCalculation.$classes[2].$CalculateFinalRates.$CalculateFinalSlope[11].$Product</t>
  </si>
  <si>
    <t>_res_.$plans[0].$ULCoverageCalculation.$classes[2].$CalculateFinalRates.$CalculateFinalRates[11].$ageBandedRateCard[0].$rateCard.$Slope</t>
  </si>
  <si>
    <t>_res_.$plans[0].$ULCoverageCalculation.$classes[2].$CalculateFinalRates.$CalculateFinalRates[11].$ageBandedRateCard[0].$rateCard.$coiRate</t>
  </si>
  <si>
    <t>_res_.$plans[0].$ULCoverageCalculation.$classes[2].$CalculateFinalRates.$CalculateFinalRates[11].$ageBandedRateCard[0].$rateCard.$rate</t>
  </si>
  <si>
    <t>_res_.$plans[0].$ULCoverageCalculation.$classes[2].$CalculateFinalRates.$CalculateFinalRates[11].$ageBandedRateCard[0].$rateCardPremium.$annualPremium</t>
  </si>
  <si>
    <t>_res_.$plans[0].$ULCoverageCalculation.$classes[2].$CalculateFinalRates.$CalculateFinalRates[11].$ageBandedRateCard[0].$rateCardPremium.$monthlyPremium</t>
  </si>
  <si>
    <t>_res_.$plans[0].$ULCoverageCalculation.$classes[2].$CalculateFinalRates.$CalculateFinalRates[11].$ageBandedRateCard[0].$rateCardPremium.$annualPremiumCoiBase</t>
  </si>
  <si>
    <t>_res_.$plans[0].$ULCoverageCalculation.$classes[2].$CalculateFinalRates.$TotalFinalVolume</t>
  </si>
  <si>
    <t>_res_.$plans[0].$ULCoverageCalculation.$classes[2].$CalculateFinalRates.$TotalFinalSlope</t>
  </si>
  <si>
    <t>_res_.$plans[0].$ULCoverageCalculation.$classes[3].$classNumber</t>
  </si>
  <si>
    <t>_res_.$plans[0].$ULCoverageCalculation.$classes[3].$LivesCount</t>
  </si>
  <si>
    <t>_res_.$plans[0].$ULCoverageCalculation.$classes[3].$Volume</t>
  </si>
  <si>
    <t>_res_.$plans[0].$ULCoverageCalculation.$classes[3].$MonthlyClaimCost</t>
  </si>
  <si>
    <t>_res_.$plans[0].$ULCoverageCalculation.$classes[3].$AdjustedMonthlyClaimCost</t>
  </si>
  <si>
    <t>_res_.$plans[0].$ULCoverageCalculation.$classes[3].$FinalClaimCost</t>
  </si>
  <si>
    <t>_res_.$plans[0].$ULCoverageCalculation.$classes[3].$MonthlyRate</t>
  </si>
  <si>
    <t>_res_.$plans[0].$ULCoverageCalculation.$classes[3].$CalculateFinalRates.$CalculateFinalSlope[1].$AgeBand</t>
  </si>
  <si>
    <t>_res_.$plans[0].$ULCoverageCalculation.$classes[3].$CalculateFinalRates.$CalculateFinalSlope[1].$Volume</t>
  </si>
  <si>
    <t>_res_.$plans[0].$ULCoverageCalculation.$classes[3].$CalculateFinalRates.$CalculateFinalSlope[1].$Product</t>
  </si>
  <si>
    <t>_res_.$plans[0].$ULCoverageCalculation.$classes[3].$CalculateFinalRates.$CalculateFinalRates[1].$ageBandedRateCard[0].$rateCard.$Slope</t>
  </si>
  <si>
    <t>_res_.$plans[0].$ULCoverageCalculation.$classes[3].$CalculateFinalRates.$CalculateFinalRates[1].$ageBandedRateCard[0].$rateCard.$coiRate</t>
  </si>
  <si>
    <t>_res_.$plans[0].$ULCoverageCalculation.$classes[3].$CalculateFinalRates.$CalculateFinalRates[1].$ageBandedRateCard[0].$rateCard.$rate</t>
  </si>
  <si>
    <t>_res_.$plans[0].$ULCoverageCalculation.$classes[3].$CalculateFinalRates.$CalculateFinalRates[1].$ageBandedRateCard[0].$rateCardPremium.$annualPremium</t>
  </si>
  <si>
    <t>_res_.$plans[0].$ULCoverageCalculation.$classes[3].$CalculateFinalRates.$CalculateFinalRates[1].$ageBandedRateCard[0].$rateCardPremium.$monthlyPremium</t>
  </si>
  <si>
    <t>_res_.$plans[0].$ULCoverageCalculation.$classes[3].$CalculateFinalRates.$CalculateFinalRates[1].$ageBandedRateCard[0].$rateCardPremium.$annualPremiumCoiBase</t>
  </si>
  <si>
    <t>_res_.$plans[0].$ULCoverageCalculation.$classes[3].$CalculateFinalRates.$CalculateFinalSlope[2].$AgeBand</t>
  </si>
  <si>
    <t>_res_.$plans[0].$ULCoverageCalculation.$classes[3].$CalculateFinalRates.$CalculateFinalSlope[2].$Volume</t>
  </si>
  <si>
    <t>_res_.$plans[0].$ULCoverageCalculation.$classes[3].$CalculateFinalRates.$CalculateFinalSlope[2].$Product</t>
  </si>
  <si>
    <t>_res_.$plans[0].$ULCoverageCalculation.$classes[3].$CalculateFinalRates.$CalculateFinalRates[2].$ageBandedRateCard[0].$rateCard.$Slope</t>
  </si>
  <si>
    <t>_res_.$plans[0].$ULCoverageCalculation.$classes[3].$CalculateFinalRates.$CalculateFinalRates[2].$ageBandedRateCard[0].$rateCard.$coiRate</t>
  </si>
  <si>
    <t>_res_.$plans[0].$ULCoverageCalculation.$classes[3].$CalculateFinalRates.$CalculateFinalRates[2].$ageBandedRateCard[0].$rateCard.$rate</t>
  </si>
  <si>
    <t>_res_.$plans[0].$ULCoverageCalculation.$classes[3].$CalculateFinalRates.$CalculateFinalRates[2].$ageBandedRateCard[0].$rateCardPremium.$annualPremium</t>
  </si>
  <si>
    <t>_res_.$plans[0].$ULCoverageCalculation.$classes[3].$CalculateFinalRates.$CalculateFinalRates[2].$ageBandedRateCard[0].$rateCardPremium.$monthlyPremium</t>
  </si>
  <si>
    <t>_res_.$plans[0].$ULCoverageCalculation.$classes[3].$CalculateFinalRates.$CalculateFinalRates[2].$ageBandedRateCard[0].$rateCardPremium.$annualPremiumCoiBase</t>
  </si>
  <si>
    <t>_res_.$plans[0].$ULCoverageCalculation.$classes[3].$CalculateFinalRates.$CalculateFinalSlope[3].$AgeBand</t>
  </si>
  <si>
    <t>_res_.$plans[0].$ULCoverageCalculation.$classes[3].$CalculateFinalRates.$CalculateFinalSlope[3].$Volume</t>
  </si>
  <si>
    <t>_res_.$plans[0].$ULCoverageCalculation.$classes[3].$CalculateFinalRates.$CalculateFinalSlope[3].$Product</t>
  </si>
  <si>
    <t>_res_.$plans[0].$ULCoverageCalculation.$classes[3].$CalculateFinalRates.$CalculateFinalRates[3].$ageBandedRateCard[0].$rateCard.$Slope</t>
  </si>
  <si>
    <t>_res_.$plans[0].$ULCoverageCalculation.$classes[3].$CalculateFinalRates.$CalculateFinalRates[3].$ageBandedRateCard[0].$rateCard.$coiRate</t>
  </si>
  <si>
    <t>_res_.$plans[0].$ULCoverageCalculation.$classes[3].$CalculateFinalRates.$CalculateFinalRates[3].$ageBandedRateCard[0].$rateCard.$rate</t>
  </si>
  <si>
    <t>_res_.$plans[0].$ULCoverageCalculation.$classes[3].$CalculateFinalRates.$CalculateFinalRates[3].$ageBandedRateCard[0].$rateCardPremium.$annualPremium</t>
  </si>
  <si>
    <t>_res_.$plans[0].$ULCoverageCalculation.$classes[3].$CalculateFinalRates.$CalculateFinalRates[3].$ageBandedRateCard[0].$rateCardPremium.$monthlyPremium</t>
  </si>
  <si>
    <t>_res_.$plans[0].$ULCoverageCalculation.$classes[3].$CalculateFinalRates.$CalculateFinalRates[3].$ageBandedRateCard[0].$rateCardPremium.$annualPremiumCoiBase</t>
  </si>
  <si>
    <t>_res_.$plans[0].$ULCoverageCalculation.$classes[3].$CalculateFinalRates.$CalculateFinalSlope[4].$AgeBand</t>
  </si>
  <si>
    <t>_res_.$plans[0].$ULCoverageCalculation.$classes[3].$CalculateFinalRates.$CalculateFinalSlope[4].$Volume</t>
  </si>
  <si>
    <t>_res_.$plans[0].$ULCoverageCalculation.$classes[3].$CalculateFinalRates.$CalculateFinalSlope[4].$Product</t>
  </si>
  <si>
    <t>_res_.$plans[0].$ULCoverageCalculation.$classes[3].$CalculateFinalRates.$CalculateFinalRates[4].$ageBandedRateCard[0].$rateCard.$Slope</t>
  </si>
  <si>
    <t>_res_.$plans[0].$ULCoverageCalculation.$classes[3].$CalculateFinalRates.$CalculateFinalRates[4].$ageBandedRateCard[0].$rateCard.$coiRate</t>
  </si>
  <si>
    <t>_res_.$plans[0].$ULCoverageCalculation.$classes[3].$CalculateFinalRates.$CalculateFinalRates[4].$ageBandedRateCard[0].$rateCard.$rate</t>
  </si>
  <si>
    <t>_res_.$plans[0].$ULCoverageCalculation.$classes[3].$CalculateFinalRates.$CalculateFinalRates[4].$ageBandedRateCard[0].$rateCardPremium.$annualPremium</t>
  </si>
  <si>
    <t>_res_.$plans[0].$ULCoverageCalculation.$classes[3].$CalculateFinalRates.$CalculateFinalRates[4].$ageBandedRateCard[0].$rateCardPremium.$monthlyPremium</t>
  </si>
  <si>
    <t>_res_.$plans[0].$ULCoverageCalculation.$classes[3].$CalculateFinalRates.$CalculateFinalRates[4].$ageBandedRateCard[0].$rateCardPremium.$annualPremiumCoiBase</t>
  </si>
  <si>
    <t>_res_.$plans[0].$ULCoverageCalculation.$classes[3].$CalculateFinalRates.$CalculateFinalSlope[5].$AgeBand</t>
  </si>
  <si>
    <t>_res_.$plans[0].$ULCoverageCalculation.$classes[3].$CalculateFinalRates.$CalculateFinalSlope[5].$Volume</t>
  </si>
  <si>
    <t>_res_.$plans[0].$ULCoverageCalculation.$classes[3].$CalculateFinalRates.$CalculateFinalSlope[5].$Product</t>
  </si>
  <si>
    <t>_res_.$plans[0].$ULCoverageCalculation.$classes[3].$CalculateFinalRates.$CalculateFinalRates[5].$ageBandedRateCard[0].$rateCard.$Slope</t>
  </si>
  <si>
    <t>_res_.$plans[0].$ULCoverageCalculation.$classes[3].$CalculateFinalRates.$CalculateFinalRates[5].$ageBandedRateCard[0].$rateCard.$coiRate</t>
  </si>
  <si>
    <t>_res_.$plans[0].$ULCoverageCalculation.$classes[3].$CalculateFinalRates.$CalculateFinalRates[5].$ageBandedRateCard[0].$rateCard.$rate</t>
  </si>
  <si>
    <t>_res_.$plans[0].$ULCoverageCalculation.$classes[3].$CalculateFinalRates.$CalculateFinalRates[5].$ageBandedRateCard[0].$rateCardPremium.$annualPremium</t>
  </si>
  <si>
    <t>_res_.$plans[0].$ULCoverageCalculation.$classes[3].$CalculateFinalRates.$CalculateFinalRates[5].$ageBandedRateCard[0].$rateCardPremium.$monthlyPremium</t>
  </si>
  <si>
    <t>_res_.$plans[0].$ULCoverageCalculation.$classes[3].$CalculateFinalRates.$CalculateFinalRates[5].$ageBandedRateCard[0].$rateCardPremium.$annualPremiumCoiBase</t>
  </si>
  <si>
    <t>_res_.$plans[0].$ULCoverageCalculation.$classes[3].$CalculateFinalRates.$CalculateFinalSlope[6].$AgeBand</t>
  </si>
  <si>
    <t>_res_.$plans[0].$ULCoverageCalculation.$classes[3].$CalculateFinalRates.$CalculateFinalSlope[6].$Volume</t>
  </si>
  <si>
    <t>_res_.$plans[0].$ULCoverageCalculation.$classes[3].$CalculateFinalRates.$CalculateFinalSlope[6].$Product</t>
  </si>
  <si>
    <t>_res_.$plans[0].$ULCoverageCalculation.$classes[3].$CalculateFinalRates.$CalculateFinalRates[6].$ageBandedRateCard[0].$rateCard.$Slope</t>
  </si>
  <si>
    <t>_res_.$plans[0].$ULCoverageCalculation.$classes[3].$CalculateFinalRates.$CalculateFinalRates[6].$ageBandedRateCard[0].$rateCard.$coiRate</t>
  </si>
  <si>
    <t>_res_.$plans[0].$ULCoverageCalculation.$classes[3].$CalculateFinalRates.$CalculateFinalRates[6].$ageBandedRateCard[0].$rateCard.$rate</t>
  </si>
  <si>
    <t>_res_.$plans[0].$ULCoverageCalculation.$classes[3].$CalculateFinalRates.$CalculateFinalRates[6].$ageBandedRateCard[0].$rateCardPremium.$annualPremium</t>
  </si>
  <si>
    <t>_res_.$plans[0].$ULCoverageCalculation.$classes[3].$CalculateFinalRates.$CalculateFinalRates[6].$ageBandedRateCard[0].$rateCardPremium.$monthlyPremium</t>
  </si>
  <si>
    <t>_res_.$plans[0].$ULCoverageCalculation.$classes[3].$CalculateFinalRates.$CalculateFinalRates[6].$ageBandedRateCard[0].$rateCardPremium.$annualPremiumCoiBase</t>
  </si>
  <si>
    <t>_res_.$plans[0].$ULCoverageCalculation.$classes[3].$CalculateFinalRates.$CalculateFinalSlope[7].$AgeBand</t>
  </si>
  <si>
    <t>_res_.$plans[0].$ULCoverageCalculation.$classes[3].$CalculateFinalRates.$CalculateFinalSlope[7].$Volume</t>
  </si>
  <si>
    <t>_res_.$plans[0].$ULCoverageCalculation.$classes[3].$CalculateFinalRates.$CalculateFinalSlope[7].$Product</t>
  </si>
  <si>
    <t>_res_.$plans[0].$ULCoverageCalculation.$classes[3].$CalculateFinalRates.$CalculateFinalRates[7].$ageBandedRateCard[0].$rateCard.$Slope</t>
  </si>
  <si>
    <t>_res_.$plans[0].$ULCoverageCalculation.$classes[3].$CalculateFinalRates.$CalculateFinalRates[7].$ageBandedRateCard[0].$rateCard.$coiRate</t>
  </si>
  <si>
    <t>_res_.$plans[0].$ULCoverageCalculation.$classes[3].$CalculateFinalRates.$CalculateFinalRates[7].$ageBandedRateCard[0].$rateCard.$rate</t>
  </si>
  <si>
    <t>_res_.$plans[0].$ULCoverageCalculation.$classes[3].$CalculateFinalRates.$CalculateFinalRates[7].$ageBandedRateCard[0].$rateCardPremium.$annualPremium</t>
  </si>
  <si>
    <t>_res_.$plans[0].$ULCoverageCalculation.$classes[3].$CalculateFinalRates.$CalculateFinalRates[7].$ageBandedRateCard[0].$rateCardPremium.$monthlyPremium</t>
  </si>
  <si>
    <t>_res_.$plans[0].$ULCoverageCalculation.$classes[3].$CalculateFinalRates.$CalculateFinalRates[7].$ageBandedRateCard[0].$rateCardPremium.$annualPremiumCoiBase</t>
  </si>
  <si>
    <t>_res_.$plans[0].$ULCoverageCalculation.$classes[3].$CalculateFinalRates.$CalculateFinalSlope[8].$AgeBand</t>
  </si>
  <si>
    <t>_res_.$plans[0].$ULCoverageCalculation.$classes[3].$CalculateFinalRates.$CalculateFinalSlope[8].$Volume</t>
  </si>
  <si>
    <t>_res_.$plans[0].$ULCoverageCalculation.$classes[3].$CalculateFinalRates.$CalculateFinalSlope[8].$Product</t>
  </si>
  <si>
    <t>_res_.$plans[0].$ULCoverageCalculation.$classes[3].$CalculateFinalRates.$CalculateFinalRates[8].$ageBandedRateCard[0].$rateCard.$Slope</t>
  </si>
  <si>
    <t>_res_.$plans[0].$ULCoverageCalculation.$classes[3].$CalculateFinalRates.$CalculateFinalRates[8].$ageBandedRateCard[0].$rateCard.$coiRate</t>
  </si>
  <si>
    <t>_res_.$plans[0].$ULCoverageCalculation.$classes[3].$CalculateFinalRates.$CalculateFinalRates[8].$ageBandedRateCard[0].$rateCard.$rate</t>
  </si>
  <si>
    <t>_res_.$plans[0].$ULCoverageCalculation.$classes[3].$CalculateFinalRates.$CalculateFinalRates[8].$ageBandedRateCard[0].$rateCardPremium.$annualPremium</t>
  </si>
  <si>
    <t>_res_.$plans[0].$ULCoverageCalculation.$classes[3].$CalculateFinalRates.$CalculateFinalRates[8].$ageBandedRateCard[0].$rateCardPremium.$monthlyPremium</t>
  </si>
  <si>
    <t>_res_.$plans[0].$ULCoverageCalculation.$classes[3].$CalculateFinalRates.$CalculateFinalRates[8].$ageBandedRateCard[0].$rateCardPremium.$annualPremiumCoiBase</t>
  </si>
  <si>
    <t>_res_.$plans[0].$ULCoverageCalculation.$classes[3].$CalculateFinalRates.$CalculateFinalSlope[9].$AgeBand</t>
  </si>
  <si>
    <t>_res_.$plans[0].$ULCoverageCalculation.$classes[3].$CalculateFinalRates.$CalculateFinalSlope[9].$Volume</t>
  </si>
  <si>
    <t>_res_.$plans[0].$ULCoverageCalculation.$classes[3].$CalculateFinalRates.$CalculateFinalSlope[9].$Product</t>
  </si>
  <si>
    <t>_res_.$plans[0].$ULCoverageCalculation.$classes[3].$CalculateFinalRates.$CalculateFinalRates[9].$ageBandedRateCard[0].$rateCard.$Slope</t>
  </si>
  <si>
    <t>_res_.$plans[0].$ULCoverageCalculation.$classes[3].$CalculateFinalRates.$CalculateFinalRates[9].$ageBandedRateCard[0].$rateCard.$coiRate</t>
  </si>
  <si>
    <t>_res_.$plans[0].$ULCoverageCalculation.$classes[3].$CalculateFinalRates.$CalculateFinalRates[9].$ageBandedRateCard[0].$rateCard.$rate</t>
  </si>
  <si>
    <t>_res_.$plans[0].$ULCoverageCalculation.$classes[3].$CalculateFinalRates.$CalculateFinalRates[9].$ageBandedRateCard[0].$rateCardPremium.$annualPremium</t>
  </si>
  <si>
    <t>_res_.$plans[0].$ULCoverageCalculation.$classes[3].$CalculateFinalRates.$CalculateFinalRates[9].$ageBandedRateCard[0].$rateCardPremium.$monthlyPremium</t>
  </si>
  <si>
    <t>_res_.$plans[0].$ULCoverageCalculation.$classes[3].$CalculateFinalRates.$CalculateFinalRates[9].$ageBandedRateCard[0].$rateCardPremium.$annualPremiumCoiBase</t>
  </si>
  <si>
    <t>_res_.$plans[0].$ULCoverageCalculation.$classes[3].$CalculateFinalRates.$CalculateFinalSlope[10].$AgeBand</t>
  </si>
  <si>
    <t>_res_.$plans[0].$ULCoverageCalculation.$classes[3].$CalculateFinalRates.$CalculateFinalSlope[10].$Volume</t>
  </si>
  <si>
    <t>_res_.$plans[0].$ULCoverageCalculation.$classes[3].$CalculateFinalRates.$CalculateFinalSlope[10].$Product</t>
  </si>
  <si>
    <t>_res_.$plans[0].$ULCoverageCalculation.$classes[3].$CalculateFinalRates.$CalculateFinalRates[10].$ageBandedRateCard[0].$rateCard.$Slope</t>
  </si>
  <si>
    <t>_res_.$plans[0].$ULCoverageCalculation.$classes[3].$CalculateFinalRates.$CalculateFinalRates[10].$ageBandedRateCard[0].$rateCard.$coiRate</t>
  </si>
  <si>
    <t>_res_.$plans[0].$ULCoverageCalculation.$classes[3].$CalculateFinalRates.$CalculateFinalRates[10].$ageBandedRateCard[0].$rateCard.$rate</t>
  </si>
  <si>
    <t>_res_.$plans[0].$ULCoverageCalculation.$classes[3].$CalculateFinalRates.$CalculateFinalRates[10].$ageBandedRateCard[0].$rateCardPremium.$annualPremium</t>
  </si>
  <si>
    <t>_res_.$plans[0].$ULCoverageCalculation.$classes[3].$CalculateFinalRates.$CalculateFinalRates[10].$ageBandedRateCard[0].$rateCardPremium.$monthlyPremium</t>
  </si>
  <si>
    <t>_res_.$plans[0].$ULCoverageCalculation.$classes[3].$CalculateFinalRates.$CalculateFinalRates[10].$ageBandedRateCard[0].$rateCardPremium.$annualPremiumCoiBase</t>
  </si>
  <si>
    <t>_res_.$plans[0].$ULCoverageCalculation.$classes[3].$CalculateFinalRates.$CalculateFinalSlope[11].$AgeBand</t>
  </si>
  <si>
    <t>_res_.$plans[0].$ULCoverageCalculation.$classes[3].$CalculateFinalRates.$CalculateFinalSlope[11].$Volume</t>
  </si>
  <si>
    <t>_res_.$plans[0].$ULCoverageCalculation.$classes[3].$CalculateFinalRates.$CalculateFinalSlope[11].$Product</t>
  </si>
  <si>
    <t>_res_.$plans[0].$ULCoverageCalculation.$classes[3].$CalculateFinalRates.$CalculateFinalRates[11].$ageBandedRateCard[0].$rateCard.$Slope</t>
  </si>
  <si>
    <t>_res_.$plans[0].$ULCoverageCalculation.$classes[3].$CalculateFinalRates.$CalculateFinalRates[11].$ageBandedRateCard[0].$rateCard.$coiRate</t>
  </si>
  <si>
    <t>_res_.$plans[0].$ULCoverageCalculation.$classes[3].$CalculateFinalRates.$CalculateFinalRates[11].$ageBandedRateCard[0].$rateCard.$rate</t>
  </si>
  <si>
    <t>_res_.$plans[0].$ULCoverageCalculation.$classes[3].$CalculateFinalRates.$CalculateFinalRates[11].$ageBandedRateCard[0].$rateCardPremium.$annualPremium</t>
  </si>
  <si>
    <t>_res_.$plans[0].$ULCoverageCalculation.$classes[3].$CalculateFinalRates.$CalculateFinalRates[11].$ageBandedRateCard[0].$rateCardPremium.$monthlyPremium</t>
  </si>
  <si>
    <t>_res_.$plans[0].$ULCoverageCalculation.$classes[3].$CalculateFinalRates.$CalculateFinalRates[11].$ageBandedRateCard[0].$rateCardPremium.$annualPremiumCoiBase</t>
  </si>
  <si>
    <t>_res_.$plans[0].$ULCoverageCalculation.$classes[3].$CalculateFinalRates.$TotalFinalVolume</t>
  </si>
  <si>
    <t>_res_.$plans[0].$ULCoverageCalculation.$classes[3].$CalculateFinalRates.$TotalFinalSlope</t>
  </si>
  <si>
    <t>_res_.$plans[0].$ULCoverageCalculation.$classes[4].$classNumber</t>
  </si>
  <si>
    <t>_res_.$plans[0].$ULCoverageCalculation.$classes[4].$LivesCount</t>
  </si>
  <si>
    <t>_res_.$plans[0].$ULCoverageCalculation.$classes[4].$Volume</t>
  </si>
  <si>
    <t>_res_.$plans[0].$ULCoverageCalculation.$classes[4].$MonthlyClaimCost</t>
  </si>
  <si>
    <t>_res_.$plans[0].$ULCoverageCalculation.$classes[4].$AdjustedMonthlyClaimCost</t>
  </si>
  <si>
    <t>_res_.$plans[0].$ULCoverageCalculation.$classes[4].$FinalClaimCost</t>
  </si>
  <si>
    <t>_res_.$plans[0].$ULCoverageCalculation.$classes[4].$MonthlyRate</t>
  </si>
  <si>
    <t>_res_.$plans[0].$ULCoverageCalculation.$classes[4].$CalculateFinalRates.$CalculateFinalSlope[1].$AgeBand</t>
  </si>
  <si>
    <t>_res_.$plans[0].$ULCoverageCalculation.$classes[4].$CalculateFinalRates.$CalculateFinalSlope[1].$Volume</t>
  </si>
  <si>
    <t>_res_.$plans[0].$ULCoverageCalculation.$classes[4].$CalculateFinalRates.$CalculateFinalSlope[1].$Product</t>
  </si>
  <si>
    <t>_res_.$plans[0].$ULCoverageCalculation.$classes[4].$CalculateFinalRates.$CalculateFinalRates[1].$ageBandedRateCard[0].$rateCard.$Slope</t>
  </si>
  <si>
    <t>_res_.$plans[0].$ULCoverageCalculation.$classes[4].$CalculateFinalRates.$CalculateFinalRates[1].$ageBandedRateCard[0].$rateCard.$coiRate</t>
  </si>
  <si>
    <t>_res_.$plans[0].$ULCoverageCalculation.$classes[4].$CalculateFinalRates.$CalculateFinalRates[1].$ageBandedRateCard[0].$rateCard.$rate</t>
  </si>
  <si>
    <t>_res_.$plans[0].$ULCoverageCalculation.$classes[4].$CalculateFinalRates.$CalculateFinalRates[1].$ageBandedRateCard[0].$rateCardPremium.$annualPremium</t>
  </si>
  <si>
    <t>_res_.$plans[0].$ULCoverageCalculation.$classes[4].$CalculateFinalRates.$CalculateFinalRates[1].$ageBandedRateCard[0].$rateCardPremium.$monthlyPremium</t>
  </si>
  <si>
    <t>_res_.$plans[0].$ULCoverageCalculation.$classes[4].$CalculateFinalRates.$CalculateFinalRates[1].$ageBandedRateCard[0].$rateCardPremium.$annualPremiumCoiBase</t>
  </si>
  <si>
    <t>_res_.$plans[0].$ULCoverageCalculation.$classes[4].$CalculateFinalRates.$CalculateFinalSlope[2].$AgeBand</t>
  </si>
  <si>
    <t>_res_.$plans[0].$ULCoverageCalculation.$classes[4].$CalculateFinalRates.$CalculateFinalSlope[2].$Volume</t>
  </si>
  <si>
    <t>_res_.$plans[0].$ULCoverageCalculation.$classes[4].$CalculateFinalRates.$CalculateFinalSlope[2].$Product</t>
  </si>
  <si>
    <t>_res_.$plans[0].$ULCoverageCalculation.$classes[4].$CalculateFinalRates.$CalculateFinalRates[2].$ageBandedRateCard[0].$rateCard.$Slope</t>
  </si>
  <si>
    <t>_res_.$plans[0].$ULCoverageCalculation.$classes[4].$CalculateFinalRates.$CalculateFinalRates[2].$ageBandedRateCard[0].$rateCard.$coiRate</t>
  </si>
  <si>
    <t>_res_.$plans[0].$ULCoverageCalculation.$classes[4].$CalculateFinalRates.$CalculateFinalRates[2].$ageBandedRateCard[0].$rateCard.$rate</t>
  </si>
  <si>
    <t>_res_.$plans[0].$ULCoverageCalculation.$classes[4].$CalculateFinalRates.$CalculateFinalRates[2].$ageBandedRateCard[0].$rateCardPremium.$annualPremium</t>
  </si>
  <si>
    <t>_res_.$plans[0].$ULCoverageCalculation.$classes[4].$CalculateFinalRates.$CalculateFinalRates[2].$ageBandedRateCard[0].$rateCardPremium.$monthlyPremium</t>
  </si>
  <si>
    <t>_res_.$plans[0].$ULCoverageCalculation.$classes[4].$CalculateFinalRates.$CalculateFinalRates[2].$ageBandedRateCard[0].$rateCardPremium.$annualPremiumCoiBase</t>
  </si>
  <si>
    <t>_res_.$plans[0].$ULCoverageCalculation.$classes[4].$CalculateFinalRates.$CalculateFinalSlope[3].$AgeBand</t>
  </si>
  <si>
    <t>_res_.$plans[0].$ULCoverageCalculation.$classes[4].$CalculateFinalRates.$CalculateFinalSlope[3].$Volume</t>
  </si>
  <si>
    <t>_res_.$plans[0].$ULCoverageCalculation.$classes[4].$CalculateFinalRates.$CalculateFinalSlope[3].$Product</t>
  </si>
  <si>
    <t>_res_.$plans[0].$ULCoverageCalculation.$classes[4].$CalculateFinalRates.$CalculateFinalRates[3].$ageBandedRateCard[0].$rateCard.$Slope</t>
  </si>
  <si>
    <t>_res_.$plans[0].$ULCoverageCalculation.$classes[4].$CalculateFinalRates.$CalculateFinalRates[3].$ageBandedRateCard[0].$rateCard.$coiRate</t>
  </si>
  <si>
    <t>_res_.$plans[0].$ULCoverageCalculation.$classes[4].$CalculateFinalRates.$CalculateFinalRates[3].$ageBandedRateCard[0].$rateCard.$rate</t>
  </si>
  <si>
    <t>_res_.$plans[0].$ULCoverageCalculation.$classes[4].$CalculateFinalRates.$CalculateFinalRates[3].$ageBandedRateCard[0].$rateCardPremium.$annualPremium</t>
  </si>
  <si>
    <t>_res_.$plans[0].$ULCoverageCalculation.$classes[4].$CalculateFinalRates.$CalculateFinalRates[3].$ageBandedRateCard[0].$rateCardPremium.$monthlyPremium</t>
  </si>
  <si>
    <t>_res_.$plans[0].$ULCoverageCalculation.$classes[4].$CalculateFinalRates.$CalculateFinalRates[3].$ageBandedRateCard[0].$rateCardPremium.$annualPremiumCoiBase</t>
  </si>
  <si>
    <t>_res_.$plans[0].$ULCoverageCalculation.$classes[4].$CalculateFinalRates.$CalculateFinalSlope[4].$AgeBand</t>
  </si>
  <si>
    <t>_res_.$plans[0].$ULCoverageCalculation.$classes[4].$CalculateFinalRates.$CalculateFinalSlope[4].$Volume</t>
  </si>
  <si>
    <t>_res_.$plans[0].$ULCoverageCalculation.$classes[4].$CalculateFinalRates.$CalculateFinalSlope[4].$Product</t>
  </si>
  <si>
    <t>_res_.$plans[0].$ULCoverageCalculation.$classes[4].$CalculateFinalRates.$CalculateFinalRates[4].$ageBandedRateCard[0].$rateCard.$Slope</t>
  </si>
  <si>
    <t>_res_.$plans[0].$ULCoverageCalculation.$classes[4].$CalculateFinalRates.$CalculateFinalRates[4].$ageBandedRateCard[0].$rateCard.$coiRate</t>
  </si>
  <si>
    <t>_res_.$plans[0].$ULCoverageCalculation.$classes[4].$CalculateFinalRates.$CalculateFinalRates[4].$ageBandedRateCard[0].$rateCard.$rate</t>
  </si>
  <si>
    <t>_res_.$plans[0].$ULCoverageCalculation.$classes[4].$CalculateFinalRates.$CalculateFinalRates[4].$ageBandedRateCard[0].$rateCardPremium.$annualPremium</t>
  </si>
  <si>
    <t>_res_.$plans[0].$ULCoverageCalculation.$classes[4].$CalculateFinalRates.$CalculateFinalRates[4].$ageBandedRateCard[0].$rateCardPremium.$monthlyPremium</t>
  </si>
  <si>
    <t>_res_.$plans[0].$ULCoverageCalculation.$classes[4].$CalculateFinalRates.$CalculateFinalRates[4].$ageBandedRateCard[0].$rateCardPremium.$annualPremiumCoiBase</t>
  </si>
  <si>
    <t>_res_.$plans[0].$ULCoverageCalculation.$classes[4].$CalculateFinalRates.$CalculateFinalSlope[5].$AgeBand</t>
  </si>
  <si>
    <t>_res_.$plans[0].$ULCoverageCalculation.$classes[4].$CalculateFinalRates.$CalculateFinalSlope[5].$Volume</t>
  </si>
  <si>
    <t>_res_.$plans[0].$ULCoverageCalculation.$classes[4].$CalculateFinalRates.$CalculateFinalSlope[5].$Product</t>
  </si>
  <si>
    <t>_res_.$plans[0].$ULCoverageCalculation.$classes[4].$CalculateFinalRates.$CalculateFinalRates[5].$ageBandedRateCard[0].$rateCard.$Slope</t>
  </si>
  <si>
    <t>_res_.$plans[0].$ULCoverageCalculation.$classes[4].$CalculateFinalRates.$CalculateFinalRates[5].$ageBandedRateCard[0].$rateCard.$coiRate</t>
  </si>
  <si>
    <t>_res_.$plans[0].$ULCoverageCalculation.$classes[4].$CalculateFinalRates.$CalculateFinalRates[5].$ageBandedRateCard[0].$rateCard.$rate</t>
  </si>
  <si>
    <t>_res_.$plans[0].$ULCoverageCalculation.$classes[4].$CalculateFinalRates.$CalculateFinalRates[5].$ageBandedRateCard[0].$rateCardPremium.$annualPremium</t>
  </si>
  <si>
    <t>_res_.$plans[0].$ULCoverageCalculation.$classes[4].$CalculateFinalRates.$CalculateFinalRates[5].$ageBandedRateCard[0].$rateCardPremium.$monthlyPremium</t>
  </si>
  <si>
    <t>_res_.$plans[0].$ULCoverageCalculation.$classes[4].$CalculateFinalRates.$CalculateFinalRates[5].$ageBandedRateCard[0].$rateCardPremium.$annualPremiumCoiBase</t>
  </si>
  <si>
    <t>_res_.$plans[0].$ULCoverageCalculation.$classes[4].$CalculateFinalRates.$CalculateFinalSlope[6].$AgeBand</t>
  </si>
  <si>
    <t>_res_.$plans[0].$ULCoverageCalculation.$classes[4].$CalculateFinalRates.$CalculateFinalSlope[6].$Volume</t>
  </si>
  <si>
    <t>_res_.$plans[0].$ULCoverageCalculation.$classes[4].$CalculateFinalRates.$CalculateFinalSlope[6].$Product</t>
  </si>
  <si>
    <t>_res_.$plans[0].$ULCoverageCalculation.$classes[4].$CalculateFinalRates.$CalculateFinalRates[6].$ageBandedRateCard[0].$rateCard.$Slope</t>
  </si>
  <si>
    <t>_res_.$plans[0].$ULCoverageCalculation.$classes[4].$CalculateFinalRates.$CalculateFinalRates[6].$ageBandedRateCard[0].$rateCard.$coiRate</t>
  </si>
  <si>
    <t>_res_.$plans[0].$ULCoverageCalculation.$classes[4].$CalculateFinalRates.$CalculateFinalRates[6].$ageBandedRateCard[0].$rateCard.$rate</t>
  </si>
  <si>
    <t>_res_.$plans[0].$ULCoverageCalculation.$classes[4].$CalculateFinalRates.$CalculateFinalRates[6].$ageBandedRateCard[0].$rateCardPremium.$annualPremium</t>
  </si>
  <si>
    <t>_res_.$plans[0].$ULCoverageCalculation.$classes[4].$CalculateFinalRates.$CalculateFinalRates[6].$ageBandedRateCard[0].$rateCardPremium.$monthlyPremium</t>
  </si>
  <si>
    <t>_res_.$plans[0].$ULCoverageCalculation.$classes[4].$CalculateFinalRates.$CalculateFinalRates[6].$ageBandedRateCard[0].$rateCardPremium.$annualPremiumCoiBase</t>
  </si>
  <si>
    <t>_res_.$plans[0].$ULCoverageCalculation.$classes[4].$CalculateFinalRates.$CalculateFinalSlope[7].$AgeBand</t>
  </si>
  <si>
    <t>_res_.$plans[0].$ULCoverageCalculation.$classes[4].$CalculateFinalRates.$CalculateFinalSlope[7].$Volume</t>
  </si>
  <si>
    <t>_res_.$plans[0].$ULCoverageCalculation.$classes[4].$CalculateFinalRates.$CalculateFinalSlope[7].$Product</t>
  </si>
  <si>
    <t>_res_.$plans[0].$ULCoverageCalculation.$classes[4].$CalculateFinalRates.$CalculateFinalRates[7].$ageBandedRateCard[0].$rateCard.$Slope</t>
  </si>
  <si>
    <t>_res_.$plans[0].$ULCoverageCalculation.$classes[4].$CalculateFinalRates.$CalculateFinalRates[7].$ageBandedRateCard[0].$rateCard.$coiRate</t>
  </si>
  <si>
    <t>_res_.$plans[0].$ULCoverageCalculation.$classes[4].$CalculateFinalRates.$CalculateFinalRates[7].$ageBandedRateCard[0].$rateCard.$rate</t>
  </si>
  <si>
    <t>_res_.$plans[0].$ULCoverageCalculation.$classes[4].$CalculateFinalRates.$CalculateFinalRates[7].$ageBandedRateCard[0].$rateCardPremium.$annualPremium</t>
  </si>
  <si>
    <t>_res_.$plans[0].$ULCoverageCalculation.$classes[4].$CalculateFinalRates.$CalculateFinalRates[7].$ageBandedRateCard[0].$rateCardPremium.$monthlyPremium</t>
  </si>
  <si>
    <t>_res_.$plans[0].$ULCoverageCalculation.$classes[4].$CalculateFinalRates.$CalculateFinalRates[7].$ageBandedRateCard[0].$rateCardPremium.$annualPremiumCoiBase</t>
  </si>
  <si>
    <t>_res_.$plans[0].$ULCoverageCalculation.$classes[4].$CalculateFinalRates.$CalculateFinalSlope[8].$AgeBand</t>
  </si>
  <si>
    <t>_res_.$plans[0].$ULCoverageCalculation.$classes[4].$CalculateFinalRates.$CalculateFinalSlope[8].$Volume</t>
  </si>
  <si>
    <t>_res_.$plans[0].$ULCoverageCalculation.$classes[4].$CalculateFinalRates.$CalculateFinalSlope[8].$Product</t>
  </si>
  <si>
    <t>_res_.$plans[0].$ULCoverageCalculation.$classes[4].$CalculateFinalRates.$CalculateFinalRates[8].$ageBandedRateCard[0].$rateCard.$Slope</t>
  </si>
  <si>
    <t>_res_.$plans[0].$ULCoverageCalculation.$classes[4].$CalculateFinalRates.$CalculateFinalRates[8].$ageBandedRateCard[0].$rateCard.$coiRate</t>
  </si>
  <si>
    <t>_res_.$plans[0].$ULCoverageCalculation.$classes[4].$CalculateFinalRates.$CalculateFinalRates[8].$ageBandedRateCard[0].$rateCard.$rate</t>
  </si>
  <si>
    <t>_res_.$plans[0].$ULCoverageCalculation.$classes[4].$CalculateFinalRates.$CalculateFinalRates[8].$ageBandedRateCard[0].$rateCardPremium.$annualPremium</t>
  </si>
  <si>
    <t>_res_.$plans[0].$ULCoverageCalculation.$classes[4].$CalculateFinalRates.$CalculateFinalRates[8].$ageBandedRateCard[0].$rateCardPremium.$monthlyPremium</t>
  </si>
  <si>
    <t>_res_.$plans[0].$ULCoverageCalculation.$classes[4].$CalculateFinalRates.$CalculateFinalRates[8].$ageBandedRateCard[0].$rateCardPremium.$annualPremiumCoiBase</t>
  </si>
  <si>
    <t>_res_.$plans[0].$ULCoverageCalculation.$classes[4].$CalculateFinalRates.$CalculateFinalSlope[9].$AgeBand</t>
  </si>
  <si>
    <t>_res_.$plans[0].$ULCoverageCalculation.$classes[4].$CalculateFinalRates.$CalculateFinalSlope[9].$Volume</t>
  </si>
  <si>
    <t>_res_.$plans[0].$ULCoverageCalculation.$classes[4].$CalculateFinalRates.$CalculateFinalSlope[9].$Product</t>
  </si>
  <si>
    <t>_res_.$plans[0].$ULCoverageCalculation.$classes[4].$CalculateFinalRates.$CalculateFinalRates[9].$ageBandedRateCard[0].$rateCard.$Slope</t>
  </si>
  <si>
    <t>_res_.$plans[0].$ULCoverageCalculation.$classes[4].$CalculateFinalRates.$CalculateFinalRates[9].$ageBandedRateCard[0].$rateCard.$coiRate</t>
  </si>
  <si>
    <t>_res_.$plans[0].$ULCoverageCalculation.$classes[4].$CalculateFinalRates.$CalculateFinalRates[9].$ageBandedRateCard[0].$rateCard.$rate</t>
  </si>
  <si>
    <t>_res_.$plans[0].$ULCoverageCalculation.$classes[4].$CalculateFinalRates.$CalculateFinalRates[9].$ageBandedRateCard[0].$rateCardPremium.$annualPremium</t>
  </si>
  <si>
    <t>_res_.$plans[0].$ULCoverageCalculation.$classes[4].$CalculateFinalRates.$CalculateFinalRates[9].$ageBandedRateCard[0].$rateCardPremium.$monthlyPremium</t>
  </si>
  <si>
    <t>_res_.$plans[0].$ULCoverageCalculation.$classes[4].$CalculateFinalRates.$CalculateFinalRates[9].$ageBandedRateCard[0].$rateCardPremium.$annualPremiumCoiBase</t>
  </si>
  <si>
    <t>_res_.$plans[0].$ULCoverageCalculation.$classes[4].$CalculateFinalRates.$CalculateFinalSlope[10].$AgeBand</t>
  </si>
  <si>
    <t>_res_.$plans[0].$ULCoverageCalculation.$classes[4].$CalculateFinalRates.$CalculateFinalSlope[10].$Volume</t>
  </si>
  <si>
    <t>_res_.$plans[0].$ULCoverageCalculation.$classes[4].$CalculateFinalRates.$CalculateFinalSlope[10].$Product</t>
  </si>
  <si>
    <t>_res_.$plans[0].$ULCoverageCalculation.$classes[4].$CalculateFinalRates.$CalculateFinalRates[10].$ageBandedRateCard[0].$rateCard.$Slope</t>
  </si>
  <si>
    <t>_res_.$plans[0].$ULCoverageCalculation.$classes[4].$CalculateFinalRates.$CalculateFinalRates[10].$ageBandedRateCard[0].$rateCard.$coiRate</t>
  </si>
  <si>
    <t>_res_.$plans[0].$ULCoverageCalculation.$classes[4].$CalculateFinalRates.$CalculateFinalRates[10].$ageBandedRateCard[0].$rateCard.$rate</t>
  </si>
  <si>
    <t>_res_.$plans[0].$ULCoverageCalculation.$classes[4].$CalculateFinalRates.$CalculateFinalRates[10].$ageBandedRateCard[0].$rateCardPremium.$annualPremium</t>
  </si>
  <si>
    <t>_res_.$plans[0].$ULCoverageCalculation.$classes[4].$CalculateFinalRates.$CalculateFinalRates[10].$ageBandedRateCard[0].$rateCardPremium.$monthlyPremium</t>
  </si>
  <si>
    <t>_res_.$plans[0].$ULCoverageCalculation.$classes[4].$CalculateFinalRates.$CalculateFinalRates[10].$ageBandedRateCard[0].$rateCardPremium.$annualPremiumCoiBase</t>
  </si>
  <si>
    <t>_res_.$plans[0].$ULCoverageCalculation.$classes[4].$CalculateFinalRates.$CalculateFinalSlope[11].$AgeBand</t>
  </si>
  <si>
    <t>_res_.$plans[0].$ULCoverageCalculation.$classes[4].$CalculateFinalRates.$CalculateFinalSlope[11].$Volume</t>
  </si>
  <si>
    <t>_res_.$plans[0].$ULCoverageCalculation.$classes[4].$CalculateFinalRates.$CalculateFinalSlope[11].$Product</t>
  </si>
  <si>
    <t>_res_.$plans[0].$ULCoverageCalculation.$classes[4].$CalculateFinalRates.$CalculateFinalRates[11].$ageBandedRateCard[0].$rateCard.$Slope</t>
  </si>
  <si>
    <t>_res_.$plans[0].$ULCoverageCalculation.$classes[4].$CalculateFinalRates.$CalculateFinalRates[11].$ageBandedRateCard[0].$rateCard.$coiRate</t>
  </si>
  <si>
    <t>_res_.$plans[0].$ULCoverageCalculation.$classes[4].$CalculateFinalRates.$CalculateFinalRates[11].$ageBandedRateCard[0].$rateCard.$rate</t>
  </si>
  <si>
    <t>_res_.$plans[0].$ULCoverageCalculation.$classes[4].$CalculateFinalRates.$CalculateFinalRates[11].$ageBandedRateCard[0].$rateCardPremium.$annualPremium</t>
  </si>
  <si>
    <t>_res_.$plans[0].$ULCoverageCalculation.$classes[4].$CalculateFinalRates.$CalculateFinalRates[11].$ageBandedRateCard[0].$rateCardPremium.$monthlyPremium</t>
  </si>
  <si>
    <t>_res_.$plans[0].$ULCoverageCalculation.$classes[4].$CalculateFinalRates.$CalculateFinalRates[11].$ageBandedRateCard[0].$rateCardPremium.$annualPremiumCoiBase</t>
  </si>
  <si>
    <t>_res_.$plans[0].$ULCoverageCalculation.$classes[4].$CalculateFinalRates.$TotalFinalVolume</t>
  </si>
  <si>
    <t>_res_.$plans[0].$ULCoverageCalculation.$classes[4].$CalculateFinalRates.$TotalFinalSlope</t>
  </si>
  <si>
    <t>_res_.$plans[0].$ULCoverageCalculation.$classes[5].$classNumber</t>
  </si>
  <si>
    <t>_res_.$plans[0].$ULCoverageCalculation.$classes[5].$LivesCount</t>
  </si>
  <si>
    <t>_res_.$plans[0].$ULCoverageCalculation.$classes[5].$Volume</t>
  </si>
  <si>
    <t>_res_.$plans[0].$ULCoverageCalculation.$classes[5].$MonthlyClaimCost</t>
  </si>
  <si>
    <t>_res_.$plans[0].$ULCoverageCalculation.$classes[5].$AdjustedMonthlyClaimCost</t>
  </si>
  <si>
    <t>_res_.$plans[0].$ULCoverageCalculation.$classes[5].$FinalClaimCost</t>
  </si>
  <si>
    <t>_res_.$plans[0].$ULCoverageCalculation.$classes[5].$MonthlyRate</t>
  </si>
  <si>
    <t>_res_.$plans[0].$ULCoverageCalculation.$classes[5].$CalculateFinalRates.$CalculateFinalSlope[1].$AgeBand</t>
  </si>
  <si>
    <t>_res_.$plans[0].$ULCoverageCalculation.$classes[5].$CalculateFinalRates.$CalculateFinalSlope[1].$Volume</t>
  </si>
  <si>
    <t>_res_.$plans[0].$ULCoverageCalculation.$classes[5].$CalculateFinalRates.$CalculateFinalSlope[1].$Product</t>
  </si>
  <si>
    <t>_res_.$plans[0].$ULCoverageCalculation.$classes[5].$CalculateFinalRates.$CalculateFinalRates[1].$ageBandedRateCard[0].$rateCard.$Slope</t>
  </si>
  <si>
    <t>_res_.$plans[0].$ULCoverageCalculation.$classes[5].$CalculateFinalRates.$CalculateFinalRates[1].$ageBandedRateCard[0].$rateCard.$coiRate</t>
  </si>
  <si>
    <t>_res_.$plans[0].$ULCoverageCalculation.$classes[5].$CalculateFinalRates.$CalculateFinalRates[1].$ageBandedRateCard[0].$rateCard.$rate</t>
  </si>
  <si>
    <t>_res_.$plans[0].$ULCoverageCalculation.$classes[5].$CalculateFinalRates.$CalculateFinalRates[1].$ageBandedRateCard[0].$rateCardPremium.$annualPremium</t>
  </si>
  <si>
    <t>_res_.$plans[0].$ULCoverageCalculation.$classes[5].$CalculateFinalRates.$CalculateFinalRates[1].$ageBandedRateCard[0].$rateCardPremium.$monthlyPremium</t>
  </si>
  <si>
    <t>_res_.$plans[0].$ULCoverageCalculation.$classes[5].$CalculateFinalRates.$CalculateFinalRates[1].$ageBandedRateCard[0].$rateCardPremium.$annualPremiumCoiBase</t>
  </si>
  <si>
    <t>_res_.$plans[0].$ULCoverageCalculation.$classes[5].$CalculateFinalRates.$CalculateFinalSlope[2].$AgeBand</t>
  </si>
  <si>
    <t>_res_.$plans[0].$ULCoverageCalculation.$classes[5].$CalculateFinalRates.$CalculateFinalSlope[2].$Volume</t>
  </si>
  <si>
    <t>_res_.$plans[0].$ULCoverageCalculation.$classes[5].$CalculateFinalRates.$CalculateFinalSlope[2].$Product</t>
  </si>
  <si>
    <t>_res_.$plans[0].$ULCoverageCalculation.$classes[5].$CalculateFinalRates.$CalculateFinalRates[2].$ageBandedRateCard[0].$rateCard.$Slope</t>
  </si>
  <si>
    <t>_res_.$plans[0].$ULCoverageCalculation.$classes[5].$CalculateFinalRates.$CalculateFinalRates[2].$ageBandedRateCard[0].$rateCard.$coiRate</t>
  </si>
  <si>
    <t>_res_.$plans[0].$ULCoverageCalculation.$classes[5].$CalculateFinalRates.$CalculateFinalRates[2].$ageBandedRateCard[0].$rateCard.$rate</t>
  </si>
  <si>
    <t>_res_.$plans[0].$ULCoverageCalculation.$classes[5].$CalculateFinalRates.$CalculateFinalRates[2].$ageBandedRateCard[0].$rateCardPremium.$annualPremium</t>
  </si>
  <si>
    <t>_res_.$plans[0].$ULCoverageCalculation.$classes[5].$CalculateFinalRates.$CalculateFinalRates[2].$ageBandedRateCard[0].$rateCardPremium.$monthlyPremium</t>
  </si>
  <si>
    <t>_res_.$plans[0].$ULCoverageCalculation.$classes[5].$CalculateFinalRates.$CalculateFinalRates[2].$ageBandedRateCard[0].$rateCardPremium.$annualPremiumCoiBase</t>
  </si>
  <si>
    <t>_res_.$plans[0].$ULCoverageCalculation.$classes[5].$CalculateFinalRates.$CalculateFinalSlope[3].$AgeBand</t>
  </si>
  <si>
    <t>_res_.$plans[0].$ULCoverageCalculation.$classes[5].$CalculateFinalRates.$CalculateFinalSlope[3].$Volume</t>
  </si>
  <si>
    <t>_res_.$plans[0].$ULCoverageCalculation.$classes[5].$CalculateFinalRates.$CalculateFinalSlope[3].$Product</t>
  </si>
  <si>
    <t>_res_.$plans[0].$ULCoverageCalculation.$classes[5].$CalculateFinalRates.$CalculateFinalRates[3].$ageBandedRateCard[0].$rateCard.$Slope</t>
  </si>
  <si>
    <t>_res_.$plans[0].$ULCoverageCalculation.$classes[5].$CalculateFinalRates.$CalculateFinalRates[3].$ageBandedRateCard[0].$rateCard.$coiRate</t>
  </si>
  <si>
    <t>_res_.$plans[0].$ULCoverageCalculation.$classes[5].$CalculateFinalRates.$CalculateFinalRates[3].$ageBandedRateCard[0].$rateCard.$rate</t>
  </si>
  <si>
    <t>_res_.$plans[0].$ULCoverageCalculation.$classes[5].$CalculateFinalRates.$CalculateFinalRates[3].$ageBandedRateCard[0].$rateCardPremium.$annualPremium</t>
  </si>
  <si>
    <t>_res_.$plans[0].$ULCoverageCalculation.$classes[5].$CalculateFinalRates.$CalculateFinalRates[3].$ageBandedRateCard[0].$rateCardPremium.$monthlyPremium</t>
  </si>
  <si>
    <t>_res_.$plans[0].$ULCoverageCalculation.$classes[5].$CalculateFinalRates.$CalculateFinalRates[3].$ageBandedRateCard[0].$rateCardPremium.$annualPremiumCoiBase</t>
  </si>
  <si>
    <t>_res_.$plans[0].$ULCoverageCalculation.$classes[5].$CalculateFinalRates.$CalculateFinalSlope[4].$AgeBand</t>
  </si>
  <si>
    <t>_res_.$plans[0].$ULCoverageCalculation.$classes[5].$CalculateFinalRates.$CalculateFinalSlope[4].$Volume</t>
  </si>
  <si>
    <t>_res_.$plans[0].$ULCoverageCalculation.$classes[5].$CalculateFinalRates.$CalculateFinalSlope[4].$Product</t>
  </si>
  <si>
    <t>_res_.$plans[0].$ULCoverageCalculation.$classes[5].$CalculateFinalRates.$CalculateFinalRates[4].$ageBandedRateCard[0].$rateCard.$Slope</t>
  </si>
  <si>
    <t>_res_.$plans[0].$ULCoverageCalculation.$classes[5].$CalculateFinalRates.$CalculateFinalRates[4].$ageBandedRateCard[0].$rateCard.$coiRate</t>
  </si>
  <si>
    <t>_res_.$plans[0].$ULCoverageCalculation.$classes[5].$CalculateFinalRates.$CalculateFinalRates[4].$ageBandedRateCard[0].$rateCard.$rate</t>
  </si>
  <si>
    <t>_res_.$plans[0].$ULCoverageCalculation.$classes[5].$CalculateFinalRates.$CalculateFinalRates[4].$ageBandedRateCard[0].$rateCardPremium.$annualPremium</t>
  </si>
  <si>
    <t>_res_.$plans[0].$ULCoverageCalculation.$classes[5].$CalculateFinalRates.$CalculateFinalRates[4].$ageBandedRateCard[0].$rateCardPremium.$monthlyPremium</t>
  </si>
  <si>
    <t>_res_.$plans[0].$ULCoverageCalculation.$classes[5].$CalculateFinalRates.$CalculateFinalRates[4].$ageBandedRateCard[0].$rateCardPremium.$annualPremiumCoiBase</t>
  </si>
  <si>
    <t>_res_.$plans[0].$ULCoverageCalculation.$classes[5].$CalculateFinalRates.$CalculateFinalSlope[5].$AgeBand</t>
  </si>
  <si>
    <t>_res_.$plans[0].$ULCoverageCalculation.$classes[5].$CalculateFinalRates.$CalculateFinalSlope[5].$Volume</t>
  </si>
  <si>
    <t>_res_.$plans[0].$ULCoverageCalculation.$classes[5].$CalculateFinalRates.$CalculateFinalSlope[5].$Product</t>
  </si>
  <si>
    <t>_res_.$plans[0].$ULCoverageCalculation.$classes[5].$CalculateFinalRates.$CalculateFinalRates[5].$ageBandedRateCard[0].$rateCard.$Slope</t>
  </si>
  <si>
    <t>_res_.$plans[0].$ULCoverageCalculation.$classes[5].$CalculateFinalRates.$CalculateFinalRates[5].$ageBandedRateCard[0].$rateCard.$coiRate</t>
  </si>
  <si>
    <t>_res_.$plans[0].$ULCoverageCalculation.$classes[5].$CalculateFinalRates.$CalculateFinalRates[5].$ageBandedRateCard[0].$rateCard.$rate</t>
  </si>
  <si>
    <t>_res_.$plans[0].$ULCoverageCalculation.$classes[5].$CalculateFinalRates.$CalculateFinalRates[5].$ageBandedRateCard[0].$rateCardPremium.$annualPremium</t>
  </si>
  <si>
    <t>_res_.$plans[0].$ULCoverageCalculation.$classes[5].$CalculateFinalRates.$CalculateFinalRates[5].$ageBandedRateCard[0].$rateCardPremium.$monthlyPremium</t>
  </si>
  <si>
    <t>_res_.$plans[0].$ULCoverageCalculation.$classes[5].$CalculateFinalRates.$CalculateFinalRates[5].$ageBandedRateCard[0].$rateCardPremium.$annualPremiumCoiBase</t>
  </si>
  <si>
    <t>_res_.$plans[0].$ULCoverageCalculation.$classes[5].$CalculateFinalRates.$CalculateFinalSlope[6].$AgeBand</t>
  </si>
  <si>
    <t>_res_.$plans[0].$ULCoverageCalculation.$classes[5].$CalculateFinalRates.$CalculateFinalSlope[6].$Volume</t>
  </si>
  <si>
    <t>_res_.$plans[0].$ULCoverageCalculation.$classes[5].$CalculateFinalRates.$CalculateFinalSlope[6].$Product</t>
  </si>
  <si>
    <t>_res_.$plans[0].$ULCoverageCalculation.$classes[5].$CalculateFinalRates.$CalculateFinalRates[6].$ageBandedRateCard[0].$rateCard.$Slope</t>
  </si>
  <si>
    <t>_res_.$plans[0].$ULCoverageCalculation.$classes[5].$CalculateFinalRates.$CalculateFinalRates[6].$ageBandedRateCard[0].$rateCard.$coiRate</t>
  </si>
  <si>
    <t>_res_.$plans[0].$ULCoverageCalculation.$classes[5].$CalculateFinalRates.$CalculateFinalRates[6].$ageBandedRateCard[0].$rateCard.$rate</t>
  </si>
  <si>
    <t>_res_.$plans[0].$ULCoverageCalculation.$classes[5].$CalculateFinalRates.$CalculateFinalRates[6].$ageBandedRateCard[0].$rateCardPremium.$annualPremium</t>
  </si>
  <si>
    <t>_res_.$plans[0].$ULCoverageCalculation.$classes[5].$CalculateFinalRates.$CalculateFinalRates[6].$ageBandedRateCard[0].$rateCardPremium.$monthlyPremium</t>
  </si>
  <si>
    <t>_res_.$plans[0].$ULCoverageCalculation.$classes[5].$CalculateFinalRates.$CalculateFinalRates[6].$ageBandedRateCard[0].$rateCardPremium.$annualPremiumCoiBase</t>
  </si>
  <si>
    <t>_res_.$plans[0].$ULCoverageCalculation.$classes[5].$CalculateFinalRates.$CalculateFinalSlope[7].$AgeBand</t>
  </si>
  <si>
    <t>_res_.$plans[0].$ULCoverageCalculation.$classes[5].$CalculateFinalRates.$CalculateFinalSlope[7].$Volume</t>
  </si>
  <si>
    <t>_res_.$plans[0].$ULCoverageCalculation.$classes[5].$CalculateFinalRates.$CalculateFinalSlope[7].$Product</t>
  </si>
  <si>
    <t>_res_.$plans[0].$ULCoverageCalculation.$classes[5].$CalculateFinalRates.$CalculateFinalRates[7].$ageBandedRateCard[0].$rateCard.$Slope</t>
  </si>
  <si>
    <t>_res_.$plans[0].$ULCoverageCalculation.$classes[5].$CalculateFinalRates.$CalculateFinalRates[7].$ageBandedRateCard[0].$rateCard.$coiRate</t>
  </si>
  <si>
    <t>_res_.$plans[0].$ULCoverageCalculation.$classes[5].$CalculateFinalRates.$CalculateFinalRates[7].$ageBandedRateCard[0].$rateCard.$rate</t>
  </si>
  <si>
    <t>_res_.$plans[0].$ULCoverageCalculation.$classes[5].$CalculateFinalRates.$CalculateFinalRates[7].$ageBandedRateCard[0].$rateCardPremium.$annualPremium</t>
  </si>
  <si>
    <t>_res_.$plans[0].$ULCoverageCalculation.$classes[5].$CalculateFinalRates.$CalculateFinalRates[7].$ageBandedRateCard[0].$rateCardPremium.$monthlyPremium</t>
  </si>
  <si>
    <t>_res_.$plans[0].$ULCoverageCalculation.$classes[5].$CalculateFinalRates.$CalculateFinalRates[7].$ageBandedRateCard[0].$rateCardPremium.$annualPremiumCoiBase</t>
  </si>
  <si>
    <t>_res_.$plans[0].$ULCoverageCalculation.$classes[5].$CalculateFinalRates.$CalculateFinalSlope[8].$AgeBand</t>
  </si>
  <si>
    <t>_res_.$plans[0].$ULCoverageCalculation.$classes[5].$CalculateFinalRates.$CalculateFinalSlope[8].$Volume</t>
  </si>
  <si>
    <t>_res_.$plans[0].$ULCoverageCalculation.$classes[5].$CalculateFinalRates.$CalculateFinalSlope[8].$Product</t>
  </si>
  <si>
    <t>_res_.$plans[0].$ULCoverageCalculation.$classes[5].$CalculateFinalRates.$CalculateFinalRates[8].$ageBandedRateCard[0].$rateCard.$Slope</t>
  </si>
  <si>
    <t>_res_.$plans[0].$ULCoverageCalculation.$classes[5].$CalculateFinalRates.$CalculateFinalRates[8].$ageBandedRateCard[0].$rateCard.$coiRate</t>
  </si>
  <si>
    <t>_res_.$plans[0].$ULCoverageCalculation.$classes[5].$CalculateFinalRates.$CalculateFinalRates[8].$ageBandedRateCard[0].$rateCard.$rate</t>
  </si>
  <si>
    <t>_res_.$plans[0].$ULCoverageCalculation.$classes[5].$CalculateFinalRates.$CalculateFinalRates[8].$ageBandedRateCard[0].$rateCardPremium.$annualPremium</t>
  </si>
  <si>
    <t>_res_.$plans[0].$ULCoverageCalculation.$classes[5].$CalculateFinalRates.$CalculateFinalRates[8].$ageBandedRateCard[0].$rateCardPremium.$monthlyPremium</t>
  </si>
  <si>
    <t>_res_.$plans[0].$ULCoverageCalculation.$classes[5].$CalculateFinalRates.$CalculateFinalRates[8].$ageBandedRateCard[0].$rateCardPremium.$annualPremiumCoiBase</t>
  </si>
  <si>
    <t>_res_.$plans[0].$ULCoverageCalculation.$classes[5].$CalculateFinalRates.$CalculateFinalSlope[9].$AgeBand</t>
  </si>
  <si>
    <t>_res_.$plans[0].$ULCoverageCalculation.$classes[5].$CalculateFinalRates.$CalculateFinalSlope[9].$Volume</t>
  </si>
  <si>
    <t>_res_.$plans[0].$ULCoverageCalculation.$classes[5].$CalculateFinalRates.$CalculateFinalSlope[9].$Product</t>
  </si>
  <si>
    <t>_res_.$plans[0].$ULCoverageCalculation.$classes[5].$CalculateFinalRates.$CalculateFinalRates[9].$ageBandedRateCard[0].$rateCard.$Slope</t>
  </si>
  <si>
    <t>_res_.$plans[0].$ULCoverageCalculation.$classes[5].$CalculateFinalRates.$CalculateFinalRates[9].$ageBandedRateCard[0].$rateCard.$coiRate</t>
  </si>
  <si>
    <t>_res_.$plans[0].$ULCoverageCalculation.$classes[5].$CalculateFinalRates.$CalculateFinalRates[9].$ageBandedRateCard[0].$rateCard.$rate</t>
  </si>
  <si>
    <t>_res_.$plans[0].$ULCoverageCalculation.$classes[5].$CalculateFinalRates.$CalculateFinalRates[9].$ageBandedRateCard[0].$rateCardPremium.$annualPremium</t>
  </si>
  <si>
    <t>_res_.$plans[0].$ULCoverageCalculation.$classes[5].$CalculateFinalRates.$CalculateFinalRates[9].$ageBandedRateCard[0].$rateCardPremium.$monthlyPremium</t>
  </si>
  <si>
    <t>_res_.$plans[0].$ULCoverageCalculation.$classes[5].$CalculateFinalRates.$CalculateFinalRates[9].$ageBandedRateCard[0].$rateCardPremium.$annualPremiumCoiBase</t>
  </si>
  <si>
    <t>_res_.$plans[0].$ULCoverageCalculation.$classes[5].$CalculateFinalRates.$CalculateFinalSlope[10].$AgeBand</t>
  </si>
  <si>
    <t>_res_.$plans[0].$ULCoverageCalculation.$classes[5].$CalculateFinalRates.$CalculateFinalSlope[10].$Volume</t>
  </si>
  <si>
    <t>_res_.$plans[0].$ULCoverageCalculation.$classes[5].$CalculateFinalRates.$CalculateFinalSlope[10].$Product</t>
  </si>
  <si>
    <t>_res_.$plans[0].$ULCoverageCalculation.$classes[5].$CalculateFinalRates.$CalculateFinalRates[10].$ageBandedRateCard[0].$rateCard.$Slope</t>
  </si>
  <si>
    <t>_res_.$plans[0].$ULCoverageCalculation.$classes[5].$CalculateFinalRates.$CalculateFinalRates[10].$ageBandedRateCard[0].$rateCard.$coiRate</t>
  </si>
  <si>
    <t>_res_.$plans[0].$ULCoverageCalculation.$classes[5].$CalculateFinalRates.$CalculateFinalRates[10].$ageBandedRateCard[0].$rateCard.$rate</t>
  </si>
  <si>
    <t>_res_.$plans[0].$ULCoverageCalculation.$classes[5].$CalculateFinalRates.$CalculateFinalRates[10].$ageBandedRateCard[0].$rateCardPremium.$annualPremium</t>
  </si>
  <si>
    <t>_res_.$plans[0].$ULCoverageCalculation.$classes[5].$CalculateFinalRates.$CalculateFinalRates[10].$ageBandedRateCard[0].$rateCardPremium.$monthlyPremium</t>
  </si>
  <si>
    <t>_res_.$plans[0].$ULCoverageCalculation.$classes[5].$CalculateFinalRates.$CalculateFinalRates[10].$ageBandedRateCard[0].$rateCardPremium.$annualPremiumCoiBase</t>
  </si>
  <si>
    <t>_res_.$plans[0].$ULCoverageCalculation.$classes[5].$CalculateFinalRates.$CalculateFinalSlope[11].$AgeBand</t>
  </si>
  <si>
    <t>_res_.$plans[0].$ULCoverageCalculation.$classes[5].$CalculateFinalRates.$CalculateFinalSlope[11].$Volume</t>
  </si>
  <si>
    <t>_res_.$plans[0].$ULCoverageCalculation.$classes[5].$CalculateFinalRates.$CalculateFinalSlope[11].$Product</t>
  </si>
  <si>
    <t>_res_.$plans[0].$ULCoverageCalculation.$classes[5].$CalculateFinalRates.$CalculateFinalRates[11].$ageBandedRateCard[0].$rateCard.$Slope</t>
  </si>
  <si>
    <t>_res_.$plans[0].$ULCoverageCalculation.$classes[5].$CalculateFinalRates.$CalculateFinalRates[11].$ageBandedRateCard[0].$rateCard.$coiRate</t>
  </si>
  <si>
    <t>_res_.$plans[0].$ULCoverageCalculation.$classes[5].$CalculateFinalRates.$CalculateFinalRates[11].$ageBandedRateCard[0].$rateCard.$rate</t>
  </si>
  <si>
    <t>_res_.$plans[0].$ULCoverageCalculation.$classes[5].$CalculateFinalRates.$CalculateFinalRates[11].$ageBandedRateCard[0].$rateCardPremium.$annualPremium</t>
  </si>
  <si>
    <t>_res_.$plans[0].$ULCoverageCalculation.$classes[5].$CalculateFinalRates.$CalculateFinalRates[11].$ageBandedRateCard[0].$rateCardPremium.$monthlyPremium</t>
  </si>
  <si>
    <t>_res_.$plans[0].$ULCoverageCalculation.$classes[5].$CalculateFinalRates.$CalculateFinalRates[11].$ageBandedRateCard[0].$rateCardPremium.$annualPremiumCoiBase</t>
  </si>
  <si>
    <t>_res_.$plans[0].$ULCoverageCalculation.$classes[5].$CalculateFinalRates.$TotalFinalVolume</t>
  </si>
  <si>
    <t>_res_.$plans[0].$ULCoverageCalculation.$classes[5].$CalculateFinalRates.$TotalFinalSlope</t>
  </si>
  <si>
    <t>_res_.$plans[0].$ULCoverageCalculation.$classes[6].$classNumber</t>
  </si>
  <si>
    <t>_res_.$plans[0].$ULCoverageCalculation.$classes[6].$LivesCount</t>
  </si>
  <si>
    <t>_res_.$plans[0].$ULCoverageCalculation.$classes[6].$Volume</t>
  </si>
  <si>
    <t>_res_.$plans[0].$ULCoverageCalculation.$classes[6].$MonthlyClaimCost</t>
  </si>
  <si>
    <t>_res_.$plans[0].$ULCoverageCalculation.$classes[6].$AdjustedMonthlyClaimCost</t>
  </si>
  <si>
    <t>_res_.$plans[0].$ULCoverageCalculation.$classes[6].$FinalClaimCost</t>
  </si>
  <si>
    <t>_res_.$plans[0].$ULCoverageCalculation.$classes[6].$MonthlyRate</t>
  </si>
  <si>
    <t>_res_.$plans[0].$ULCoverageCalculation.$classes[6].$CalculateFinalRates.$CalculateFinalSlope[1].$AgeBand</t>
  </si>
  <si>
    <t>_res_.$plans[0].$ULCoverageCalculation.$classes[6].$CalculateFinalRates.$CalculateFinalSlope[1].$Volume</t>
  </si>
  <si>
    <t>_res_.$plans[0].$ULCoverageCalculation.$classes[6].$CalculateFinalRates.$CalculateFinalSlope[1].$Product</t>
  </si>
  <si>
    <t>_res_.$plans[0].$ULCoverageCalculation.$classes[6].$CalculateFinalRates.$CalculateFinalRates[1].$ageBandedRateCard[0].$rateCard.$Slope</t>
  </si>
  <si>
    <t>_res_.$plans[0].$ULCoverageCalculation.$classes[6].$CalculateFinalRates.$CalculateFinalRates[1].$ageBandedRateCard[0].$rateCard.$coiRate</t>
  </si>
  <si>
    <t>_res_.$plans[0].$ULCoverageCalculation.$classes[6].$CalculateFinalRates.$CalculateFinalRates[1].$ageBandedRateCard[0].$rateCard.$rate</t>
  </si>
  <si>
    <t>_res_.$plans[0].$ULCoverageCalculation.$classes[6].$CalculateFinalRates.$CalculateFinalRates[1].$ageBandedRateCard[0].$rateCardPremium.$annualPremium</t>
  </si>
  <si>
    <t>_res_.$plans[0].$ULCoverageCalculation.$classes[6].$CalculateFinalRates.$CalculateFinalRates[1].$ageBandedRateCard[0].$rateCardPremium.$monthlyPremium</t>
  </si>
  <si>
    <t>_res_.$plans[0].$ULCoverageCalculation.$classes[6].$CalculateFinalRates.$CalculateFinalRates[1].$ageBandedRateCard[0].$rateCardPremium.$annualPremiumCoiBase</t>
  </si>
  <si>
    <t>_res_.$plans[0].$ULCoverageCalculation.$classes[6].$CalculateFinalRates.$CalculateFinalSlope[2].$AgeBand</t>
  </si>
  <si>
    <t>_res_.$plans[0].$ULCoverageCalculation.$classes[6].$CalculateFinalRates.$CalculateFinalSlope[2].$Volume</t>
  </si>
  <si>
    <t>_res_.$plans[0].$ULCoverageCalculation.$classes[6].$CalculateFinalRates.$CalculateFinalSlope[2].$Product</t>
  </si>
  <si>
    <t>_res_.$plans[0].$ULCoverageCalculation.$classes[6].$CalculateFinalRates.$CalculateFinalRates[2].$ageBandedRateCard[0].$rateCard.$Slope</t>
  </si>
  <si>
    <t>_res_.$plans[0].$ULCoverageCalculation.$classes[6].$CalculateFinalRates.$CalculateFinalRates[2].$ageBandedRateCard[0].$rateCard.$coiRate</t>
  </si>
  <si>
    <t>_res_.$plans[0].$ULCoverageCalculation.$classes[6].$CalculateFinalRates.$CalculateFinalRates[2].$ageBandedRateCard[0].$rateCard.$rate</t>
  </si>
  <si>
    <t>_res_.$plans[0].$ULCoverageCalculation.$classes[6].$CalculateFinalRates.$CalculateFinalRates[2].$ageBandedRateCard[0].$rateCardPremium.$annualPremium</t>
  </si>
  <si>
    <t>_res_.$plans[0].$ULCoverageCalculation.$classes[6].$CalculateFinalRates.$CalculateFinalRates[2].$ageBandedRateCard[0].$rateCardPremium.$monthlyPremium</t>
  </si>
  <si>
    <t>_res_.$plans[0].$ULCoverageCalculation.$classes[6].$CalculateFinalRates.$CalculateFinalRates[2].$ageBandedRateCard[0].$rateCardPremium.$annualPremiumCoiBase</t>
  </si>
  <si>
    <t>_res_.$plans[0].$ULCoverageCalculation.$classes[6].$CalculateFinalRates.$CalculateFinalSlope[3].$AgeBand</t>
  </si>
  <si>
    <t>_res_.$plans[0].$ULCoverageCalculation.$classes[6].$CalculateFinalRates.$CalculateFinalSlope[3].$Volume</t>
  </si>
  <si>
    <t>_res_.$plans[0].$ULCoverageCalculation.$classes[6].$CalculateFinalRates.$CalculateFinalSlope[3].$Product</t>
  </si>
  <si>
    <t>_res_.$plans[0].$ULCoverageCalculation.$classes[6].$CalculateFinalRates.$CalculateFinalRates[3].$ageBandedRateCard[0].$rateCard.$Slope</t>
  </si>
  <si>
    <t>_res_.$plans[0].$ULCoverageCalculation.$classes[6].$CalculateFinalRates.$CalculateFinalRates[3].$ageBandedRateCard[0].$rateCard.$coiRate</t>
  </si>
  <si>
    <t>_res_.$plans[0].$ULCoverageCalculation.$classes[6].$CalculateFinalRates.$CalculateFinalRates[3].$ageBandedRateCard[0].$rateCard.$rate</t>
  </si>
  <si>
    <t>_res_.$plans[0].$ULCoverageCalculation.$classes[6].$CalculateFinalRates.$CalculateFinalRates[3].$ageBandedRateCard[0].$rateCardPremium.$annualPremium</t>
  </si>
  <si>
    <t>_res_.$plans[0].$ULCoverageCalculation.$classes[6].$CalculateFinalRates.$CalculateFinalRates[3].$ageBandedRateCard[0].$rateCardPremium.$monthlyPremium</t>
  </si>
  <si>
    <t>_res_.$plans[0].$ULCoverageCalculation.$classes[6].$CalculateFinalRates.$CalculateFinalRates[3].$ageBandedRateCard[0].$rateCardPremium.$annualPremiumCoiBase</t>
  </si>
  <si>
    <t>_res_.$plans[0].$ULCoverageCalculation.$classes[6].$CalculateFinalRates.$CalculateFinalSlope[4].$AgeBand</t>
  </si>
  <si>
    <t>_res_.$plans[0].$ULCoverageCalculation.$classes[6].$CalculateFinalRates.$CalculateFinalSlope[4].$Volume</t>
  </si>
  <si>
    <t>_res_.$plans[0].$ULCoverageCalculation.$classes[6].$CalculateFinalRates.$CalculateFinalSlope[4].$Product</t>
  </si>
  <si>
    <t>_res_.$plans[0].$ULCoverageCalculation.$classes[6].$CalculateFinalRates.$CalculateFinalRates[4].$ageBandedRateCard[0].$rateCard.$Slope</t>
  </si>
  <si>
    <t>_res_.$plans[0].$ULCoverageCalculation.$classes[6].$CalculateFinalRates.$CalculateFinalRates[4].$ageBandedRateCard[0].$rateCard.$coiRate</t>
  </si>
  <si>
    <t>_res_.$plans[0].$ULCoverageCalculation.$classes[6].$CalculateFinalRates.$CalculateFinalRates[4].$ageBandedRateCard[0].$rateCard.$rate</t>
  </si>
  <si>
    <t>_res_.$plans[0].$ULCoverageCalculation.$classes[6].$CalculateFinalRates.$CalculateFinalRates[4].$ageBandedRateCard[0].$rateCardPremium.$annualPremium</t>
  </si>
  <si>
    <t>_res_.$plans[0].$ULCoverageCalculation.$classes[6].$CalculateFinalRates.$CalculateFinalRates[4].$ageBandedRateCard[0].$rateCardPremium.$monthlyPremium</t>
  </si>
  <si>
    <t>_res_.$plans[0].$ULCoverageCalculation.$classes[6].$CalculateFinalRates.$CalculateFinalRates[4].$ageBandedRateCard[0].$rateCardPremium.$annualPremiumCoiBase</t>
  </si>
  <si>
    <t>_res_.$plans[0].$ULCoverageCalculation.$classes[6].$CalculateFinalRates.$CalculateFinalSlope[5].$AgeBand</t>
  </si>
  <si>
    <t>_res_.$plans[0].$ULCoverageCalculation.$classes[6].$CalculateFinalRates.$CalculateFinalSlope[5].$Volume</t>
  </si>
  <si>
    <t>_res_.$plans[0].$ULCoverageCalculation.$classes[6].$CalculateFinalRates.$CalculateFinalSlope[5].$Product</t>
  </si>
  <si>
    <t>_res_.$plans[0].$ULCoverageCalculation.$classes[6].$CalculateFinalRates.$CalculateFinalRates[5].$ageBandedRateCard[0].$rateCard.$Slope</t>
  </si>
  <si>
    <t>_res_.$plans[0].$ULCoverageCalculation.$classes[6].$CalculateFinalRates.$CalculateFinalRates[5].$ageBandedRateCard[0].$rateCard.$coiRate</t>
  </si>
  <si>
    <t>_res_.$plans[0].$ULCoverageCalculation.$classes[6].$CalculateFinalRates.$CalculateFinalRates[5].$ageBandedRateCard[0].$rateCard.$rate</t>
  </si>
  <si>
    <t>_res_.$plans[0].$ULCoverageCalculation.$classes[6].$CalculateFinalRates.$CalculateFinalRates[5].$ageBandedRateCard[0].$rateCardPremium.$annualPremium</t>
  </si>
  <si>
    <t>_res_.$plans[0].$ULCoverageCalculation.$classes[6].$CalculateFinalRates.$CalculateFinalRates[5].$ageBandedRateCard[0].$rateCardPremium.$monthlyPremium</t>
  </si>
  <si>
    <t>_res_.$plans[0].$ULCoverageCalculation.$classes[6].$CalculateFinalRates.$CalculateFinalRates[5].$ageBandedRateCard[0].$rateCardPremium.$annualPremiumCoiBase</t>
  </si>
  <si>
    <t>_res_.$plans[0].$ULCoverageCalculation.$classes[6].$CalculateFinalRates.$CalculateFinalSlope[6].$AgeBand</t>
  </si>
  <si>
    <t>_res_.$plans[0].$ULCoverageCalculation.$classes[6].$CalculateFinalRates.$CalculateFinalSlope[6].$Volume</t>
  </si>
  <si>
    <t>_res_.$plans[0].$ULCoverageCalculation.$classes[6].$CalculateFinalRates.$CalculateFinalSlope[6].$Product</t>
  </si>
  <si>
    <t>_res_.$plans[0].$ULCoverageCalculation.$classes[6].$CalculateFinalRates.$CalculateFinalRates[6].$ageBandedRateCard[0].$rateCard.$Slope</t>
  </si>
  <si>
    <t>_res_.$plans[0].$ULCoverageCalculation.$classes[6].$CalculateFinalRates.$CalculateFinalRates[6].$ageBandedRateCard[0].$rateCard.$coiRate</t>
  </si>
  <si>
    <t>_res_.$plans[0].$ULCoverageCalculation.$classes[6].$CalculateFinalRates.$CalculateFinalRates[6].$ageBandedRateCard[0].$rateCard.$rate</t>
  </si>
  <si>
    <t>_res_.$plans[0].$ULCoverageCalculation.$classes[6].$CalculateFinalRates.$CalculateFinalRates[6].$ageBandedRateCard[0].$rateCardPremium.$annualPremium</t>
  </si>
  <si>
    <t>_res_.$plans[0].$ULCoverageCalculation.$classes[6].$CalculateFinalRates.$CalculateFinalRates[6].$ageBandedRateCard[0].$rateCardPremium.$monthlyPremium</t>
  </si>
  <si>
    <t>_res_.$plans[0].$ULCoverageCalculation.$classes[6].$CalculateFinalRates.$CalculateFinalRates[6].$ageBandedRateCard[0].$rateCardPremium.$annualPremiumCoiBase</t>
  </si>
  <si>
    <t>_res_.$plans[0].$ULCoverageCalculation.$classes[6].$CalculateFinalRates.$CalculateFinalSlope[7].$AgeBand</t>
  </si>
  <si>
    <t>_res_.$plans[0].$ULCoverageCalculation.$classes[6].$CalculateFinalRates.$CalculateFinalSlope[7].$Volume</t>
  </si>
  <si>
    <t>_res_.$plans[0].$ULCoverageCalculation.$classes[6].$CalculateFinalRates.$CalculateFinalSlope[7].$Product</t>
  </si>
  <si>
    <t>_res_.$plans[0].$ULCoverageCalculation.$classes[6].$CalculateFinalRates.$CalculateFinalRates[7].$ageBandedRateCard[0].$rateCard.$Slope</t>
  </si>
  <si>
    <t>_res_.$plans[0].$ULCoverageCalculation.$classes[6].$CalculateFinalRates.$CalculateFinalRates[7].$ageBandedRateCard[0].$rateCard.$coiRate</t>
  </si>
  <si>
    <t>_res_.$plans[0].$ULCoverageCalculation.$classes[6].$CalculateFinalRates.$CalculateFinalRates[7].$ageBandedRateCard[0].$rateCard.$rate</t>
  </si>
  <si>
    <t>_res_.$plans[0].$ULCoverageCalculation.$classes[6].$CalculateFinalRates.$CalculateFinalRates[7].$ageBandedRateCard[0].$rateCardPremium.$annualPremium</t>
  </si>
  <si>
    <t>_res_.$plans[0].$ULCoverageCalculation.$classes[6].$CalculateFinalRates.$CalculateFinalRates[7].$ageBandedRateCard[0].$rateCardPremium.$monthlyPremium</t>
  </si>
  <si>
    <t>_res_.$plans[0].$ULCoverageCalculation.$classes[6].$CalculateFinalRates.$CalculateFinalRates[7].$ageBandedRateCard[0].$rateCardPremium.$annualPremiumCoiBase</t>
  </si>
  <si>
    <t>_res_.$plans[0].$ULCoverageCalculation.$classes[6].$CalculateFinalRates.$CalculateFinalSlope[8].$AgeBand</t>
  </si>
  <si>
    <t>_res_.$plans[0].$ULCoverageCalculation.$classes[6].$CalculateFinalRates.$CalculateFinalSlope[8].$Volume</t>
  </si>
  <si>
    <t>_res_.$plans[0].$ULCoverageCalculation.$classes[6].$CalculateFinalRates.$CalculateFinalSlope[8].$Product</t>
  </si>
  <si>
    <t>_res_.$plans[0].$ULCoverageCalculation.$classes[6].$CalculateFinalRates.$CalculateFinalRates[8].$ageBandedRateCard[0].$rateCard.$Slope</t>
  </si>
  <si>
    <t>_res_.$plans[0].$ULCoverageCalculation.$classes[6].$CalculateFinalRates.$CalculateFinalRates[8].$ageBandedRateCard[0].$rateCard.$coiRate</t>
  </si>
  <si>
    <t>_res_.$plans[0].$ULCoverageCalculation.$classes[6].$CalculateFinalRates.$CalculateFinalRates[8].$ageBandedRateCard[0].$rateCard.$rate</t>
  </si>
  <si>
    <t>_res_.$plans[0].$ULCoverageCalculation.$classes[6].$CalculateFinalRates.$CalculateFinalRates[8].$ageBandedRateCard[0].$rateCardPremium.$annualPremium</t>
  </si>
  <si>
    <t>_res_.$plans[0].$ULCoverageCalculation.$classes[6].$CalculateFinalRates.$CalculateFinalRates[8].$ageBandedRateCard[0].$rateCardPremium.$monthlyPremium</t>
  </si>
  <si>
    <t>_res_.$plans[0].$ULCoverageCalculation.$classes[6].$CalculateFinalRates.$CalculateFinalRates[8].$ageBandedRateCard[0].$rateCardPremium.$annualPremiumCoiBase</t>
  </si>
  <si>
    <t>_res_.$plans[0].$ULCoverageCalculation.$classes[6].$CalculateFinalRates.$CalculateFinalSlope[9].$AgeBand</t>
  </si>
  <si>
    <t>_res_.$plans[0].$ULCoverageCalculation.$classes[6].$CalculateFinalRates.$CalculateFinalSlope[9].$Volume</t>
  </si>
  <si>
    <t>_res_.$plans[0].$ULCoverageCalculation.$classes[6].$CalculateFinalRates.$CalculateFinalSlope[9].$Product</t>
  </si>
  <si>
    <t>_res_.$plans[0].$ULCoverageCalculation.$classes[6].$CalculateFinalRates.$CalculateFinalRates[9].$ageBandedRateCard[0].$rateCard.$Slope</t>
  </si>
  <si>
    <t>_res_.$plans[0].$ULCoverageCalculation.$classes[6].$CalculateFinalRates.$CalculateFinalRates[9].$ageBandedRateCard[0].$rateCard.$coiRate</t>
  </si>
  <si>
    <t>_res_.$plans[0].$ULCoverageCalculation.$classes[6].$CalculateFinalRates.$CalculateFinalRates[9].$ageBandedRateCard[0].$rateCard.$rate</t>
  </si>
  <si>
    <t>_res_.$plans[0].$ULCoverageCalculation.$classes[6].$CalculateFinalRates.$CalculateFinalRates[9].$ageBandedRateCard[0].$rateCardPremium.$annualPremium</t>
  </si>
  <si>
    <t>_res_.$plans[0].$ULCoverageCalculation.$classes[6].$CalculateFinalRates.$CalculateFinalRates[9].$ageBandedRateCard[0].$rateCardPremium.$monthlyPremium</t>
  </si>
  <si>
    <t>_res_.$plans[0].$ULCoverageCalculation.$classes[6].$CalculateFinalRates.$CalculateFinalRates[9].$ageBandedRateCard[0].$rateCardPremium.$annualPremiumCoiBase</t>
  </si>
  <si>
    <t>_res_.$plans[0].$ULCoverageCalculation.$classes[6].$CalculateFinalRates.$CalculateFinalSlope[10].$AgeBand</t>
  </si>
  <si>
    <t>_res_.$plans[0].$ULCoverageCalculation.$classes[6].$CalculateFinalRates.$CalculateFinalSlope[10].$Volume</t>
  </si>
  <si>
    <t>_res_.$plans[0].$ULCoverageCalculation.$classes[6].$CalculateFinalRates.$CalculateFinalSlope[10].$Product</t>
  </si>
  <si>
    <t>_res_.$plans[0].$ULCoverageCalculation.$classes[6].$CalculateFinalRates.$CalculateFinalRates[10].$ageBandedRateCard[0].$rateCard.$Slope</t>
  </si>
  <si>
    <t>_res_.$plans[0].$ULCoverageCalculation.$classes[6].$CalculateFinalRates.$CalculateFinalRates[10].$ageBandedRateCard[0].$rateCard.$coiRate</t>
  </si>
  <si>
    <t>_res_.$plans[0].$ULCoverageCalculation.$classes[6].$CalculateFinalRates.$CalculateFinalRates[10].$ageBandedRateCard[0].$rateCard.$rate</t>
  </si>
  <si>
    <t>_res_.$plans[0].$ULCoverageCalculation.$classes[6].$CalculateFinalRates.$CalculateFinalRates[10].$ageBandedRateCard[0].$rateCardPremium.$annualPremium</t>
  </si>
  <si>
    <t>_res_.$plans[0].$ULCoverageCalculation.$classes[6].$CalculateFinalRates.$CalculateFinalRates[10].$ageBandedRateCard[0].$rateCardPremium.$monthlyPremium</t>
  </si>
  <si>
    <t>_res_.$plans[0].$ULCoverageCalculation.$classes[6].$CalculateFinalRates.$CalculateFinalRates[10].$ageBandedRateCard[0].$rateCardPremium.$annualPremiumCoiBase</t>
  </si>
  <si>
    <t>_res_.$plans[0].$ULCoverageCalculation.$classes[6].$CalculateFinalRates.$CalculateFinalSlope[11].$AgeBand</t>
  </si>
  <si>
    <t>_res_.$plans[0].$ULCoverageCalculation.$classes[6].$CalculateFinalRates.$CalculateFinalSlope[11].$Volume</t>
  </si>
  <si>
    <t>_res_.$plans[0].$ULCoverageCalculation.$classes[6].$CalculateFinalRates.$CalculateFinalSlope[11].$Product</t>
  </si>
  <si>
    <t>_res_.$plans[0].$ULCoverageCalculation.$classes[6].$CalculateFinalRates.$CalculateFinalRates[11].$ageBandedRateCard[0].$rateCard.$Slope</t>
  </si>
  <si>
    <t>_res_.$plans[0].$ULCoverageCalculation.$classes[6].$CalculateFinalRates.$CalculateFinalRates[11].$ageBandedRateCard[0].$rateCard.$coiRate</t>
  </si>
  <si>
    <t>_res_.$plans[0].$ULCoverageCalculation.$classes[6].$CalculateFinalRates.$CalculateFinalRates[11].$ageBandedRateCard[0].$rateCard.$rate</t>
  </si>
  <si>
    <t>_res_.$plans[0].$ULCoverageCalculation.$classes[6].$CalculateFinalRates.$CalculateFinalRates[11].$ageBandedRateCard[0].$rateCardPremium.$annualPremium</t>
  </si>
  <si>
    <t>_res_.$plans[0].$ULCoverageCalculation.$classes[6].$CalculateFinalRates.$CalculateFinalRates[11].$ageBandedRateCard[0].$rateCardPremium.$monthlyPremium</t>
  </si>
  <si>
    <t>_res_.$plans[0].$ULCoverageCalculation.$classes[6].$CalculateFinalRates.$CalculateFinalRates[11].$ageBandedRateCard[0].$rateCardPremium.$annualPremiumCoiBase</t>
  </si>
  <si>
    <t>_res_.$plans[0].$ULCoverageCalculation.$classes[6].$CalculateFinalRates.$TotalFinalVolume</t>
  </si>
  <si>
    <t>_res_.$plans[0].$ULCoverageCalculation.$classes[6].$CalculateFinalRates.$TotalFinalSlope</t>
  </si>
  <si>
    <t>_res_.$plans[0].$ULCoverageCalculation.$classes[7].$classNumber</t>
  </si>
  <si>
    <t>_res_.$plans[0].$ULCoverageCalculation.$classes[7].$LivesCount</t>
  </si>
  <si>
    <t>_res_.$plans[0].$ULCoverageCalculation.$classes[7].$Volume</t>
  </si>
  <si>
    <t>_res_.$plans[0].$ULCoverageCalculation.$classes[7].$MonthlyClaimCost</t>
  </si>
  <si>
    <t>_res_.$plans[0].$ULCoverageCalculation.$classes[7].$AdjustedMonthlyClaimCost</t>
  </si>
  <si>
    <t>_res_.$plans[0].$ULCoverageCalculation.$classes[7].$FinalClaimCost</t>
  </si>
  <si>
    <t>_res_.$plans[0].$ULCoverageCalculation.$classes[7].$MonthlyRate</t>
  </si>
  <si>
    <t>_res_.$plans[0].$ULCoverageCalculation.$classes[7].$CalculateFinalRates.$CalculateFinalSlope[1].$AgeBand</t>
  </si>
  <si>
    <t>_res_.$plans[0].$ULCoverageCalculation.$classes[7].$CalculateFinalRates.$CalculateFinalSlope[1].$Volume</t>
  </si>
  <si>
    <t>_res_.$plans[0].$ULCoverageCalculation.$classes[7].$CalculateFinalRates.$CalculateFinalSlope[1].$Product</t>
  </si>
  <si>
    <t>_res_.$plans[0].$ULCoverageCalculation.$classes[7].$CalculateFinalRates.$CalculateFinalRates[1].$ageBandedRateCard[0].$rateCard.$Slope</t>
  </si>
  <si>
    <t>_res_.$plans[0].$ULCoverageCalculation.$classes[7].$CalculateFinalRates.$CalculateFinalRates[1].$ageBandedRateCard[0].$rateCard.$coiRate</t>
  </si>
  <si>
    <t>_res_.$plans[0].$ULCoverageCalculation.$classes[7].$CalculateFinalRates.$CalculateFinalRates[1].$ageBandedRateCard[0].$rateCard.$rate</t>
  </si>
  <si>
    <t>_res_.$plans[0].$ULCoverageCalculation.$classes[7].$CalculateFinalRates.$CalculateFinalRates[1].$ageBandedRateCard[0].$rateCardPremium.$annualPremium</t>
  </si>
  <si>
    <t>_res_.$plans[0].$ULCoverageCalculation.$classes[7].$CalculateFinalRates.$CalculateFinalRates[1].$ageBandedRateCard[0].$rateCardPremium.$monthlyPremium</t>
  </si>
  <si>
    <t>_res_.$plans[0].$ULCoverageCalculation.$classes[7].$CalculateFinalRates.$CalculateFinalRates[1].$ageBandedRateCard[0].$rateCardPremium.$annualPremiumCoiBase</t>
  </si>
  <si>
    <t>_res_.$plans[0].$ULCoverageCalculation.$classes[7].$CalculateFinalRates.$CalculateFinalSlope[2].$AgeBand</t>
  </si>
  <si>
    <t>_res_.$plans[0].$ULCoverageCalculation.$classes[7].$CalculateFinalRates.$CalculateFinalSlope[2].$Volume</t>
  </si>
  <si>
    <t>_res_.$plans[0].$ULCoverageCalculation.$classes[7].$CalculateFinalRates.$CalculateFinalSlope[2].$Product</t>
  </si>
  <si>
    <t>_res_.$plans[0].$ULCoverageCalculation.$classes[7].$CalculateFinalRates.$CalculateFinalRates[2].$ageBandedRateCard[0].$rateCard.$Slope</t>
  </si>
  <si>
    <t>_res_.$plans[0].$ULCoverageCalculation.$classes[7].$CalculateFinalRates.$CalculateFinalRates[2].$ageBandedRateCard[0].$rateCard.$coiRate</t>
  </si>
  <si>
    <t>_res_.$plans[0].$ULCoverageCalculation.$classes[7].$CalculateFinalRates.$CalculateFinalRates[2].$ageBandedRateCard[0].$rateCard.$rate</t>
  </si>
  <si>
    <t>_res_.$plans[0].$ULCoverageCalculation.$classes[7].$CalculateFinalRates.$CalculateFinalRates[2].$ageBandedRateCard[0].$rateCardPremium.$annualPremium</t>
  </si>
  <si>
    <t>_res_.$plans[0].$ULCoverageCalculation.$classes[7].$CalculateFinalRates.$CalculateFinalRates[2].$ageBandedRateCard[0].$rateCardPremium.$monthlyPremium</t>
  </si>
  <si>
    <t>_res_.$plans[0].$ULCoverageCalculation.$classes[7].$CalculateFinalRates.$CalculateFinalRates[2].$ageBandedRateCard[0].$rateCardPremium.$annualPremiumCoiBase</t>
  </si>
  <si>
    <t>_res_.$plans[0].$ULCoverageCalculation.$classes[7].$CalculateFinalRates.$CalculateFinalSlope[3].$AgeBand</t>
  </si>
  <si>
    <t>_res_.$plans[0].$ULCoverageCalculation.$classes[7].$CalculateFinalRates.$CalculateFinalSlope[3].$Volume</t>
  </si>
  <si>
    <t>_res_.$plans[0].$ULCoverageCalculation.$classes[7].$CalculateFinalRates.$CalculateFinalSlope[3].$Product</t>
  </si>
  <si>
    <t>_res_.$plans[0].$ULCoverageCalculation.$classes[7].$CalculateFinalRates.$CalculateFinalRates[3].$ageBandedRateCard[0].$rateCard.$Slope</t>
  </si>
  <si>
    <t>_res_.$plans[0].$ULCoverageCalculation.$classes[7].$CalculateFinalRates.$CalculateFinalRates[3].$ageBandedRateCard[0].$rateCard.$coiRate</t>
  </si>
  <si>
    <t>_res_.$plans[0].$ULCoverageCalculation.$classes[7].$CalculateFinalRates.$CalculateFinalRates[3].$ageBandedRateCard[0].$rateCard.$rate</t>
  </si>
  <si>
    <t>_res_.$plans[0].$ULCoverageCalculation.$classes[7].$CalculateFinalRates.$CalculateFinalRates[3].$ageBandedRateCard[0].$rateCardPremium.$annualPremium</t>
  </si>
  <si>
    <t>_res_.$plans[0].$ULCoverageCalculation.$classes[7].$CalculateFinalRates.$CalculateFinalRates[3].$ageBandedRateCard[0].$rateCardPremium.$monthlyPremium</t>
  </si>
  <si>
    <t>_res_.$plans[0].$ULCoverageCalculation.$classes[7].$CalculateFinalRates.$CalculateFinalRates[3].$ageBandedRateCard[0].$rateCardPremium.$annualPremiumCoiBase</t>
  </si>
  <si>
    <t>_res_.$plans[0].$ULCoverageCalculation.$classes[7].$CalculateFinalRates.$CalculateFinalSlope[4].$AgeBand</t>
  </si>
  <si>
    <t>_res_.$plans[0].$ULCoverageCalculation.$classes[7].$CalculateFinalRates.$CalculateFinalSlope[4].$Volume</t>
  </si>
  <si>
    <t>_res_.$plans[0].$ULCoverageCalculation.$classes[7].$CalculateFinalRates.$CalculateFinalSlope[4].$Product</t>
  </si>
  <si>
    <t>_res_.$plans[0].$ULCoverageCalculation.$classes[7].$CalculateFinalRates.$CalculateFinalRates[4].$ageBandedRateCard[0].$rateCard.$Slope</t>
  </si>
  <si>
    <t>_res_.$plans[0].$ULCoverageCalculation.$classes[7].$CalculateFinalRates.$CalculateFinalRates[4].$ageBandedRateCard[0].$rateCard.$coiRate</t>
  </si>
  <si>
    <t>_res_.$plans[0].$ULCoverageCalculation.$classes[7].$CalculateFinalRates.$CalculateFinalRates[4].$ageBandedRateCard[0].$rateCard.$rate</t>
  </si>
  <si>
    <t>_res_.$plans[0].$ULCoverageCalculation.$classes[7].$CalculateFinalRates.$CalculateFinalRates[4].$ageBandedRateCard[0].$rateCardPremium.$annualPremium</t>
  </si>
  <si>
    <t>_res_.$plans[0].$ULCoverageCalculation.$classes[7].$CalculateFinalRates.$CalculateFinalRates[4].$ageBandedRateCard[0].$rateCardPremium.$monthlyPremium</t>
  </si>
  <si>
    <t>_res_.$plans[0].$ULCoverageCalculation.$classes[7].$CalculateFinalRates.$CalculateFinalRates[4].$ageBandedRateCard[0].$rateCardPremium.$annualPremiumCoiBase</t>
  </si>
  <si>
    <t>_res_.$plans[0].$ULCoverageCalculation.$classes[7].$CalculateFinalRates.$CalculateFinalSlope[5].$AgeBand</t>
  </si>
  <si>
    <t>_res_.$plans[0].$ULCoverageCalculation.$classes[7].$CalculateFinalRates.$CalculateFinalSlope[5].$Volume</t>
  </si>
  <si>
    <t>_res_.$plans[0].$ULCoverageCalculation.$classes[7].$CalculateFinalRates.$CalculateFinalSlope[5].$Product</t>
  </si>
  <si>
    <t>_res_.$plans[0].$ULCoverageCalculation.$classes[7].$CalculateFinalRates.$CalculateFinalRates[5].$ageBandedRateCard[0].$rateCard.$Slope</t>
  </si>
  <si>
    <t>_res_.$plans[0].$ULCoverageCalculation.$classes[7].$CalculateFinalRates.$CalculateFinalRates[5].$ageBandedRateCard[0].$rateCard.$coiRate</t>
  </si>
  <si>
    <t>_res_.$plans[0].$ULCoverageCalculation.$classes[7].$CalculateFinalRates.$CalculateFinalRates[5].$ageBandedRateCard[0].$rateCard.$rate</t>
  </si>
  <si>
    <t>_res_.$plans[0].$ULCoverageCalculation.$classes[7].$CalculateFinalRates.$CalculateFinalRates[5].$ageBandedRateCard[0].$rateCardPremium.$annualPremium</t>
  </si>
  <si>
    <t>_res_.$plans[0].$ULCoverageCalculation.$classes[7].$CalculateFinalRates.$CalculateFinalRates[5].$ageBandedRateCard[0].$rateCardPremium.$monthlyPremium</t>
  </si>
  <si>
    <t>_res_.$plans[0].$ULCoverageCalculation.$classes[7].$CalculateFinalRates.$CalculateFinalRates[5].$ageBandedRateCard[0].$rateCardPremium.$annualPremiumCoiBase</t>
  </si>
  <si>
    <t>_res_.$plans[0].$ULCoverageCalculation.$classes[7].$CalculateFinalRates.$CalculateFinalSlope[6].$AgeBand</t>
  </si>
  <si>
    <t>_res_.$plans[0].$ULCoverageCalculation.$classes[7].$CalculateFinalRates.$CalculateFinalSlope[6].$Volume</t>
  </si>
  <si>
    <t>_res_.$plans[0].$ULCoverageCalculation.$classes[7].$CalculateFinalRates.$CalculateFinalSlope[6].$Product</t>
  </si>
  <si>
    <t>_res_.$plans[0].$ULCoverageCalculation.$classes[7].$CalculateFinalRates.$CalculateFinalRates[6].$ageBandedRateCard[0].$rateCard.$Slope</t>
  </si>
  <si>
    <t>_res_.$plans[0].$ULCoverageCalculation.$classes[7].$CalculateFinalRates.$CalculateFinalRates[6].$ageBandedRateCard[0].$rateCard.$coiRate</t>
  </si>
  <si>
    <t>_res_.$plans[0].$ULCoverageCalculation.$classes[7].$CalculateFinalRates.$CalculateFinalRates[6].$ageBandedRateCard[0].$rateCard.$rate</t>
  </si>
  <si>
    <t>_res_.$plans[0].$ULCoverageCalculation.$classes[7].$CalculateFinalRates.$CalculateFinalRates[6].$ageBandedRateCard[0].$rateCardPremium.$annualPremium</t>
  </si>
  <si>
    <t>_res_.$plans[0].$ULCoverageCalculation.$classes[7].$CalculateFinalRates.$CalculateFinalRates[6].$ageBandedRateCard[0].$rateCardPremium.$monthlyPremium</t>
  </si>
  <si>
    <t>_res_.$plans[0].$ULCoverageCalculation.$classes[7].$CalculateFinalRates.$CalculateFinalRates[6].$ageBandedRateCard[0].$rateCardPremium.$annualPremiumCoiBase</t>
  </si>
  <si>
    <t>_res_.$plans[0].$ULCoverageCalculation.$classes[7].$CalculateFinalRates.$CalculateFinalSlope[7].$AgeBand</t>
  </si>
  <si>
    <t>_res_.$plans[0].$ULCoverageCalculation.$classes[7].$CalculateFinalRates.$CalculateFinalSlope[7].$Volume</t>
  </si>
  <si>
    <t>_res_.$plans[0].$ULCoverageCalculation.$classes[7].$CalculateFinalRates.$CalculateFinalSlope[7].$Product</t>
  </si>
  <si>
    <t>_res_.$plans[0].$ULCoverageCalculation.$classes[7].$CalculateFinalRates.$CalculateFinalRates[7].$ageBandedRateCard[0].$rateCard.$Slope</t>
  </si>
  <si>
    <t>_res_.$plans[0].$ULCoverageCalculation.$classes[7].$CalculateFinalRates.$CalculateFinalRates[7].$ageBandedRateCard[0].$rateCard.$coiRate</t>
  </si>
  <si>
    <t>_res_.$plans[0].$ULCoverageCalculation.$classes[7].$CalculateFinalRates.$CalculateFinalRates[7].$ageBandedRateCard[0].$rateCard.$rate</t>
  </si>
  <si>
    <t>_res_.$plans[0].$ULCoverageCalculation.$classes[7].$CalculateFinalRates.$CalculateFinalRates[7].$ageBandedRateCard[0].$rateCardPremium.$annualPremium</t>
  </si>
  <si>
    <t>_res_.$plans[0].$ULCoverageCalculation.$classes[7].$CalculateFinalRates.$CalculateFinalRates[7].$ageBandedRateCard[0].$rateCardPremium.$monthlyPremium</t>
  </si>
  <si>
    <t>_res_.$plans[0].$ULCoverageCalculation.$classes[7].$CalculateFinalRates.$CalculateFinalRates[7].$ageBandedRateCard[0].$rateCardPremium.$annualPremiumCoiBase</t>
  </si>
  <si>
    <t>_res_.$plans[0].$ULCoverageCalculation.$classes[7].$CalculateFinalRates.$CalculateFinalSlope[8].$AgeBand</t>
  </si>
  <si>
    <t>_res_.$plans[0].$ULCoverageCalculation.$classes[7].$CalculateFinalRates.$CalculateFinalSlope[8].$Volume</t>
  </si>
  <si>
    <t>_res_.$plans[0].$ULCoverageCalculation.$classes[7].$CalculateFinalRates.$CalculateFinalSlope[8].$Product</t>
  </si>
  <si>
    <t>_res_.$plans[0].$ULCoverageCalculation.$classes[7].$CalculateFinalRates.$CalculateFinalRates[8].$ageBandedRateCard[0].$rateCard.$Slope</t>
  </si>
  <si>
    <t>_res_.$plans[0].$ULCoverageCalculation.$classes[7].$CalculateFinalRates.$CalculateFinalRates[8].$ageBandedRateCard[0].$rateCard.$coiRate</t>
  </si>
  <si>
    <t>_res_.$plans[0].$ULCoverageCalculation.$classes[7].$CalculateFinalRates.$CalculateFinalRates[8].$ageBandedRateCard[0].$rateCard.$rate</t>
  </si>
  <si>
    <t>_res_.$plans[0].$ULCoverageCalculation.$classes[7].$CalculateFinalRates.$CalculateFinalRates[8].$ageBandedRateCard[0].$rateCardPremium.$annualPremium</t>
  </si>
  <si>
    <t>_res_.$plans[0].$ULCoverageCalculation.$classes[7].$CalculateFinalRates.$CalculateFinalRates[8].$ageBandedRateCard[0].$rateCardPremium.$monthlyPremium</t>
  </si>
  <si>
    <t>_res_.$plans[0].$ULCoverageCalculation.$classes[7].$CalculateFinalRates.$CalculateFinalRates[8].$ageBandedRateCard[0].$rateCardPremium.$annualPremiumCoiBase</t>
  </si>
  <si>
    <t>_res_.$plans[0].$ULCoverageCalculation.$classes[7].$CalculateFinalRates.$CalculateFinalSlope[9].$AgeBand</t>
  </si>
  <si>
    <t>_res_.$plans[0].$ULCoverageCalculation.$classes[7].$CalculateFinalRates.$CalculateFinalSlope[9].$Volume</t>
  </si>
  <si>
    <t>_res_.$plans[0].$ULCoverageCalculation.$classes[7].$CalculateFinalRates.$CalculateFinalSlope[9].$Product</t>
  </si>
  <si>
    <t>_res_.$plans[0].$ULCoverageCalculation.$classes[7].$CalculateFinalRates.$CalculateFinalRates[9].$ageBandedRateCard[0].$rateCard.$Slope</t>
  </si>
  <si>
    <t>_res_.$plans[0].$ULCoverageCalculation.$classes[7].$CalculateFinalRates.$CalculateFinalRates[9].$ageBandedRateCard[0].$rateCard.$coiRate</t>
  </si>
  <si>
    <t>_res_.$plans[0].$ULCoverageCalculation.$classes[7].$CalculateFinalRates.$CalculateFinalRates[9].$ageBandedRateCard[0].$rateCard.$rate</t>
  </si>
  <si>
    <t>_res_.$plans[0].$ULCoverageCalculation.$classes[7].$CalculateFinalRates.$CalculateFinalRates[9].$ageBandedRateCard[0].$rateCardPremium.$annualPremium</t>
  </si>
  <si>
    <t>_res_.$plans[0].$ULCoverageCalculation.$classes[7].$CalculateFinalRates.$CalculateFinalRates[9].$ageBandedRateCard[0].$rateCardPremium.$monthlyPremium</t>
  </si>
  <si>
    <t>_res_.$plans[0].$ULCoverageCalculation.$classes[7].$CalculateFinalRates.$CalculateFinalRates[9].$ageBandedRateCard[0].$rateCardPremium.$annualPremiumCoiBase</t>
  </si>
  <si>
    <t>_res_.$plans[0].$ULCoverageCalculation.$classes[7].$CalculateFinalRates.$CalculateFinalSlope[10].$AgeBand</t>
  </si>
  <si>
    <t>_res_.$plans[0].$ULCoverageCalculation.$classes[7].$CalculateFinalRates.$CalculateFinalSlope[10].$Volume</t>
  </si>
  <si>
    <t>_res_.$plans[0].$ULCoverageCalculation.$classes[7].$CalculateFinalRates.$CalculateFinalSlope[10].$Product</t>
  </si>
  <si>
    <t>_res_.$plans[0].$ULCoverageCalculation.$classes[7].$CalculateFinalRates.$CalculateFinalRates[10].$ageBandedRateCard[0].$rateCard.$Slope</t>
  </si>
  <si>
    <t>_res_.$plans[0].$ULCoverageCalculation.$classes[7].$CalculateFinalRates.$CalculateFinalRates[10].$ageBandedRateCard[0].$rateCard.$coiRate</t>
  </si>
  <si>
    <t>_res_.$plans[0].$ULCoverageCalculation.$classes[7].$CalculateFinalRates.$CalculateFinalRates[10].$ageBandedRateCard[0].$rateCard.$rate</t>
  </si>
  <si>
    <t>_res_.$plans[0].$ULCoverageCalculation.$classes[7].$CalculateFinalRates.$CalculateFinalRates[10].$ageBandedRateCard[0].$rateCardPremium.$annualPremium</t>
  </si>
  <si>
    <t>_res_.$plans[0].$ULCoverageCalculation.$classes[7].$CalculateFinalRates.$CalculateFinalRates[10].$ageBandedRateCard[0].$rateCardPremium.$monthlyPremium</t>
  </si>
  <si>
    <t>_res_.$plans[0].$ULCoverageCalculation.$classes[7].$CalculateFinalRates.$CalculateFinalRates[10].$ageBandedRateCard[0].$rateCardPremium.$annualPremiumCoiBase</t>
  </si>
  <si>
    <t>_res_.$plans[0].$ULCoverageCalculation.$classes[7].$CalculateFinalRates.$CalculateFinalSlope[11].$AgeBand</t>
  </si>
  <si>
    <t>_res_.$plans[0].$ULCoverageCalculation.$classes[7].$CalculateFinalRates.$CalculateFinalSlope[11].$Volume</t>
  </si>
  <si>
    <t>_res_.$plans[0].$ULCoverageCalculation.$classes[7].$CalculateFinalRates.$CalculateFinalSlope[11].$Product</t>
  </si>
  <si>
    <t>_res_.$plans[0].$ULCoverageCalculation.$classes[7].$CalculateFinalRates.$CalculateFinalRates[11].$ageBandedRateCard[0].$rateCard.$Slope</t>
  </si>
  <si>
    <t>_res_.$plans[0].$ULCoverageCalculation.$classes[7].$CalculateFinalRates.$CalculateFinalRates[11].$ageBandedRateCard[0].$rateCard.$coiRate</t>
  </si>
  <si>
    <t>_res_.$plans[0].$ULCoverageCalculation.$classes[7].$CalculateFinalRates.$CalculateFinalRates[11].$ageBandedRateCard[0].$rateCard.$rate</t>
  </si>
  <si>
    <t>_res_.$plans[0].$ULCoverageCalculation.$classes[7].$CalculateFinalRates.$CalculateFinalRates[11].$ageBandedRateCard[0].$rateCardPremium.$annualPremium</t>
  </si>
  <si>
    <t>_res_.$plans[0].$ULCoverageCalculation.$classes[7].$CalculateFinalRates.$CalculateFinalRates[11].$ageBandedRateCard[0].$rateCardPremium.$monthlyPremium</t>
  </si>
  <si>
    <t>_res_.$plans[0].$ULCoverageCalculation.$classes[7].$CalculateFinalRates.$CalculateFinalRates[11].$ageBandedRateCard[0].$rateCardPremium.$annualPremiumCoiBase</t>
  </si>
  <si>
    <t>_res_.$plans[0].$ULCoverageCalculation.$classes[7].$CalculateFinalRates.$TotalFinalVolume</t>
  </si>
  <si>
    <t>_res_.$plans[0].$ULCoverageCalculation.$classes[7].$CalculateFinalRates.$TotalFinalSlope</t>
  </si>
  <si>
    <t>_res_.$plans[0].$ULCoverageCalculation.$classes[20].$classNumber</t>
  </si>
  <si>
    <t>_res_.$plans[0].$ULCoverageCalculation.$classes[20].$LivesCount</t>
  </si>
  <si>
    <t>_res_.$plans[0].$ULCoverageCalculation.$classes[20].$Volume</t>
  </si>
  <si>
    <t>_res_.$plans[0].$ULCoverageCalculation.$classes[20].$MonthlyClaimCost</t>
  </si>
  <si>
    <t>_res_.$plans[0].$ULCoverageCalculation.$classes[20].$AdjustedMonthlyClaimCost</t>
  </si>
  <si>
    <t>_res_.$plans[0].$ULCoverageCalculation.$classes[20].$FinalClaimCost</t>
  </si>
  <si>
    <t>_res_.$plans[0].$ULCoverageCalculation.$classes[20].$MonthlyRate</t>
  </si>
  <si>
    <t>_res_.$plans[0].$ULCoverageCalculation.$classes[20].$CalculateFinalRates.$CalculateFinalSlope[1].$AgeBand</t>
  </si>
  <si>
    <t>_res_.$plans[0].$ULCoverageCalculation.$classes[20].$CalculateFinalRates.$CalculateFinalSlope[1].$Volume</t>
  </si>
  <si>
    <t>_res_.$plans[0].$ULCoverageCalculation.$classes[20].$CalculateFinalRates.$CalculateFinalSlope[1].$Product</t>
  </si>
  <si>
    <t>_res_.$plans[0].$ULCoverageCalculation.$classes[20].$CalculateFinalRates.$CalculateFinalRates[1].$ageBandedRateCard[0].$rateCard.$Slope</t>
  </si>
  <si>
    <t>_res_.$plans[0].$ULCoverageCalculation.$classes[20].$CalculateFinalRates.$CalculateFinalRates[1].$ageBandedRateCard[0].$rateCard.$coiRate</t>
  </si>
  <si>
    <t>_res_.$plans[0].$ULCoverageCalculation.$classes[20].$CalculateFinalRates.$CalculateFinalRates[1].$ageBandedRateCard[0].$rateCard.$rate</t>
  </si>
  <si>
    <t>_res_.$plans[0].$ULCoverageCalculation.$classes[20].$CalculateFinalRates.$CalculateFinalRates[1].$ageBandedRateCard[0].$rateCardPremium.$annualPremium</t>
  </si>
  <si>
    <t>_res_.$plans[0].$ULCoverageCalculation.$classes[20].$CalculateFinalRates.$CalculateFinalRates[1].$ageBandedRateCard[0].$rateCardPremium.$monthlyPremium</t>
  </si>
  <si>
    <t>_res_.$plans[0].$ULCoverageCalculation.$classes[20].$CalculateFinalRates.$CalculateFinalRates[1].$ageBandedRateCard[0].$rateCardPremium.$annualPremiumCoiBase</t>
  </si>
  <si>
    <t>_res_.$plans[0].$ULCoverageCalculation.$classes[20].$CalculateFinalRates.$CalculateFinalSlope[2].$AgeBand</t>
  </si>
  <si>
    <t>_res_.$plans[0].$ULCoverageCalculation.$classes[20].$CalculateFinalRates.$CalculateFinalSlope[2].$Volume</t>
  </si>
  <si>
    <t>_res_.$plans[0].$ULCoverageCalculation.$classes[20].$CalculateFinalRates.$CalculateFinalSlope[2].$Product</t>
  </si>
  <si>
    <t>_res_.$plans[0].$ULCoverageCalculation.$classes[20].$CalculateFinalRates.$CalculateFinalRates[2].$ageBandedRateCard[0].$rateCard.$Slope</t>
  </si>
  <si>
    <t>_res_.$plans[0].$ULCoverageCalculation.$classes[20].$CalculateFinalRates.$CalculateFinalRates[2].$ageBandedRateCard[0].$rateCard.$coiRate</t>
  </si>
  <si>
    <t>_res_.$plans[0].$ULCoverageCalculation.$classes[20].$CalculateFinalRates.$CalculateFinalRates[2].$ageBandedRateCard[0].$rateCard.$rate</t>
  </si>
  <si>
    <t>_res_.$plans[0].$ULCoverageCalculation.$classes[20].$CalculateFinalRates.$CalculateFinalRates[2].$ageBandedRateCard[0].$rateCardPremium.$annualPremium</t>
  </si>
  <si>
    <t>_res_.$plans[0].$ULCoverageCalculation.$classes[20].$CalculateFinalRates.$CalculateFinalRates[2].$ageBandedRateCard[0].$rateCardPremium.$monthlyPremium</t>
  </si>
  <si>
    <t>_res_.$plans[0].$ULCoverageCalculation.$classes[20].$CalculateFinalRates.$CalculateFinalRates[2].$ageBandedRateCard[0].$rateCardPremium.$annualPremiumCoiBase</t>
  </si>
  <si>
    <t>_res_.$plans[0].$ULCoverageCalculation.$classes[20].$CalculateFinalRates.$CalculateFinalSlope[3].$AgeBand</t>
  </si>
  <si>
    <t>_res_.$plans[0].$ULCoverageCalculation.$classes[20].$CalculateFinalRates.$CalculateFinalSlope[3].$Volume</t>
  </si>
  <si>
    <t>_res_.$plans[0].$ULCoverageCalculation.$classes[20].$CalculateFinalRates.$CalculateFinalSlope[3].$Product</t>
  </si>
  <si>
    <t>_res_.$plans[0].$ULCoverageCalculation.$classes[20].$CalculateFinalRates.$CalculateFinalRates[3].$ageBandedRateCard[0].$rateCard.$Slope</t>
  </si>
  <si>
    <t>_res_.$plans[0].$ULCoverageCalculation.$classes[20].$CalculateFinalRates.$CalculateFinalRates[3].$ageBandedRateCard[0].$rateCard.$coiRate</t>
  </si>
  <si>
    <t>_res_.$plans[0].$ULCoverageCalculation.$classes[20].$CalculateFinalRates.$CalculateFinalRates[3].$ageBandedRateCard[0].$rateCard.$rate</t>
  </si>
  <si>
    <t>_res_.$plans[0].$ULCoverageCalculation.$classes[20].$CalculateFinalRates.$CalculateFinalRates[3].$ageBandedRateCard[0].$rateCardPremium.$annualPremium</t>
  </si>
  <si>
    <t>_res_.$plans[0].$ULCoverageCalculation.$classes[20].$CalculateFinalRates.$CalculateFinalRates[3].$ageBandedRateCard[0].$rateCardPremium.$monthlyPremium</t>
  </si>
  <si>
    <t>_res_.$plans[0].$ULCoverageCalculation.$classes[20].$CalculateFinalRates.$CalculateFinalRates[3].$ageBandedRateCard[0].$rateCardPremium.$annualPremiumCoiBase</t>
  </si>
  <si>
    <t>_res_.$plans[0].$ULCoverageCalculation.$classes[20].$CalculateFinalRates.$CalculateFinalSlope[4].$AgeBand</t>
  </si>
  <si>
    <t>_res_.$plans[0].$ULCoverageCalculation.$classes[20].$CalculateFinalRates.$CalculateFinalSlope[4].$Volume</t>
  </si>
  <si>
    <t>_res_.$plans[0].$ULCoverageCalculation.$classes[20].$CalculateFinalRates.$CalculateFinalSlope[4].$Product</t>
  </si>
  <si>
    <t>_res_.$plans[0].$ULCoverageCalculation.$classes[20].$CalculateFinalRates.$CalculateFinalRates[4].$ageBandedRateCard[0].$rateCard.$Slope</t>
  </si>
  <si>
    <t>_res_.$plans[0].$ULCoverageCalculation.$classes[20].$CalculateFinalRates.$CalculateFinalRates[4].$ageBandedRateCard[0].$rateCard.$coiRate</t>
  </si>
  <si>
    <t>_res_.$plans[0].$ULCoverageCalculation.$classes[20].$CalculateFinalRates.$CalculateFinalRates[4].$ageBandedRateCard[0].$rateCard.$rate</t>
  </si>
  <si>
    <t>_res_.$plans[0].$ULCoverageCalculation.$classes[20].$CalculateFinalRates.$CalculateFinalRates[4].$ageBandedRateCard[0].$rateCardPremium.$annualPremium</t>
  </si>
  <si>
    <t>_res_.$plans[0].$ULCoverageCalculation.$classes[20].$CalculateFinalRates.$CalculateFinalRates[4].$ageBandedRateCard[0].$rateCardPremium.$monthlyPremium</t>
  </si>
  <si>
    <t>_res_.$plans[0].$ULCoverageCalculation.$classes[20].$CalculateFinalRates.$CalculateFinalRates[4].$ageBandedRateCard[0].$rateCardPremium.$annualPremiumCoiBase</t>
  </si>
  <si>
    <t>_res_.$plans[0].$ULCoverageCalculation.$classes[20].$CalculateFinalRates.$CalculateFinalSlope[5].$AgeBand</t>
  </si>
  <si>
    <t>_res_.$plans[0].$ULCoverageCalculation.$classes[20].$CalculateFinalRates.$CalculateFinalSlope[5].$Volume</t>
  </si>
  <si>
    <t>_res_.$plans[0].$ULCoverageCalculation.$classes[20].$CalculateFinalRates.$CalculateFinalSlope[5].$Product</t>
  </si>
  <si>
    <t>_res_.$plans[0].$ULCoverageCalculation.$classes[20].$CalculateFinalRates.$CalculateFinalRates[5].$ageBandedRateCard[0].$rateCard.$Slope</t>
  </si>
  <si>
    <t>_res_.$plans[0].$ULCoverageCalculation.$classes[20].$CalculateFinalRates.$CalculateFinalRates[5].$ageBandedRateCard[0].$rateCard.$coiRate</t>
  </si>
  <si>
    <t>_res_.$plans[0].$ULCoverageCalculation.$classes[20].$CalculateFinalRates.$CalculateFinalRates[5].$ageBandedRateCard[0].$rateCard.$rate</t>
  </si>
  <si>
    <t>_res_.$plans[0].$ULCoverageCalculation.$classes[20].$CalculateFinalRates.$CalculateFinalRates[5].$ageBandedRateCard[0].$rateCardPremium.$annualPremium</t>
  </si>
  <si>
    <t>_res_.$plans[0].$ULCoverageCalculation.$classes[20].$CalculateFinalRates.$CalculateFinalRates[5].$ageBandedRateCard[0].$rateCardPremium.$monthlyPremium</t>
  </si>
  <si>
    <t>_res_.$plans[0].$ULCoverageCalculation.$classes[20].$CalculateFinalRates.$CalculateFinalRates[5].$ageBandedRateCard[0].$rateCardPremium.$annualPremiumCoiBase</t>
  </si>
  <si>
    <t>_res_.$plans[0].$ULCoverageCalculation.$classes[20].$CalculateFinalRates.$CalculateFinalSlope[6].$AgeBand</t>
  </si>
  <si>
    <t>_res_.$plans[0].$ULCoverageCalculation.$classes[20].$CalculateFinalRates.$CalculateFinalSlope[6].$Volume</t>
  </si>
  <si>
    <t>_res_.$plans[0].$ULCoverageCalculation.$classes[20].$CalculateFinalRates.$CalculateFinalSlope[6].$Product</t>
  </si>
  <si>
    <t>_res_.$plans[0].$ULCoverageCalculation.$classes[20].$CalculateFinalRates.$CalculateFinalRates[6].$ageBandedRateCard[0].$rateCard.$Slope</t>
  </si>
  <si>
    <t>_res_.$plans[0].$ULCoverageCalculation.$classes[20].$CalculateFinalRates.$CalculateFinalRates[6].$ageBandedRateCard[0].$rateCard.$coiRate</t>
  </si>
  <si>
    <t>_res_.$plans[0].$ULCoverageCalculation.$classes[20].$CalculateFinalRates.$CalculateFinalRates[6].$ageBandedRateCard[0].$rateCard.$rate</t>
  </si>
  <si>
    <t>_res_.$plans[0].$ULCoverageCalculation.$classes[20].$CalculateFinalRates.$CalculateFinalRates[6].$ageBandedRateCard[0].$rateCardPremium.$annualPremium</t>
  </si>
  <si>
    <t>_res_.$plans[0].$ULCoverageCalculation.$classes[20].$CalculateFinalRates.$CalculateFinalRates[6].$ageBandedRateCard[0].$rateCardPremium.$monthlyPremium</t>
  </si>
  <si>
    <t>_res_.$plans[0].$ULCoverageCalculation.$classes[20].$CalculateFinalRates.$CalculateFinalRates[6].$ageBandedRateCard[0].$rateCardPremium.$annualPremiumCoiBase</t>
  </si>
  <si>
    <t>_res_.$plans[0].$ULCoverageCalculation.$classes[20].$CalculateFinalRates.$CalculateFinalSlope[7].$AgeBand</t>
  </si>
  <si>
    <t>_res_.$plans[0].$ULCoverageCalculation.$classes[20].$CalculateFinalRates.$CalculateFinalSlope[7].$Volume</t>
  </si>
  <si>
    <t>_res_.$plans[0].$ULCoverageCalculation.$classes[20].$CalculateFinalRates.$CalculateFinalSlope[7].$Product</t>
  </si>
  <si>
    <t>_res_.$plans[0].$ULCoverageCalculation.$classes[20].$CalculateFinalRates.$CalculateFinalRates[7].$ageBandedRateCard[0].$rateCard.$Slope</t>
  </si>
  <si>
    <t>_res_.$plans[0].$ULCoverageCalculation.$classes[20].$CalculateFinalRates.$CalculateFinalRates[7].$ageBandedRateCard[0].$rateCard.$coiRate</t>
  </si>
  <si>
    <t>_res_.$plans[0].$ULCoverageCalculation.$classes[20].$CalculateFinalRates.$CalculateFinalRates[7].$ageBandedRateCard[0].$rateCard.$rate</t>
  </si>
  <si>
    <t>_res_.$plans[0].$ULCoverageCalculation.$classes[20].$CalculateFinalRates.$CalculateFinalRates[7].$ageBandedRateCard[0].$rateCardPremium.$annualPremium</t>
  </si>
  <si>
    <t>_res_.$plans[0].$ULCoverageCalculation.$classes[20].$CalculateFinalRates.$CalculateFinalRates[7].$ageBandedRateCard[0].$rateCardPremium.$monthlyPremium</t>
  </si>
  <si>
    <t>_res_.$plans[0].$ULCoverageCalculation.$classes[20].$CalculateFinalRates.$CalculateFinalRates[7].$ageBandedRateCard[0].$rateCardPremium.$annualPremiumCoiBase</t>
  </si>
  <si>
    <t>_res_.$plans[0].$ULCoverageCalculation.$classes[20].$CalculateFinalRates.$CalculateFinalSlope[8].$AgeBand</t>
  </si>
  <si>
    <t>_res_.$plans[0].$ULCoverageCalculation.$classes[20].$CalculateFinalRates.$CalculateFinalSlope[8].$Volume</t>
  </si>
  <si>
    <t>_res_.$plans[0].$ULCoverageCalculation.$classes[20].$CalculateFinalRates.$CalculateFinalSlope[8].$Product</t>
  </si>
  <si>
    <t>_res_.$plans[0].$ULCoverageCalculation.$classes[20].$CalculateFinalRates.$CalculateFinalRates[8].$ageBandedRateCard[0].$rateCard.$Slope</t>
  </si>
  <si>
    <t>_res_.$plans[0].$ULCoverageCalculation.$classes[20].$CalculateFinalRates.$CalculateFinalRates[8].$ageBandedRateCard[0].$rateCard.$coiRate</t>
  </si>
  <si>
    <t>_res_.$plans[0].$ULCoverageCalculation.$classes[20].$CalculateFinalRates.$CalculateFinalRates[8].$ageBandedRateCard[0].$rateCard.$rate</t>
  </si>
  <si>
    <t>_res_.$plans[0].$ULCoverageCalculation.$classes[20].$CalculateFinalRates.$CalculateFinalRates[8].$ageBandedRateCard[0].$rateCardPremium.$annualPremium</t>
  </si>
  <si>
    <t>_res_.$plans[0].$ULCoverageCalculation.$classes[20].$CalculateFinalRates.$CalculateFinalRates[8].$ageBandedRateCard[0].$rateCardPremium.$monthlyPremium</t>
  </si>
  <si>
    <t>_res_.$plans[0].$ULCoverageCalculation.$classes[20].$CalculateFinalRates.$CalculateFinalRates[8].$ageBandedRateCard[0].$rateCardPremium.$annualPremiumCoiBase</t>
  </si>
  <si>
    <t>_res_.$plans[0].$ULCoverageCalculation.$classes[20].$CalculateFinalRates.$CalculateFinalSlope[9].$AgeBand</t>
  </si>
  <si>
    <t>_res_.$plans[0].$ULCoverageCalculation.$classes[20].$CalculateFinalRates.$CalculateFinalSlope[9].$Volume</t>
  </si>
  <si>
    <t>_res_.$plans[0].$ULCoverageCalculation.$classes[20].$CalculateFinalRates.$CalculateFinalSlope[9].$Product</t>
  </si>
  <si>
    <t>_res_.$plans[0].$ULCoverageCalculation.$classes[20].$CalculateFinalRates.$CalculateFinalRates[9].$ageBandedRateCard[0].$rateCard.$Slope</t>
  </si>
  <si>
    <t>_res_.$plans[0].$ULCoverageCalculation.$classes[20].$CalculateFinalRates.$CalculateFinalRates[9].$ageBandedRateCard[0].$rateCard.$coiRate</t>
  </si>
  <si>
    <t>_res_.$plans[0].$ULCoverageCalculation.$classes[20].$CalculateFinalRates.$CalculateFinalRates[9].$ageBandedRateCard[0].$rateCard.$rate</t>
  </si>
  <si>
    <t>_res_.$plans[0].$ULCoverageCalculation.$classes[20].$CalculateFinalRates.$CalculateFinalRates[9].$ageBandedRateCard[0].$rateCardPremium.$annualPremium</t>
  </si>
  <si>
    <t>_res_.$plans[0].$ULCoverageCalculation.$classes[20].$CalculateFinalRates.$CalculateFinalRates[9].$ageBandedRateCard[0].$rateCardPremium.$monthlyPremium</t>
  </si>
  <si>
    <t>_res_.$plans[0].$ULCoverageCalculation.$classes[20].$CalculateFinalRates.$CalculateFinalRates[9].$ageBandedRateCard[0].$rateCardPremium.$annualPremiumCoiBase</t>
  </si>
  <si>
    <t>_res_.$plans[0].$ULCoverageCalculation.$classes[20].$CalculateFinalRates.$CalculateFinalSlope[10].$AgeBand</t>
  </si>
  <si>
    <t>_res_.$plans[0].$ULCoverageCalculation.$classes[20].$CalculateFinalRates.$CalculateFinalSlope[10].$Volume</t>
  </si>
  <si>
    <t>_res_.$plans[0].$ULCoverageCalculation.$classes[20].$CalculateFinalRates.$CalculateFinalSlope[10].$Product</t>
  </si>
  <si>
    <t>_res_.$plans[0].$ULCoverageCalculation.$classes[20].$CalculateFinalRates.$CalculateFinalRates[10].$ageBandedRateCard[0].$rateCard.$Slope</t>
  </si>
  <si>
    <t>_res_.$plans[0].$ULCoverageCalculation.$classes[20].$CalculateFinalRates.$CalculateFinalRates[10].$ageBandedRateCard[0].$rateCard.$coiRate</t>
  </si>
  <si>
    <t>_res_.$plans[0].$ULCoverageCalculation.$classes[20].$CalculateFinalRates.$CalculateFinalRates[10].$ageBandedRateCard[0].$rateCard.$rate</t>
  </si>
  <si>
    <t>_res_.$plans[0].$ULCoverageCalculation.$classes[20].$CalculateFinalRates.$CalculateFinalRates[10].$ageBandedRateCard[0].$rateCardPremium.$annualPremium</t>
  </si>
  <si>
    <t>_res_.$plans[0].$ULCoverageCalculation.$classes[20].$CalculateFinalRates.$CalculateFinalRates[10].$ageBandedRateCard[0].$rateCardPremium.$monthlyPremium</t>
  </si>
  <si>
    <t>_res_.$plans[0].$ULCoverageCalculation.$classes[20].$CalculateFinalRates.$CalculateFinalRates[10].$ageBandedRateCard[0].$rateCardPremium.$annualPremiumCoiBase</t>
  </si>
  <si>
    <t>_res_.$plans[0].$ULCoverageCalculation.$classes[20].$CalculateFinalRates.$CalculateFinalSlope[11].$AgeBand</t>
  </si>
  <si>
    <t>_res_.$plans[0].$ULCoverageCalculation.$classes[20].$CalculateFinalRates.$CalculateFinalSlope[11].$Volume</t>
  </si>
  <si>
    <t>_res_.$plans[0].$ULCoverageCalculation.$classes[20].$CalculateFinalRates.$CalculateFinalSlope[11].$Product</t>
  </si>
  <si>
    <t>_res_.$plans[0].$ULCoverageCalculation.$classes[20].$CalculateFinalRates.$CalculateFinalRates[11].$ageBandedRateCard[0].$rateCard.$Slope</t>
  </si>
  <si>
    <t>_res_.$plans[0].$ULCoverageCalculation.$classes[20].$CalculateFinalRates.$CalculateFinalRates[11].$ageBandedRateCard[0].$rateCard.$coiRate</t>
  </si>
  <si>
    <t>_res_.$plans[0].$ULCoverageCalculation.$classes[20].$CalculateFinalRates.$CalculateFinalRates[11].$ageBandedRateCard[0].$rateCard.$rate</t>
  </si>
  <si>
    <t>_res_.$plans[0].$ULCoverageCalculation.$classes[20].$CalculateFinalRates.$CalculateFinalRates[11].$ageBandedRateCard[0].$rateCardPremium.$annualPremium</t>
  </si>
  <si>
    <t>_res_.$plans[0].$ULCoverageCalculation.$classes[20].$CalculateFinalRates.$CalculateFinalRates[11].$ageBandedRateCard[0].$rateCardPremium.$monthlyPremium</t>
  </si>
  <si>
    <t>_res_.$plans[0].$ULCoverageCalculation.$classes[20].$CalculateFinalRates.$CalculateFinalRates[11].$ageBandedRateCard[0].$rateCardPremium.$annualPremiumCoiBase</t>
  </si>
  <si>
    <t>_res_.$plans[0].$ULCoverageCalculation.$classes[20].$CalculateFinalRates.$TotalFinalVolume</t>
  </si>
  <si>
    <t>_res_.$plans[0].$ULCoverageCalculation.$classes[20].$CalculateFinalRates.$TotalFinalSlope</t>
  </si>
  <si>
    <t>_res_.$plans[0].$ULCoverageCalculation.$classes[30].$classNumber</t>
  </si>
  <si>
    <t>_res_.$plans[0].$ULCoverageCalculation.$classes[30].$LivesCount</t>
  </si>
  <si>
    <t>_res_.$plans[0].$ULCoverageCalculation.$classes[30].$Volume</t>
  </si>
  <si>
    <t>_res_.$plans[0].$ULCoverageCalculation.$classes[30].$MonthlyClaimCost</t>
  </si>
  <si>
    <t>_res_.$plans[0].$ULCoverageCalculation.$classes[30].$AdjustedMonthlyClaimCost</t>
  </si>
  <si>
    <t>_res_.$plans[0].$ULCoverageCalculation.$classes[30].$FinalClaimCost</t>
  </si>
  <si>
    <t>_res_.$plans[0].$ULCoverageCalculation.$classes[30].$MonthlyRate</t>
  </si>
  <si>
    <t>_res_.$plans[0].$ULCoverageCalculation.$classes[30].$CalculateFinalRates.$CalculateFinalSlope[1].$AgeBand</t>
  </si>
  <si>
    <t>_res_.$plans[0].$ULCoverageCalculation.$classes[30].$CalculateFinalRates.$CalculateFinalSlope[1].$Volume</t>
  </si>
  <si>
    <t>_res_.$plans[0].$ULCoverageCalculation.$classes[30].$CalculateFinalRates.$CalculateFinalSlope[1].$Product</t>
  </si>
  <si>
    <t>_res_.$plans[0].$ULCoverageCalculation.$classes[30].$CalculateFinalRates.$CalculateFinalRates[1].$ageBandedRateCard[0].$rateCard.$Slope</t>
  </si>
  <si>
    <t>_res_.$plans[0].$ULCoverageCalculation.$classes[30].$CalculateFinalRates.$CalculateFinalRates[1].$ageBandedRateCard[0].$rateCard.$coiRate</t>
  </si>
  <si>
    <t>_res_.$plans[0].$ULCoverageCalculation.$classes[30].$CalculateFinalRates.$CalculateFinalRates[1].$ageBandedRateCard[0].$rateCard.$rate</t>
  </si>
  <si>
    <t>_res_.$plans[0].$ULCoverageCalculation.$classes[30].$CalculateFinalRates.$CalculateFinalRates[1].$ageBandedRateCard[0].$rateCardPremium.$annualPremium</t>
  </si>
  <si>
    <t>_res_.$plans[0].$ULCoverageCalculation.$classes[30].$CalculateFinalRates.$CalculateFinalRates[1].$ageBandedRateCard[0].$rateCardPremium.$monthlyPremium</t>
  </si>
  <si>
    <t>_res_.$plans[0].$ULCoverageCalculation.$classes[30].$CalculateFinalRates.$CalculateFinalRates[1].$ageBandedRateCard[0].$rateCardPremium.$annualPremiumCoiBase</t>
  </si>
  <si>
    <t>_res_.$plans[0].$ULCoverageCalculation.$classes[30].$CalculateFinalRates.$CalculateFinalSlope[2].$AgeBand</t>
  </si>
  <si>
    <t>_res_.$plans[0].$ULCoverageCalculation.$classes[30].$CalculateFinalRates.$CalculateFinalSlope[2].$Volume</t>
  </si>
  <si>
    <t>_res_.$plans[0].$ULCoverageCalculation.$classes[30].$CalculateFinalRates.$CalculateFinalSlope[2].$Product</t>
  </si>
  <si>
    <t>_res_.$plans[0].$ULCoverageCalculation.$classes[30].$CalculateFinalRates.$CalculateFinalRates[2].$ageBandedRateCard[0].$rateCard.$Slope</t>
  </si>
  <si>
    <t>_res_.$plans[0].$ULCoverageCalculation.$classes[30].$CalculateFinalRates.$CalculateFinalRates[2].$ageBandedRateCard[0].$rateCard.$coiRate</t>
  </si>
  <si>
    <t>_res_.$plans[0].$ULCoverageCalculation.$classes[30].$CalculateFinalRates.$CalculateFinalRates[2].$ageBandedRateCard[0].$rateCard.$rate</t>
  </si>
  <si>
    <t>_res_.$plans[0].$ULCoverageCalculation.$classes[30].$CalculateFinalRates.$CalculateFinalRates[2].$ageBandedRateCard[0].$rateCardPremium.$annualPremium</t>
  </si>
  <si>
    <t>_res_.$plans[0].$ULCoverageCalculation.$classes[30].$CalculateFinalRates.$CalculateFinalRates[2].$ageBandedRateCard[0].$rateCardPremium.$monthlyPremium</t>
  </si>
  <si>
    <t>_res_.$plans[0].$ULCoverageCalculation.$classes[30].$CalculateFinalRates.$CalculateFinalRates[2].$ageBandedRateCard[0].$rateCardPremium.$annualPremiumCoiBase</t>
  </si>
  <si>
    <t>_res_.$plans[0].$ULCoverageCalculation.$classes[30].$CalculateFinalRates.$CalculateFinalSlope[3].$AgeBand</t>
  </si>
  <si>
    <t>_res_.$plans[0].$ULCoverageCalculation.$classes[30].$CalculateFinalRates.$CalculateFinalSlope[3].$Volume</t>
  </si>
  <si>
    <t>_res_.$plans[0].$ULCoverageCalculation.$classes[30].$CalculateFinalRates.$CalculateFinalSlope[3].$Product</t>
  </si>
  <si>
    <t>_res_.$plans[0].$ULCoverageCalculation.$classes[30].$CalculateFinalRates.$CalculateFinalRates[3].$ageBandedRateCard[0].$rateCard.$Slope</t>
  </si>
  <si>
    <t>_res_.$plans[0].$ULCoverageCalculation.$classes[30].$CalculateFinalRates.$CalculateFinalRates[3].$ageBandedRateCard[0].$rateCard.$coiRate</t>
  </si>
  <si>
    <t>_res_.$plans[0].$ULCoverageCalculation.$classes[30].$CalculateFinalRates.$CalculateFinalRates[3].$ageBandedRateCard[0].$rateCard.$rate</t>
  </si>
  <si>
    <t>_res_.$plans[0].$ULCoverageCalculation.$classes[30].$CalculateFinalRates.$CalculateFinalRates[3].$ageBandedRateCard[0].$rateCardPremium.$annualPremium</t>
  </si>
  <si>
    <t>_res_.$plans[0].$ULCoverageCalculation.$classes[30].$CalculateFinalRates.$CalculateFinalRates[3].$ageBandedRateCard[0].$rateCardPremium.$monthlyPremium</t>
  </si>
  <si>
    <t>_res_.$plans[0].$ULCoverageCalculation.$classes[30].$CalculateFinalRates.$CalculateFinalRates[3].$ageBandedRateCard[0].$rateCardPremium.$annualPremiumCoiBase</t>
  </si>
  <si>
    <t>_res_.$plans[0].$ULCoverageCalculation.$classes[30].$CalculateFinalRates.$CalculateFinalSlope[4].$AgeBand</t>
  </si>
  <si>
    <t>_res_.$plans[0].$ULCoverageCalculation.$classes[30].$CalculateFinalRates.$CalculateFinalSlope[4].$Volume</t>
  </si>
  <si>
    <t>_res_.$plans[0].$ULCoverageCalculation.$classes[30].$CalculateFinalRates.$CalculateFinalSlope[4].$Product</t>
  </si>
  <si>
    <t>_res_.$plans[0].$ULCoverageCalculation.$classes[30].$CalculateFinalRates.$CalculateFinalRates[4].$ageBandedRateCard[0].$rateCard.$Slope</t>
  </si>
  <si>
    <t>_res_.$plans[0].$ULCoverageCalculation.$classes[30].$CalculateFinalRates.$CalculateFinalRates[4].$ageBandedRateCard[0].$rateCard.$coiRate</t>
  </si>
  <si>
    <t>_res_.$plans[0].$ULCoverageCalculation.$classes[30].$CalculateFinalRates.$CalculateFinalRates[4].$ageBandedRateCard[0].$rateCard.$rate</t>
  </si>
  <si>
    <t>_res_.$plans[0].$ULCoverageCalculation.$classes[30].$CalculateFinalRates.$CalculateFinalRates[4].$ageBandedRateCard[0].$rateCardPremium.$annualPremium</t>
  </si>
  <si>
    <t>_res_.$plans[0].$ULCoverageCalculation.$classes[30].$CalculateFinalRates.$CalculateFinalRates[4].$ageBandedRateCard[0].$rateCardPremium.$monthlyPremium</t>
  </si>
  <si>
    <t>_res_.$plans[0].$ULCoverageCalculation.$classes[30].$CalculateFinalRates.$CalculateFinalRates[4].$ageBandedRateCard[0].$rateCardPremium.$annualPremiumCoiBase</t>
  </si>
  <si>
    <t>_res_.$plans[0].$ULCoverageCalculation.$classes[30].$CalculateFinalRates.$CalculateFinalSlope[5].$AgeBand</t>
  </si>
  <si>
    <t>_res_.$plans[0].$ULCoverageCalculation.$classes[30].$CalculateFinalRates.$CalculateFinalSlope[5].$Volume</t>
  </si>
  <si>
    <t>_res_.$plans[0].$ULCoverageCalculation.$classes[30].$CalculateFinalRates.$CalculateFinalSlope[5].$Product</t>
  </si>
  <si>
    <t>_res_.$plans[0].$ULCoverageCalculation.$classes[30].$CalculateFinalRates.$CalculateFinalRates[5].$ageBandedRateCard[0].$rateCard.$Slope</t>
  </si>
  <si>
    <t>_res_.$plans[0].$ULCoverageCalculation.$classes[30].$CalculateFinalRates.$CalculateFinalRates[5].$ageBandedRateCard[0].$rateCard.$coiRate</t>
  </si>
  <si>
    <t>_res_.$plans[0].$ULCoverageCalculation.$classes[30].$CalculateFinalRates.$CalculateFinalRates[5].$ageBandedRateCard[0].$rateCard.$rate</t>
  </si>
  <si>
    <t>_res_.$plans[0].$ULCoverageCalculation.$classes[30].$CalculateFinalRates.$CalculateFinalRates[5].$ageBandedRateCard[0].$rateCardPremium.$annualPremium</t>
  </si>
  <si>
    <t>_res_.$plans[0].$ULCoverageCalculation.$classes[30].$CalculateFinalRates.$CalculateFinalRates[5].$ageBandedRateCard[0].$rateCardPremium.$monthlyPremium</t>
  </si>
  <si>
    <t>_res_.$plans[0].$ULCoverageCalculation.$classes[30].$CalculateFinalRates.$CalculateFinalRates[5].$ageBandedRateCard[0].$rateCardPremium.$annualPremiumCoiBase</t>
  </si>
  <si>
    <t>_res_.$plans[0].$ULCoverageCalculation.$classes[30].$CalculateFinalRates.$CalculateFinalSlope[6].$AgeBand</t>
  </si>
  <si>
    <t>_res_.$plans[0].$ULCoverageCalculation.$classes[30].$CalculateFinalRates.$CalculateFinalSlope[6].$Volume</t>
  </si>
  <si>
    <t>_res_.$plans[0].$ULCoverageCalculation.$classes[30].$CalculateFinalRates.$CalculateFinalSlope[6].$Product</t>
  </si>
  <si>
    <t>_res_.$plans[0].$ULCoverageCalculation.$classes[30].$CalculateFinalRates.$CalculateFinalRates[6].$ageBandedRateCard[0].$rateCard.$Slope</t>
  </si>
  <si>
    <t>_res_.$plans[0].$ULCoverageCalculation.$classes[30].$CalculateFinalRates.$CalculateFinalRates[6].$ageBandedRateCard[0].$rateCard.$coiRate</t>
  </si>
  <si>
    <t>_res_.$plans[0].$ULCoverageCalculation.$classes[30].$CalculateFinalRates.$CalculateFinalRates[6].$ageBandedRateCard[0].$rateCard.$rate</t>
  </si>
  <si>
    <t>_res_.$plans[0].$ULCoverageCalculation.$classes[30].$CalculateFinalRates.$CalculateFinalRates[6].$ageBandedRateCard[0].$rateCardPremium.$annualPremium</t>
  </si>
  <si>
    <t>_res_.$plans[0].$ULCoverageCalculation.$classes[30].$CalculateFinalRates.$CalculateFinalRates[6].$ageBandedRateCard[0].$rateCardPremium.$monthlyPremium</t>
  </si>
  <si>
    <t>_res_.$plans[0].$ULCoverageCalculation.$classes[30].$CalculateFinalRates.$CalculateFinalRates[6].$ageBandedRateCard[0].$rateCardPremium.$annualPremiumCoiBase</t>
  </si>
  <si>
    <t>_res_.$plans[0].$ULCoverageCalculation.$classes[30].$CalculateFinalRates.$CalculateFinalSlope[7].$AgeBand</t>
  </si>
  <si>
    <t>_res_.$plans[0].$ULCoverageCalculation.$classes[30].$CalculateFinalRates.$CalculateFinalSlope[7].$Volume</t>
  </si>
  <si>
    <t>_res_.$plans[0].$ULCoverageCalculation.$classes[30].$CalculateFinalRates.$CalculateFinalSlope[7].$Product</t>
  </si>
  <si>
    <t>_res_.$plans[0].$ULCoverageCalculation.$classes[30].$CalculateFinalRates.$CalculateFinalRates[7].$ageBandedRateCard[0].$rateCard.$Slope</t>
  </si>
  <si>
    <t>_res_.$plans[0].$ULCoverageCalculation.$classes[30].$CalculateFinalRates.$CalculateFinalRates[7].$ageBandedRateCard[0].$rateCard.$coiRate</t>
  </si>
  <si>
    <t>_res_.$plans[0].$ULCoverageCalculation.$classes[30].$CalculateFinalRates.$CalculateFinalRates[7].$ageBandedRateCard[0].$rateCard.$rate</t>
  </si>
  <si>
    <t>_res_.$plans[0].$ULCoverageCalculation.$classes[30].$CalculateFinalRates.$CalculateFinalRates[7].$ageBandedRateCard[0].$rateCardPremium.$annualPremium</t>
  </si>
  <si>
    <t>_res_.$plans[0].$ULCoverageCalculation.$classes[30].$CalculateFinalRates.$CalculateFinalRates[7].$ageBandedRateCard[0].$rateCardPremium.$monthlyPremium</t>
  </si>
  <si>
    <t>_res_.$plans[0].$ULCoverageCalculation.$classes[30].$CalculateFinalRates.$CalculateFinalRates[7].$ageBandedRateCard[0].$rateCardPremium.$annualPremiumCoiBase</t>
  </si>
  <si>
    <t>_res_.$plans[0].$ULCoverageCalculation.$classes[30].$CalculateFinalRates.$CalculateFinalSlope[8].$AgeBand</t>
  </si>
  <si>
    <t>_res_.$plans[0].$ULCoverageCalculation.$classes[30].$CalculateFinalRates.$CalculateFinalSlope[8].$Volume</t>
  </si>
  <si>
    <t>_res_.$plans[0].$ULCoverageCalculation.$classes[30].$CalculateFinalRates.$CalculateFinalSlope[8].$Product</t>
  </si>
  <si>
    <t>_res_.$plans[0].$ULCoverageCalculation.$classes[30].$CalculateFinalRates.$CalculateFinalRates[8].$ageBandedRateCard[0].$rateCard.$Slope</t>
  </si>
  <si>
    <t>_res_.$plans[0].$ULCoverageCalculation.$classes[30].$CalculateFinalRates.$CalculateFinalRates[8].$ageBandedRateCard[0].$rateCard.$coiRate</t>
  </si>
  <si>
    <t>_res_.$plans[0].$ULCoverageCalculation.$classes[30].$CalculateFinalRates.$CalculateFinalRates[8].$ageBandedRateCard[0].$rateCard.$rate</t>
  </si>
  <si>
    <t>_res_.$plans[0].$ULCoverageCalculation.$classes[30].$CalculateFinalRates.$CalculateFinalRates[8].$ageBandedRateCard[0].$rateCardPremium.$annualPremium</t>
  </si>
  <si>
    <t>_res_.$plans[0].$ULCoverageCalculation.$classes[30].$CalculateFinalRates.$CalculateFinalRates[8].$ageBandedRateCard[0].$rateCardPremium.$monthlyPremium</t>
  </si>
  <si>
    <t>_res_.$plans[0].$ULCoverageCalculation.$classes[30].$CalculateFinalRates.$CalculateFinalRates[8].$ageBandedRateCard[0].$rateCardPremium.$annualPremiumCoiBase</t>
  </si>
  <si>
    <t>_res_.$plans[0].$ULCoverageCalculation.$classes[30].$CalculateFinalRates.$CalculateFinalSlope[9].$AgeBand</t>
  </si>
  <si>
    <t>_res_.$plans[0].$ULCoverageCalculation.$classes[30].$CalculateFinalRates.$CalculateFinalSlope[9].$Volume</t>
  </si>
  <si>
    <t>_res_.$plans[0].$ULCoverageCalculation.$classes[30].$CalculateFinalRates.$CalculateFinalSlope[9].$Product</t>
  </si>
  <si>
    <t>_res_.$plans[0].$ULCoverageCalculation.$classes[30].$CalculateFinalRates.$CalculateFinalRates[9].$ageBandedRateCard[0].$rateCard.$Slope</t>
  </si>
  <si>
    <t>_res_.$plans[0].$ULCoverageCalculation.$classes[30].$CalculateFinalRates.$CalculateFinalRates[9].$ageBandedRateCard[0].$rateCard.$coiRate</t>
  </si>
  <si>
    <t>_res_.$plans[0].$ULCoverageCalculation.$classes[30].$CalculateFinalRates.$CalculateFinalRates[9].$ageBandedRateCard[0].$rateCard.$rate</t>
  </si>
  <si>
    <t>_res_.$plans[0].$ULCoverageCalculation.$classes[30].$CalculateFinalRates.$CalculateFinalRates[9].$ageBandedRateCard[0].$rateCardPremium.$annualPremium</t>
  </si>
  <si>
    <t>_res_.$plans[0].$ULCoverageCalculation.$classes[30].$CalculateFinalRates.$CalculateFinalRates[9].$ageBandedRateCard[0].$rateCardPremium.$monthlyPremium</t>
  </si>
  <si>
    <t>_res_.$plans[0].$ULCoverageCalculation.$classes[30].$CalculateFinalRates.$CalculateFinalRates[9].$ageBandedRateCard[0].$rateCardPremium.$annualPremiumCoiBase</t>
  </si>
  <si>
    <t>_res_.$plans[0].$ULCoverageCalculation.$classes[30].$CalculateFinalRates.$CalculateFinalSlope[10].$AgeBand</t>
  </si>
  <si>
    <t>_res_.$plans[0].$ULCoverageCalculation.$classes[30].$CalculateFinalRates.$CalculateFinalSlope[10].$Volume</t>
  </si>
  <si>
    <t>_res_.$plans[0].$ULCoverageCalculation.$classes[30].$CalculateFinalRates.$CalculateFinalSlope[10].$Product</t>
  </si>
  <si>
    <t>_res_.$plans[0].$ULCoverageCalculation.$classes[30].$CalculateFinalRates.$CalculateFinalRates[10].$ageBandedRateCard[0].$rateCard.$Slope</t>
  </si>
  <si>
    <t>_res_.$plans[0].$ULCoverageCalculation.$classes[30].$CalculateFinalRates.$CalculateFinalRates[10].$ageBandedRateCard[0].$rateCard.$coiRate</t>
  </si>
  <si>
    <t>_res_.$plans[0].$ULCoverageCalculation.$classes[30].$CalculateFinalRates.$CalculateFinalRates[10].$ageBandedRateCard[0].$rateCard.$rate</t>
  </si>
  <si>
    <t>_res_.$plans[0].$ULCoverageCalculation.$classes[30].$CalculateFinalRates.$CalculateFinalRates[10].$ageBandedRateCard[0].$rateCardPremium.$annualPremium</t>
  </si>
  <si>
    <t>_res_.$plans[0].$ULCoverageCalculation.$classes[30].$CalculateFinalRates.$CalculateFinalRates[10].$ageBandedRateCard[0].$rateCardPremium.$monthlyPremium</t>
  </si>
  <si>
    <t>_res_.$plans[0].$ULCoverageCalculation.$classes[30].$CalculateFinalRates.$CalculateFinalRates[10].$ageBandedRateCard[0].$rateCardPremium.$annualPremiumCoiBase</t>
  </si>
  <si>
    <t>_res_.$plans[0].$ULCoverageCalculation.$classes[30].$CalculateFinalRates.$CalculateFinalSlope[11].$AgeBand</t>
  </si>
  <si>
    <t>_res_.$plans[0].$ULCoverageCalculation.$classes[30].$CalculateFinalRates.$CalculateFinalSlope[11].$Volume</t>
  </si>
  <si>
    <t>_res_.$plans[0].$ULCoverageCalculation.$classes[30].$CalculateFinalRates.$CalculateFinalSlope[11].$Product</t>
  </si>
  <si>
    <t>_res_.$plans[0].$ULCoverageCalculation.$classes[30].$CalculateFinalRates.$CalculateFinalRates[11].$ageBandedRateCard[0].$rateCard.$Slope</t>
  </si>
  <si>
    <t>_res_.$plans[0].$ULCoverageCalculation.$classes[30].$CalculateFinalRates.$CalculateFinalRates[11].$ageBandedRateCard[0].$rateCard.$coiRate</t>
  </si>
  <si>
    <t>_res_.$plans[0].$ULCoverageCalculation.$classes[30].$CalculateFinalRates.$CalculateFinalRates[11].$ageBandedRateCard[0].$rateCard.$rate</t>
  </si>
  <si>
    <t>_res_.$plans[0].$ULCoverageCalculation.$classes[30].$CalculateFinalRates.$CalculateFinalRates[11].$ageBandedRateCard[0].$rateCardPremium.$annualPremium</t>
  </si>
  <si>
    <t>_res_.$plans[0].$ULCoverageCalculation.$classes[30].$CalculateFinalRates.$CalculateFinalRates[11].$ageBandedRateCard[0].$rateCardPremium.$monthlyPremium</t>
  </si>
  <si>
    <t>_res_.$plans[0].$ULCoverageCalculation.$classes[30].$CalculateFinalRates.$CalculateFinalRates[11].$ageBandedRateCard[0].$rateCardPremium.$annualPremiumCoiBase</t>
  </si>
  <si>
    <t>_res_.$plans[0].$ULCoverageCalculation.$classes[30].$CalculateFinalRates.$TotalFinalVolume</t>
  </si>
  <si>
    <t>_res_.$plans[0].$ULCoverageCalculation.$classes[30].$CalculateFinalRates.$TotalFinalSlope</t>
  </si>
  <si>
    <t>_res_.$plans[0].$ULCoverageCalculation.$classes[38].$classNumber</t>
  </si>
  <si>
    <t>_res_.$plans[0].$ULCoverageCalculation.$classes[38].$LivesCount</t>
  </si>
  <si>
    <t>_res_.$plans[0].$ULCoverageCalculation.$classes[38].$Volume</t>
  </si>
  <si>
    <t>_res_.$plans[0].$ULCoverageCalculation.$classes[38].$MonthlyClaimCost</t>
  </si>
  <si>
    <t>_res_.$plans[0].$ULCoverageCalculation.$classes[38].$AdjustedMonthlyClaimCost</t>
  </si>
  <si>
    <t>_res_.$plans[0].$ULCoverageCalculation.$classes[38].$FinalClaimCost</t>
  </si>
  <si>
    <t>_res_.$plans[0].$ULCoverageCalculation.$classes[38].$MonthlyRate</t>
  </si>
  <si>
    <t>_res_.$plans[0].$ULCoverageCalculation.$classes[38].$CalculateFinalRates.$CalculateFinalSlope[1].$AgeBand</t>
  </si>
  <si>
    <t>_res_.$plans[0].$ULCoverageCalculation.$classes[38].$CalculateFinalRates.$CalculateFinalSlope[1].$Volume</t>
  </si>
  <si>
    <t>_res_.$plans[0].$ULCoverageCalculation.$classes[38].$CalculateFinalRates.$CalculateFinalSlope[1].$Product</t>
  </si>
  <si>
    <t>_res_.$plans[0].$ULCoverageCalculation.$classes[38].$CalculateFinalRates.$CalculateFinalRates[1].$ageBandedRateCard[0].$rateCard.$Slope</t>
  </si>
  <si>
    <t>_res_.$plans[0].$ULCoverageCalculation.$classes[38].$CalculateFinalRates.$CalculateFinalRates[1].$ageBandedRateCard[0].$rateCard.$coiRate</t>
  </si>
  <si>
    <t>_res_.$plans[0].$ULCoverageCalculation.$classes[38].$CalculateFinalRates.$CalculateFinalRates[1].$ageBandedRateCard[0].$rateCard.$rate</t>
  </si>
  <si>
    <t>_res_.$plans[0].$ULCoverageCalculation.$classes[38].$CalculateFinalRates.$CalculateFinalRates[1].$ageBandedRateCard[0].$rateCardPremium.$annualPremium</t>
  </si>
  <si>
    <t>_res_.$plans[0].$ULCoverageCalculation.$classes[38].$CalculateFinalRates.$CalculateFinalRates[1].$ageBandedRateCard[0].$rateCardPremium.$monthlyPremium</t>
  </si>
  <si>
    <t>_res_.$plans[0].$ULCoverageCalculation.$classes[38].$CalculateFinalRates.$CalculateFinalRates[1].$ageBandedRateCard[0].$rateCardPremium.$annualPremiumCoiBase</t>
  </si>
  <si>
    <t>_res_.$plans[0].$ULCoverageCalculation.$classes[38].$CalculateFinalRates.$CalculateFinalSlope[2].$AgeBand</t>
  </si>
  <si>
    <t>_res_.$plans[0].$ULCoverageCalculation.$classes[38].$CalculateFinalRates.$CalculateFinalSlope[2].$Volume</t>
  </si>
  <si>
    <t>_res_.$plans[0].$ULCoverageCalculation.$classes[38].$CalculateFinalRates.$CalculateFinalSlope[2].$Product</t>
  </si>
  <si>
    <t>_res_.$plans[0].$ULCoverageCalculation.$classes[38].$CalculateFinalRates.$CalculateFinalRates[2].$ageBandedRateCard[0].$rateCard.$Slope</t>
  </si>
  <si>
    <t>_res_.$plans[0].$ULCoverageCalculation.$classes[38].$CalculateFinalRates.$CalculateFinalRates[2].$ageBandedRateCard[0].$rateCard.$coiRate</t>
  </si>
  <si>
    <t>_res_.$plans[0].$ULCoverageCalculation.$classes[38].$CalculateFinalRates.$CalculateFinalRates[2].$ageBandedRateCard[0].$rateCard.$rate</t>
  </si>
  <si>
    <t>_res_.$plans[0].$ULCoverageCalculation.$classes[38].$CalculateFinalRates.$CalculateFinalRates[2].$ageBandedRateCard[0].$rateCardPremium.$annualPremium</t>
  </si>
  <si>
    <t>_res_.$plans[0].$ULCoverageCalculation.$classes[38].$CalculateFinalRates.$CalculateFinalRates[2].$ageBandedRateCard[0].$rateCardPremium.$monthlyPremium</t>
  </si>
  <si>
    <t>_res_.$plans[0].$ULCoverageCalculation.$classes[38].$CalculateFinalRates.$CalculateFinalRates[2].$ageBandedRateCard[0].$rateCardPremium.$annualPremiumCoiBase</t>
  </si>
  <si>
    <t>_res_.$plans[0].$ULCoverageCalculation.$classes[38].$CalculateFinalRates.$CalculateFinalSlope[3].$AgeBand</t>
  </si>
  <si>
    <t>_res_.$plans[0].$ULCoverageCalculation.$classes[38].$CalculateFinalRates.$CalculateFinalSlope[3].$Volume</t>
  </si>
  <si>
    <t>_res_.$plans[0].$ULCoverageCalculation.$classes[38].$CalculateFinalRates.$CalculateFinalSlope[3].$Product</t>
  </si>
  <si>
    <t>_res_.$plans[0].$ULCoverageCalculation.$classes[38].$CalculateFinalRates.$CalculateFinalRates[3].$ageBandedRateCard[0].$rateCard.$Slope</t>
  </si>
  <si>
    <t>_res_.$plans[0].$ULCoverageCalculation.$classes[38].$CalculateFinalRates.$CalculateFinalRates[3].$ageBandedRateCard[0].$rateCard.$coiRate</t>
  </si>
  <si>
    <t>_res_.$plans[0].$ULCoverageCalculation.$classes[38].$CalculateFinalRates.$CalculateFinalRates[3].$ageBandedRateCard[0].$rateCard.$rate</t>
  </si>
  <si>
    <t>_res_.$plans[0].$ULCoverageCalculation.$classes[38].$CalculateFinalRates.$CalculateFinalRates[3].$ageBandedRateCard[0].$rateCardPremium.$annualPremium</t>
  </si>
  <si>
    <t>_res_.$plans[0].$ULCoverageCalculation.$classes[38].$CalculateFinalRates.$CalculateFinalRates[3].$ageBandedRateCard[0].$rateCardPremium.$monthlyPremium</t>
  </si>
  <si>
    <t>_res_.$plans[0].$ULCoverageCalculation.$classes[38].$CalculateFinalRates.$CalculateFinalRates[3].$ageBandedRateCard[0].$rateCardPremium.$annualPremiumCoiBase</t>
  </si>
  <si>
    <t>_res_.$plans[0].$ULCoverageCalculation.$classes[38].$CalculateFinalRates.$CalculateFinalSlope[4].$AgeBand</t>
  </si>
  <si>
    <t>_res_.$plans[0].$ULCoverageCalculation.$classes[38].$CalculateFinalRates.$CalculateFinalSlope[4].$Volume</t>
  </si>
  <si>
    <t>_res_.$plans[0].$ULCoverageCalculation.$classes[38].$CalculateFinalRates.$CalculateFinalSlope[4].$Product</t>
  </si>
  <si>
    <t>_res_.$plans[0].$ULCoverageCalculation.$classes[38].$CalculateFinalRates.$CalculateFinalRates[4].$ageBandedRateCard[0].$rateCard.$Slope</t>
  </si>
  <si>
    <t>_res_.$plans[0].$ULCoverageCalculation.$classes[38].$CalculateFinalRates.$CalculateFinalRates[4].$ageBandedRateCard[0].$rateCard.$coiRate</t>
  </si>
  <si>
    <t>_res_.$plans[0].$ULCoverageCalculation.$classes[38].$CalculateFinalRates.$CalculateFinalRates[4].$ageBandedRateCard[0].$rateCard.$rate</t>
  </si>
  <si>
    <t>_res_.$plans[0].$ULCoverageCalculation.$classes[38].$CalculateFinalRates.$CalculateFinalRates[4].$ageBandedRateCard[0].$rateCardPremium.$annualPremium</t>
  </si>
  <si>
    <t>_res_.$plans[0].$ULCoverageCalculation.$classes[38].$CalculateFinalRates.$CalculateFinalRates[4].$ageBandedRateCard[0].$rateCardPremium.$monthlyPremium</t>
  </si>
  <si>
    <t>_res_.$plans[0].$ULCoverageCalculation.$classes[38].$CalculateFinalRates.$CalculateFinalRates[4].$ageBandedRateCard[0].$rateCardPremium.$annualPremiumCoiBase</t>
  </si>
  <si>
    <t>_res_.$plans[0].$ULCoverageCalculation.$classes[38].$CalculateFinalRates.$CalculateFinalSlope[5].$AgeBand</t>
  </si>
  <si>
    <t>_res_.$plans[0].$ULCoverageCalculation.$classes[38].$CalculateFinalRates.$CalculateFinalSlope[5].$Volume</t>
  </si>
  <si>
    <t>_res_.$plans[0].$ULCoverageCalculation.$classes[38].$CalculateFinalRates.$CalculateFinalSlope[5].$Product</t>
  </si>
  <si>
    <t>_res_.$plans[0].$ULCoverageCalculation.$classes[38].$CalculateFinalRates.$CalculateFinalRates[5].$ageBandedRateCard[0].$rateCard.$Slope</t>
  </si>
  <si>
    <t>_res_.$plans[0].$ULCoverageCalculation.$classes[38].$CalculateFinalRates.$CalculateFinalRates[5].$ageBandedRateCard[0].$rateCard.$coiRate</t>
  </si>
  <si>
    <t>_res_.$plans[0].$ULCoverageCalculation.$classes[38].$CalculateFinalRates.$CalculateFinalRates[5].$ageBandedRateCard[0].$rateCard.$rate</t>
  </si>
  <si>
    <t>_res_.$plans[0].$ULCoverageCalculation.$classes[38].$CalculateFinalRates.$CalculateFinalRates[5].$ageBandedRateCard[0].$rateCardPremium.$annualPremium</t>
  </si>
  <si>
    <t>_res_.$plans[0].$ULCoverageCalculation.$classes[38].$CalculateFinalRates.$CalculateFinalRates[5].$ageBandedRateCard[0].$rateCardPremium.$monthlyPremium</t>
  </si>
  <si>
    <t>_res_.$plans[0].$ULCoverageCalculation.$classes[38].$CalculateFinalRates.$CalculateFinalRates[5].$ageBandedRateCard[0].$rateCardPremium.$annualPremiumCoiBase</t>
  </si>
  <si>
    <t>_res_.$plans[0].$ULCoverageCalculation.$classes[38].$CalculateFinalRates.$CalculateFinalSlope[6].$AgeBand</t>
  </si>
  <si>
    <t>_res_.$plans[0].$ULCoverageCalculation.$classes[38].$CalculateFinalRates.$CalculateFinalSlope[6].$Volume</t>
  </si>
  <si>
    <t>_res_.$plans[0].$ULCoverageCalculation.$classes[38].$CalculateFinalRates.$CalculateFinalSlope[6].$Product</t>
  </si>
  <si>
    <t>_res_.$plans[0].$ULCoverageCalculation.$classes[38].$CalculateFinalRates.$CalculateFinalRates[6].$ageBandedRateCard[0].$rateCard.$Slope</t>
  </si>
  <si>
    <t>_res_.$plans[0].$ULCoverageCalculation.$classes[38].$CalculateFinalRates.$CalculateFinalRates[6].$ageBandedRateCard[0].$rateCard.$coiRate</t>
  </si>
  <si>
    <t>_res_.$plans[0].$ULCoverageCalculation.$classes[38].$CalculateFinalRates.$CalculateFinalRates[6].$ageBandedRateCard[0].$rateCard.$rate</t>
  </si>
  <si>
    <t>_res_.$plans[0].$ULCoverageCalculation.$classes[38].$CalculateFinalRates.$CalculateFinalRates[6].$ageBandedRateCard[0].$rateCardPremium.$annualPremium</t>
  </si>
  <si>
    <t>_res_.$plans[0].$ULCoverageCalculation.$classes[38].$CalculateFinalRates.$CalculateFinalRates[6].$ageBandedRateCard[0].$rateCardPremium.$monthlyPremium</t>
  </si>
  <si>
    <t>_res_.$plans[0].$ULCoverageCalculation.$classes[38].$CalculateFinalRates.$CalculateFinalRates[6].$ageBandedRateCard[0].$rateCardPremium.$annualPremiumCoiBase</t>
  </si>
  <si>
    <t>_res_.$plans[0].$ULCoverageCalculation.$classes[38].$CalculateFinalRates.$CalculateFinalSlope[7].$AgeBand</t>
  </si>
  <si>
    <t>_res_.$plans[0].$ULCoverageCalculation.$classes[38].$CalculateFinalRates.$CalculateFinalSlope[7].$Volume</t>
  </si>
  <si>
    <t>_res_.$plans[0].$ULCoverageCalculation.$classes[38].$CalculateFinalRates.$CalculateFinalSlope[7].$Product</t>
  </si>
  <si>
    <t>_res_.$plans[0].$ULCoverageCalculation.$classes[38].$CalculateFinalRates.$CalculateFinalRates[7].$ageBandedRateCard[0].$rateCard.$Slope</t>
  </si>
  <si>
    <t>_res_.$plans[0].$ULCoverageCalculation.$classes[38].$CalculateFinalRates.$CalculateFinalRates[7].$ageBandedRateCard[0].$rateCard.$coiRate</t>
  </si>
  <si>
    <t>_res_.$plans[0].$ULCoverageCalculation.$classes[38].$CalculateFinalRates.$CalculateFinalRates[7].$ageBandedRateCard[0].$rateCard.$rate</t>
  </si>
  <si>
    <t>_res_.$plans[0].$ULCoverageCalculation.$classes[38].$CalculateFinalRates.$CalculateFinalRates[7].$ageBandedRateCard[0].$rateCardPremium.$annualPremium</t>
  </si>
  <si>
    <t>_res_.$plans[0].$ULCoverageCalculation.$classes[38].$CalculateFinalRates.$CalculateFinalRates[7].$ageBandedRateCard[0].$rateCardPremium.$monthlyPremium</t>
  </si>
  <si>
    <t>_res_.$plans[0].$ULCoverageCalculation.$classes[38].$CalculateFinalRates.$CalculateFinalRates[7].$ageBandedRateCard[0].$rateCardPremium.$annualPremiumCoiBase</t>
  </si>
  <si>
    <t>_res_.$plans[0].$ULCoverageCalculation.$classes[38].$CalculateFinalRates.$CalculateFinalSlope[8].$AgeBand</t>
  </si>
  <si>
    <t>_res_.$plans[0].$ULCoverageCalculation.$classes[38].$CalculateFinalRates.$CalculateFinalSlope[8].$Volume</t>
  </si>
  <si>
    <t>_res_.$plans[0].$ULCoverageCalculation.$classes[38].$CalculateFinalRates.$CalculateFinalSlope[8].$Product</t>
  </si>
  <si>
    <t>_res_.$plans[0].$ULCoverageCalculation.$classes[38].$CalculateFinalRates.$CalculateFinalRates[8].$ageBandedRateCard[0].$rateCard.$Slope</t>
  </si>
  <si>
    <t>_res_.$plans[0].$ULCoverageCalculation.$classes[38].$CalculateFinalRates.$CalculateFinalRates[8].$ageBandedRateCard[0].$rateCard.$coiRate</t>
  </si>
  <si>
    <t>_res_.$plans[0].$ULCoverageCalculation.$classes[38].$CalculateFinalRates.$CalculateFinalRates[8].$ageBandedRateCard[0].$rateCard.$rate</t>
  </si>
  <si>
    <t>_res_.$plans[0].$ULCoverageCalculation.$classes[38].$CalculateFinalRates.$CalculateFinalRates[8].$ageBandedRateCard[0].$rateCardPremium.$annualPremium</t>
  </si>
  <si>
    <t>_res_.$plans[0].$ULCoverageCalculation.$classes[38].$CalculateFinalRates.$CalculateFinalRates[8].$ageBandedRateCard[0].$rateCardPremium.$monthlyPremium</t>
  </si>
  <si>
    <t>_res_.$plans[0].$ULCoverageCalculation.$classes[38].$CalculateFinalRates.$CalculateFinalRates[8].$ageBandedRateCard[0].$rateCardPremium.$annualPremiumCoiBase</t>
  </si>
  <si>
    <t>_res_.$plans[0].$ULCoverageCalculation.$classes[38].$CalculateFinalRates.$CalculateFinalSlope[9].$AgeBand</t>
  </si>
  <si>
    <t>_res_.$plans[0].$ULCoverageCalculation.$classes[38].$CalculateFinalRates.$CalculateFinalSlope[9].$Volume</t>
  </si>
  <si>
    <t>_res_.$plans[0].$ULCoverageCalculation.$classes[38].$CalculateFinalRates.$CalculateFinalSlope[9].$Product</t>
  </si>
  <si>
    <t>_res_.$plans[0].$ULCoverageCalculation.$classes[38].$CalculateFinalRates.$CalculateFinalRates[9].$ageBandedRateCard[0].$rateCard.$Slope</t>
  </si>
  <si>
    <t>_res_.$plans[0].$ULCoverageCalculation.$classes[38].$CalculateFinalRates.$CalculateFinalRates[9].$ageBandedRateCard[0].$rateCard.$coiRate</t>
  </si>
  <si>
    <t>_res_.$plans[0].$ULCoverageCalculation.$classes[38].$CalculateFinalRates.$CalculateFinalRates[9].$ageBandedRateCard[0].$rateCard.$rate</t>
  </si>
  <si>
    <t>_res_.$plans[0].$ULCoverageCalculation.$classes[38].$CalculateFinalRates.$CalculateFinalRates[9].$ageBandedRateCard[0].$rateCardPremium.$annualPremium</t>
  </si>
  <si>
    <t>_res_.$plans[0].$ULCoverageCalculation.$classes[38].$CalculateFinalRates.$CalculateFinalRates[9].$ageBandedRateCard[0].$rateCardPremium.$monthlyPremium</t>
  </si>
  <si>
    <t>_res_.$plans[0].$ULCoverageCalculation.$classes[38].$CalculateFinalRates.$CalculateFinalRates[9].$ageBandedRateCard[0].$rateCardPremium.$annualPremiumCoiBase</t>
  </si>
  <si>
    <t>_res_.$plans[0].$ULCoverageCalculation.$classes[38].$CalculateFinalRates.$CalculateFinalSlope[10].$AgeBand</t>
  </si>
  <si>
    <t>_res_.$plans[0].$ULCoverageCalculation.$classes[38].$CalculateFinalRates.$CalculateFinalSlope[10].$Volume</t>
  </si>
  <si>
    <t>_res_.$plans[0].$ULCoverageCalculation.$classes[38].$CalculateFinalRates.$CalculateFinalSlope[10].$Product</t>
  </si>
  <si>
    <t>_res_.$plans[0].$ULCoverageCalculation.$classes[38].$CalculateFinalRates.$CalculateFinalRates[10].$ageBandedRateCard[0].$rateCard.$Slope</t>
  </si>
  <si>
    <t>_res_.$plans[0].$ULCoverageCalculation.$classes[38].$CalculateFinalRates.$CalculateFinalRates[10].$ageBandedRateCard[0].$rateCard.$coiRate</t>
  </si>
  <si>
    <t>_res_.$plans[0].$ULCoverageCalculation.$classes[38].$CalculateFinalRates.$CalculateFinalRates[10].$ageBandedRateCard[0].$rateCard.$rate</t>
  </si>
  <si>
    <t>_res_.$plans[0].$ULCoverageCalculation.$classes[38].$CalculateFinalRates.$CalculateFinalRates[10].$ageBandedRateCard[0].$rateCardPremium.$annualPremium</t>
  </si>
  <si>
    <t>_res_.$plans[0].$ULCoverageCalculation.$classes[38].$CalculateFinalRates.$CalculateFinalRates[10].$ageBandedRateCard[0].$rateCardPremium.$monthlyPremium</t>
  </si>
  <si>
    <t>_res_.$plans[0].$ULCoverageCalculation.$classes[38].$CalculateFinalRates.$CalculateFinalRates[10].$ageBandedRateCard[0].$rateCardPremium.$annualPremiumCoiBase</t>
  </si>
  <si>
    <t>_res_.$plans[0].$ULCoverageCalculation.$classes[38].$CalculateFinalRates.$CalculateFinalSlope[11].$AgeBand</t>
  </si>
  <si>
    <t>_res_.$plans[0].$ULCoverageCalculation.$classes[38].$CalculateFinalRates.$CalculateFinalSlope[11].$Volume</t>
  </si>
  <si>
    <t>_res_.$plans[0].$ULCoverageCalculation.$classes[38].$CalculateFinalRates.$CalculateFinalSlope[11].$Product</t>
  </si>
  <si>
    <t>_res_.$plans[0].$ULCoverageCalculation.$classes[38].$CalculateFinalRates.$CalculateFinalRates[11].$ageBandedRateCard[0].$rateCard.$Slope</t>
  </si>
  <si>
    <t>_res_.$plans[0].$ULCoverageCalculation.$classes[38].$CalculateFinalRates.$CalculateFinalRates[11].$ageBandedRateCard[0].$rateCard.$coiRate</t>
  </si>
  <si>
    <t>_res_.$plans[0].$ULCoverageCalculation.$classes[38].$CalculateFinalRates.$CalculateFinalRates[11].$ageBandedRateCard[0].$rateCard.$rate</t>
  </si>
  <si>
    <t>_res_.$plans[0].$ULCoverageCalculation.$classes[38].$CalculateFinalRates.$CalculateFinalRates[11].$ageBandedRateCard[0].$rateCardPremium.$annualPremium</t>
  </si>
  <si>
    <t>_res_.$plans[0].$ULCoverageCalculation.$classes[38].$CalculateFinalRates.$CalculateFinalRates[11].$ageBandedRateCard[0].$rateCardPremium.$monthlyPremium</t>
  </si>
  <si>
    <t>_res_.$plans[0].$ULCoverageCalculation.$classes[38].$CalculateFinalRates.$CalculateFinalRates[11].$ageBandedRateCard[0].$rateCardPremium.$annualPremiumCoiBase</t>
  </si>
  <si>
    <t>_res_.$plans[0].$ULCoverageCalculation.$classes[38].$CalculateFinalRates.$TotalFinalVolume</t>
  </si>
  <si>
    <t>_res_.$plans[0].$ULCoverageCalculation.$classes[38].$CalculateFinalRates.$TotalFinalSlope</t>
  </si>
  <si>
    <t>_res_.$plans[0].$ULCoverageCalculation.$CalculateEmployeeInfo[0].$IsRetiree</t>
  </si>
  <si>
    <t>_res_.$plans[0].$ULCoverageCalculation.$CalculateEmployeeInfo[0].$HasSpouse</t>
  </si>
  <si>
    <t>_res_.$plans[0].$ULCoverageCalculation.$CalculateEmployeeInfo[0].$CensusVolume</t>
  </si>
  <si>
    <t>_res_.$plans[0].$ULCoverageCalculation.$CalculateEmployeeInfo[1].$EmployeeID</t>
  </si>
  <si>
    <t>_res_.$plans[0].$ULCoverageCalculation.$CalculateEmployeeInfo[1].$Gender</t>
  </si>
  <si>
    <t>_res_.$plans[0].$ULCoverageCalculation.$CalculateEmployeeInfo[1].$IsRetiree</t>
  </si>
  <si>
    <t>_res_.$plans[0].$ULCoverageCalculation.$CalculateEmployeeInfo[1].$SmokerIndicator</t>
  </si>
  <si>
    <t>_res_.$plans[0].$ULCoverageCalculation.$CalculateEmployeeInfo[1].$HasSpouse</t>
  </si>
  <si>
    <t>_res_.$plans[0].$ULCoverageCalculation.$CalculateEmployeeInfo[1].$Age</t>
  </si>
  <si>
    <t>_res_.$plans[0].$ULCoverageCalculation.$CalculateEmployeeInfo[1].$AgeBand</t>
  </si>
  <si>
    <t>_res_.$plans[0].$ULCoverageCalculation.$CalculateEmployeeInfo[1].$CensusVolume</t>
  </si>
  <si>
    <t>_res_.$plans[0].$ULCoverageCalculation.$CalculateEmployeeInfo[1].$PlanAmount</t>
  </si>
  <si>
    <t>_res_.$plans[0].$ULCoverageCalculation.$CalculateEmployeeInfo[1].$MonthlyClaimCost</t>
  </si>
  <si>
    <t>_res_.$plans[0].$ULCoverageCalculation.$CalculateEmployeeInfo[2].$EmployeeID</t>
  </si>
  <si>
    <t>_res_.$plans[0].$ULCoverageCalculation.$CalculateEmployeeInfo[2].$Gender</t>
  </si>
  <si>
    <t>_res_.$plans[0].$ULCoverageCalculation.$classes[0].$CalculateFinalRates.$CalculateFinalRates[3].$ageBandedRateCard[0].$rateCard.$numberOfLives</t>
  </si>
  <si>
    <t>_res_.$plans[0].$ULCoverageCalculation.$CalculateEmployeeInfo[2].$IsRetiree</t>
  </si>
  <si>
    <t>_res_.$plans[0].$ULCoverageCalculation.$classes[0].$CalculateFinalRates.$CalculateFinalRates[3].$ageBandedRateCard[0].$rateCard.$totalVolume</t>
  </si>
  <si>
    <t>_res_.$plans[0].$ULCoverageCalculation.$CalculateEmployeeInfo[2].$SmokerIndicator</t>
  </si>
  <si>
    <t>_res_.$plans[0].$ULCoverageCalculation.$CalculateEmployeeInfo[2].$HasSpouse</t>
  </si>
  <si>
    <t>_res_.$plans[0].$ULCoverageCalculation.$CalculateEmployeeInfo[2].$Age</t>
  </si>
  <si>
    <t>_res_.$plans[0].$ULCoverageCalculation.$CalculateEmployeeInfo[2].$AgeBand</t>
  </si>
  <si>
    <t>_res_.$plans[0].$ULCoverageCalculation.$CalculateEmployeeInfo[2].$CensusVolume</t>
  </si>
  <si>
    <t>_res_.$plans[0].$ULCoverageCalculation.$CalculateEmployeeInfo[2].$PlanAmount</t>
  </si>
  <si>
    <t>_res_.$plans[0].$ULCoverageCalculation.$CalculateEmployeeInfo[2].$MonthlyClaimCost</t>
  </si>
  <si>
    <t>_res_.$plans[0].$ULCoverageCalculation.$CalculateEmployeeInfo[3].$EmployeeID</t>
  </si>
  <si>
    <t>_res_.$plans[0].$ULCoverageCalculation.$CalculateEmployeeInfo[3].$Gender</t>
  </si>
  <si>
    <t>_res_.$plans[0].$ULCoverageCalculation.$CalculateEmployeeInfo[3].$IsRetiree</t>
  </si>
  <si>
    <t>_res_.$plans[0].$ULCoverageCalculation.$classes[0].$CalculateFinalRates.$CalculateFinalRates[4].$ageBandedRateCard[0].$rateCard.$numberOfLives</t>
  </si>
  <si>
    <t>_res_.$plans[0].$ULCoverageCalculation.$CalculateEmployeeInfo[3].$SmokerIndicator</t>
  </si>
  <si>
    <t>_res_.$plans[0].$ULCoverageCalculation.$classes[0].$CalculateFinalRates.$CalculateFinalRates[4].$ageBandedRateCard[0].$rateCard.$totalVolume</t>
  </si>
  <si>
    <t>_res_.$plans[0].$ULCoverageCalculation.$CalculateEmployeeInfo[3].$HasSpouse</t>
  </si>
  <si>
    <t>_res_.$plans[0].$ULCoverageCalculation.$CalculateEmployeeInfo[3].$Age</t>
  </si>
  <si>
    <t>_res_.$plans[0].$ULCoverageCalculation.$CalculateEmployeeInfo[3].$AgeBand</t>
  </si>
  <si>
    <t>_res_.$plans[0].$ULCoverageCalculation.$CalculateEmployeeInfo[3].$CensusVolume</t>
  </si>
  <si>
    <t>_res_.$plans[0].$ULCoverageCalculation.$CalculateEmployeeInfo[3].$PlanAmount</t>
  </si>
  <si>
    <t>_res_.$plans[0].$ULCoverageCalculation.$CalculateEmployeeInfo[3].$MonthlyClaimCost</t>
  </si>
  <si>
    <t>_res_.$plans[0].$ULCoverageCalculation.$CalculateEmployeeInfo[4].$Gender</t>
  </si>
  <si>
    <t>_res_.$plans[0].$ULCoverageCalculation.$CalculateEmployeeInfo[4].$IsRetiree</t>
  </si>
  <si>
    <t>_res_.$plans[0].$ULCoverageCalculation.$CalculateEmployeeInfo[4].$SmokerIndicator</t>
  </si>
  <si>
    <t>_res_.$plans[0].$ULCoverageCalculation.$classes[0].$CalculateFinalRates.$CalculateFinalRates[5].$ageBandedRateCard[0].$rateCard.$numberOfLives</t>
  </si>
  <si>
    <t>_res_.$plans[0].$ULCoverageCalculation.$CalculateEmployeeInfo[4].$HasSpouse</t>
  </si>
  <si>
    <t>_res_.$plans[0].$ULCoverageCalculation.$classes[0].$CalculateFinalRates.$CalculateFinalRates[5].$ageBandedRateCard[0].$rateCard.$totalVolume</t>
  </si>
  <si>
    <t>_res_.$plans[0].$ULCoverageCalculation.$CalculateEmployeeInfo[4].$Age</t>
  </si>
  <si>
    <t>_res_.$plans[0].$ULCoverageCalculation.$CalculateEmployeeInfo[4].$CensusVolume</t>
  </si>
  <si>
    <t>_res_.$plans[0].$ULCoverageCalculation.$CalculateEmployeeInfo[5].$EmployeeID</t>
  </si>
  <si>
    <t>_res_.$plans[0].$ULCoverageCalculation.$CalculateEmployeeInfo[5].$Gender</t>
  </si>
  <si>
    <t>_res_.$plans[0].$ULCoverageCalculation.$CalculateEmployeeInfo[5].$IsRetiree</t>
  </si>
  <si>
    <t>_res_.$plans[0].$ULCoverageCalculation.$CalculateEmployeeInfo[5].$SmokerIndicator</t>
  </si>
  <si>
    <t>_res_.$plans[0].$ULCoverageCalculation.$classes[0].$rateCard.$totalVolume</t>
  </si>
  <si>
    <t>_res_.$plans[0].$ULCoverageCalculation.$CalculateEmployeeInfo[5].$HasSpouse</t>
  </si>
  <si>
    <t>_res_.$plans[0].$ULCoverageCalculation.$CalculateEmployeeInfo[5].$Age</t>
  </si>
  <si>
    <t>_res_.$plans[0].$ULCoverageCalculation.$CalculateEmployeeInfo[5].$AgeBand</t>
  </si>
  <si>
    <t>_res_.$plans[0].$ULCoverageCalculation.$CalculateEmployeeInfo[5].$CensusVolume</t>
  </si>
  <si>
    <t>_res_.$plans[0].$ULCoverageCalculation.$CalculateEmployeeInfo[5].$PlanAmount</t>
  </si>
  <si>
    <t>_res_.$plans[0].$ULCoverageCalculation.$CalculateEmployeeInfo[5].$MonthlyClaimCost</t>
  </si>
  <si>
    <t>_res_.$plans[0].$ULCoverageCalculation.$CalculateEmployeeInfo[6].$EmployeeID</t>
  </si>
  <si>
    <t>_res_.$plans[0].$ULCoverageCalculation.$CalculateEmployeeInfo[6].$Gender</t>
  </si>
  <si>
    <t>_res_.$plans[0].$ULCoverageCalculation.$CalculateEmployeeInfo[6].$IsRetiree</t>
  </si>
  <si>
    <t>_res_.$plans[0].$ULCoverageCalculation.$CalculateEmployeeInfo[6].$SmokerIndicator</t>
  </si>
  <si>
    <t>_res_.$plans[0].$ULCoverageCalculation.$CalculateEmployeeInfo[6].$HasSpouse</t>
  </si>
  <si>
    <t>_res_.$plans[0].$ULCoverageCalculation.$CalculateEmployeeInfo[6].$Age</t>
  </si>
  <si>
    <t>_res_.$plans[0].$ULCoverageCalculation.$CalculateEmployeeInfo[6].$AgeBand</t>
  </si>
  <si>
    <t>_res_.$plans[0].$ULCoverageCalculation.$CalculateEmployeeInfo[6].$CensusVolume</t>
  </si>
  <si>
    <t>_res_.$plans[0].$ULCoverageCalculation.$CalculateEmployeeInfo[6].$PlanAmount</t>
  </si>
  <si>
    <t>_res_.$plans[0].$ULCoverageCalculation.$CalculateEmployeeInfo[6].$MonthlyClaimCost</t>
  </si>
  <si>
    <t>_res_.$plans[0].$ULCoverageCalculation.$CalculateEmployeeInfo[7].$EmployeeID</t>
  </si>
  <si>
    <t>_res_.$plans[0].$ULCoverageCalculation.$CalculateEmployeeInfo[7].$Gender</t>
  </si>
  <si>
    <t>_res_.$plans[0].$ULCoverageCalculation.$CalculateEmployeeInfo[7].$IsRetiree</t>
  </si>
  <si>
    <t>_res_.$plans[0].$ULCoverageCalculation.$CalculateEmployeeInfo[7].$SmokerIndicator</t>
  </si>
  <si>
    <t>_res_.$plans[0].$ULCoverageCalculation.$CalculateEmployeeInfo[7].$HasSpouse</t>
  </si>
  <si>
    <t>_res_.$plans[0].$ULCoverageCalculation.$CalculateEmployeeInfo[7].$Age</t>
  </si>
  <si>
    <t>_res_.$plans[0].$ULCoverageCalculation.$CalculateEmployeeInfo[7].$AgeBand</t>
  </si>
  <si>
    <t>_res_.$plans[0].$ULCoverageCalculation.$CalculateEmployeeInfo[7].$CensusVolume</t>
  </si>
  <si>
    <t>_res_.$plans[0].$ULCoverageCalculation.$CalculateEmployeeInfo[7].$PlanAmount</t>
  </si>
  <si>
    <t>_res_.$plans[0].$ULCoverageCalculation.$CalculateEmployeeInfo[7].$MonthlyClaimCost</t>
  </si>
  <si>
    <t>_res_.$plans[0].$ULCoverageCalculation.$CalculateEmployeeInfo[8].$Gender</t>
  </si>
  <si>
    <t>_res_.$plans[0].$ULCoverageCalculation.$CalculateEmployeeInfo[8].$IsRetiree</t>
  </si>
  <si>
    <t>_res_.$plans[0].$ULCoverageCalculation.$CalculateEmployeeInfo[8].$SmokerIndicator</t>
  </si>
  <si>
    <t>_res_.$plans[0].$ULCoverageCalculation.$CalculateEmployeeInfo[8].$HasSpouse</t>
  </si>
  <si>
    <t>_res_.$plans[0].$ULCoverageCalculation.$CalculateEmployeeInfo[8].$Age</t>
  </si>
  <si>
    <t>_res_.$plans[0].$ULCoverageCalculation.$CalculateEmployeeInfo[8].$CensusVolume</t>
  </si>
  <si>
    <t>_res_.$plans[0].$ULCoverageCalculation.$classes[0].$NoCensusCalculation.$AverageSalary</t>
  </si>
  <si>
    <t>_res_.$plans[0].$ULCoverageCalculation.$classes[0].$NoCensusCalculation.$AverageAge</t>
  </si>
  <si>
    <t>_res_.$plans[0].$ULCoverageCalculation.$classes[0].$NoCensusCalculation.$MalePercent</t>
  </si>
  <si>
    <t>_res_.$plans[0].$ULCoverageCalculation.$classes[0].$NoCensusCalculation.$FemalePercent</t>
  </si>
  <si>
    <t>_res_.$plans[0].$ULCoverageCalculation.$classes[0].$NoCensusCalculation.$PlanAmount</t>
  </si>
  <si>
    <t>_res_.$plans[0].$ULCoverageCalculation.$classes[0].$NoCensusCalculation.$TotalVolume</t>
  </si>
  <si>
    <t>_res_.$plans[0].$ULCoverageCalculation.$classes[0].$NoCensusCalculation.$MonthlyClaimCostMale</t>
  </si>
  <si>
    <t>_res_.$plans[0].$ULCoverageCalculation.$classes[0].$NoCensusCalculation.$MonthlyClaimCostFemale</t>
  </si>
  <si>
    <t>_res_.$plans[0].$ULCoverageCalculation.$classes[0].$NoCensusCalculation.$TotalMonthlyClaimCost</t>
  </si>
  <si>
    <t>_res_.$plans[0].$ULCoverageCalculation.$classes[0].$CalculateFinalRates.$CalculateFinalRates[6].$ageBandedRateCard[0].$rateCard.$numberOfLives</t>
  </si>
  <si>
    <t>_res_.$plans[0].$ULCoverageCalculation.$classes[0].$CalculateFinalRates.$CalculateFinalRates[6].$ageBandedRateCard[0].$rateCard.$totalVolume</t>
  </si>
  <si>
    <t>_res_.$plans[0].$ULCoverageCalculation.$classes[0].$CalculateFinalRates.$CalculateFinalRates[8].$ageBandedRateCard[0].$rateCard.$numberOfLives</t>
  </si>
  <si>
    <t>_res_.$plans[0].$ULCoverageCalculation.$classes[0].$CalculateFinalRates.$CalculateFinalRates[8].$ageBandedRateCard[0].$rateCard.$totalVolume</t>
  </si>
  <si>
    <t>_res_.$plans[0].$ULCoverageCalculation.$classes[1].$CalculateFinalRates.$CalculateFinalRates[3].$ageBandedRateCard[0].$rateCard.$numberOfLives</t>
  </si>
  <si>
    <t>_res_.$plans[0].$ULCoverageCalculation.$classes[1].$CalculateFinalRates.$CalculateFinalRates[3].$ageBandedRateCard[0].$rateCard.$totalVolume</t>
  </si>
  <si>
    <t>_res_.$plans[0].$ULCoverageCalculation.$classes[1].$CalculateFinalRates.$CalculateFinalRates[4].$ageBandedRateCard[0].$rateCard.$numberOfLives</t>
  </si>
  <si>
    <t>_res_.$plans[0].$ULCoverageCalculation.$classes[1].$CalculateFinalRates.$CalculateFinalRates[4].$ageBandedRateCard[0].$rateCard.$totalVolume</t>
  </si>
  <si>
    <t>_res_.$plans[0].$ULCoverageCalculation.$classes[1].$CalculateFinalRates.$CalculateFinalRates[8].$ageBandedRateCard[0].$rateCard.$numberOfLives</t>
  </si>
  <si>
    <t>_res_.$plans[0].$ULCoverageCalculation.$classes[1].$CalculateFinalRates.$CalculateFinalRates[8].$ageBandedRateCard[0].$rateCard.$totalVolume</t>
  </si>
  <si>
    <t>_res_.$plans[0].$OptionalCoveragesCalculation[0].$coverageType</t>
  </si>
  <si>
    <t>_res_.$plans[0].$OptionalCoveragesCalculation[0].$classes[0].$AdjustedLivesCount</t>
  </si>
  <si>
    <t>_res_.$plans[0].$OptionalCoveragesCalculation[0].$classes[0].$OptionalCoverageRate</t>
  </si>
  <si>
    <t>_res_.$plans[0].$OptionalCoveragesCalculation[1].$classes[0].$AdjustedLivesCount</t>
  </si>
  <si>
    <t>_res_.$plans[0].$OptionalCoveragesCalculation[1].$classes[0].$OptionalCoverageRate</t>
  </si>
  <si>
    <t>_res_.$plans[0].$OptionalCoveragesCalculation[2].$classes[0].$AdjustedLivesCount</t>
  </si>
  <si>
    <t>_res_.$plans[0].$OptionalCoveragesCalculation[2].$classes[0].$OptionalCoverageRate</t>
  </si>
  <si>
    <t>_res_.$plans[0].$OptionalCoveragesCalculation[2].$classes[1].$AdjustedLivesCount</t>
  </si>
  <si>
    <t>_res_.$plans[0].$OptionalCoveragesCalculation[2].$classes[1].$OptionalCoverageRate</t>
  </si>
  <si>
    <t>_res_.$rateCardPremium.$annualPremium</t>
  </si>
  <si>
    <t>_res_.$rateCardPremium.$monthlyPremium</t>
  </si>
  <si>
    <t>_res_.$plans[1].$ULCoverageCalculation.$CalculateEmployeeInfo[0].$EmployeeID</t>
  </si>
  <si>
    <t>_res_.$plans[1].$ULCoverageCalculation.$CalculateEmployeeInfo[0].$Gender</t>
  </si>
  <si>
    <t>_res_.$plans[1].$ULCoverageCalculation.$CalculateEmployeeInfo[0].$IsRetiree</t>
  </si>
  <si>
    <t>_res_.$plans[1].$ULCoverageCalculation.$CalculateEmployeeInfo[0].$SmokerIndicator</t>
  </si>
  <si>
    <t>_res_.$plans[1].$ULCoverageCalculation.$CalculateEmployeeInfo[0].$HasSpouse</t>
  </si>
  <si>
    <t>_res_.$plans[1].$ULCoverageCalculation.$CalculateEmployeeInfo[0].$Age</t>
  </si>
  <si>
    <t>_res_.$plans[1].$ULCoverageCalculation.$CalculateEmployeeInfo[0].$AgeBand</t>
  </si>
  <si>
    <t>_res_.$plans[1].$ULCoverageCalculation.$coverageType</t>
  </si>
  <si>
    <t>_res_.$plans[1].$ULCoverageCalculation.$CalculateEmployeeInfo[0].$CensusVolume</t>
  </si>
  <si>
    <t>_res_.$plans[1].$ULCoverageCalculation.$EmployerContributionFactor</t>
  </si>
  <si>
    <t>_res_.$plans[1].$ULCoverageCalculation.$CalculateEmployeeInfo[0].$PlanAmount</t>
  </si>
  <si>
    <t>_res_.$plans[1].$ULCoverageCalculation.$AggregatedLifeFactor</t>
  </si>
  <si>
    <t>_res_.$plans[1].$ULCoverageCalculation.$CalculateEmployeeInfo[0].$MonthlyClaimCost</t>
  </si>
  <si>
    <t>_res_.$plans[1].$ULCoverageCalculation.$classes[0].$classNumber</t>
  </si>
  <si>
    <t>_res_.$plans[1].$ULCoverageCalculation.$CalculateEmployeeInfo[1].$EmployeeID</t>
  </si>
  <si>
    <t>_res_.$plans[1].$ULCoverageCalculation.$classes[0].$LivesCount</t>
  </si>
  <si>
    <t>_res_.$plans[1].$ULCoverageCalculation.$CalculateEmployeeInfo[1].$Gender</t>
  </si>
  <si>
    <t>_res_.$plans[1].$ULCoverageCalculation.$classes[0].$Volume</t>
  </si>
  <si>
    <t>_res_.$plans[1].$ULCoverageCalculation.$CalculateEmployeeInfo[1].$IsRetiree</t>
  </si>
  <si>
    <t>_res_.$plans[1].$ULCoverageCalculation.$classes[0].$MonthlyClaimCost</t>
  </si>
  <si>
    <t>_res_.$plans[1].$ULCoverageCalculation.$CalculateEmployeeInfo[1].$SmokerIndicator</t>
  </si>
  <si>
    <t>_res_.$plans[1].$ULCoverageCalculation.$classes[0].$AdjustedMonthlyClaimCost</t>
  </si>
  <si>
    <t>_res_.$plans[1].$ULCoverageCalculation.$CalculateEmployeeInfo[1].$HasSpouse</t>
  </si>
  <si>
    <t>_res_.$plans[1].$ULCoverageCalculation.$classes[0].$FinalClaimCost</t>
  </si>
  <si>
    <t>_res_.$plans[1].$ULCoverageCalculation.$CalculateEmployeeInfo[1].$Age</t>
  </si>
  <si>
    <t>_res_.$plans[1].$ULCoverageCalculation.$classes[0].$MonthlyRate</t>
  </si>
  <si>
    <t>_res_.$plans[1].$ULCoverageCalculation.$CalculateEmployeeInfo[1].$AgeBand</t>
  </si>
  <si>
    <t>_res_.$plans[1].$ULCoverageCalculation.$classes[0].$CalculateFinalRates.$CalculateFinalSlope[3].$AgeBand</t>
  </si>
  <si>
    <t>_res_.$plans[1].$ULCoverageCalculation.$CalculateEmployeeInfo[1].$CensusVolume</t>
  </si>
  <si>
    <t>_res_.$plans[1].$ULCoverageCalculation.$classes[0].$CalculateFinalRates.$CalculateFinalSlope[3].$Volume</t>
  </si>
  <si>
    <t>_res_.$plans[1].$ULCoverageCalculation.$CalculateEmployeeInfo[1].$PlanAmount</t>
  </si>
  <si>
    <t>_res_.$plans[1].$ULCoverageCalculation.$classes[0].$CalculateFinalRates.$CalculateFinalSlope[3].$Product</t>
  </si>
  <si>
    <t>_res_.$plans[1].$ULCoverageCalculation.$CalculateEmployeeInfo[1].$MonthlyClaimCost</t>
  </si>
  <si>
    <t>_res_.$plans[1].$ULCoverageCalculation.$classes[0].$CalculateFinalRates.$CalculateFinalRates[3].$ageBandedRateCard[0].$rateCard.$Slope</t>
  </si>
  <si>
    <t>_res_.$plans[1].$ULCoverageCalculation.$CalculateEmployeeInfo[2].$EmployeeID</t>
  </si>
  <si>
    <t>_res_.$plans[1].$ULCoverageCalculation.$classes[0].$CalculateFinalRates.$CalculateFinalRates[3].$ageBandedRateCard[0].$rateCard.$coiRate</t>
  </si>
  <si>
    <t>_res_.$plans[1].$ULCoverageCalculation.$CalculateEmployeeInfo[2].$Gender</t>
  </si>
  <si>
    <t>_res_.$plans[1].$ULCoverageCalculation.$classes[0].$CalculateFinalRates.$CalculateFinalRates[3].$ageBandedRateCard[0].$rateCard.$numberOfLives</t>
  </si>
  <si>
    <t>_res_.$plans[1].$ULCoverageCalculation.$CalculateEmployeeInfo[2].$IsRetiree</t>
  </si>
  <si>
    <t>_res_.$plans[1].$ULCoverageCalculation.$classes[0].$CalculateFinalRates.$CalculateFinalRates[3].$ageBandedRateCard[0].$rateCard.$totalVolume</t>
  </si>
  <si>
    <t>_res_.$plans[1].$ULCoverageCalculation.$CalculateEmployeeInfo[2].$SmokerIndicator</t>
  </si>
  <si>
    <t>_res_.$plans[1].$ULCoverageCalculation.$classes[0].$CalculateFinalRates.$CalculateFinalRates[3].$ageBandedRateCard[0].$rateCard.$rate</t>
  </si>
  <si>
    <t>_res_.$plans[1].$ULCoverageCalculation.$CalculateEmployeeInfo[2].$HasSpouse</t>
  </si>
  <si>
    <t>_res_.$plans[1].$ULCoverageCalculation.$classes[0].$CalculateFinalRates.$CalculateFinalRates[3].$ageBandedRateCard[0].$rateCardPremium.$annualPremium</t>
  </si>
  <si>
    <t>_res_.$plans[1].$ULCoverageCalculation.$CalculateEmployeeInfo[2].$Age</t>
  </si>
  <si>
    <t>_res_.$plans[1].$ULCoverageCalculation.$classes[0].$CalculateFinalRates.$CalculateFinalRates[3].$ageBandedRateCard[0].$rateCardPremium.$monthlyPremium</t>
  </si>
  <si>
    <t>_res_.$plans[1].$ULCoverageCalculation.$CalculateEmployeeInfo[2].$AgeBand</t>
  </si>
  <si>
    <t>_res_.$plans[1].$ULCoverageCalculation.$classes[0].$CalculateFinalRates.$CalculateFinalRates[3].$ageBandedRateCard[0].$rateCardPremium.$annualPremiumCoiBase</t>
  </si>
  <si>
    <t>_res_.$plans[1].$ULCoverageCalculation.$CalculateEmployeeInfo[2].$CensusVolume</t>
  </si>
  <si>
    <t>_res_.$plans[1].$ULCoverageCalculation.$classes[0].$CalculateFinalRates.$CalculateFinalSlope[4].$AgeBand</t>
  </si>
  <si>
    <t>_res_.$plans[1].$ULCoverageCalculation.$CalculateEmployeeInfo[2].$PlanAmount</t>
  </si>
  <si>
    <t>_res_.$plans[1].$ULCoverageCalculation.$classes[0].$CalculateFinalRates.$CalculateFinalSlope[4].$Volume</t>
  </si>
  <si>
    <t>_res_.$plans[1].$ULCoverageCalculation.$CalculateEmployeeInfo[2].$MonthlyClaimCost</t>
  </si>
  <si>
    <t>_res_.$plans[1].$ULCoverageCalculation.$classes[0].$CalculateFinalRates.$CalculateFinalSlope[4].$Product</t>
  </si>
  <si>
    <t>_res_.$plans[1].$ULCoverageCalculation.$CalculateEmployeeInfo[3].$EmployeeID</t>
  </si>
  <si>
    <t>_res_.$plans[1].$ULCoverageCalculation.$classes[0].$CalculateFinalRates.$CalculateFinalRates[4].$ageBandedRateCard[0].$rateCard.$Slope</t>
  </si>
  <si>
    <t>_res_.$plans[1].$ULCoverageCalculation.$CalculateEmployeeInfo[3].$Gender</t>
  </si>
  <si>
    <t>_res_.$plans[1].$ULCoverageCalculation.$classes[0].$CalculateFinalRates.$CalculateFinalRates[4].$ageBandedRateCard[0].$rateCard.$coiRate</t>
  </si>
  <si>
    <t>_res_.$plans[1].$ULCoverageCalculation.$CalculateEmployeeInfo[3].$IsRetiree</t>
  </si>
  <si>
    <t>_res_.$plans[1].$ULCoverageCalculation.$classes[0].$CalculateFinalRates.$CalculateFinalRates[4].$ageBandedRateCard[0].$rateCard.$numberOfLives</t>
  </si>
  <si>
    <t>_res_.$plans[1].$ULCoverageCalculation.$CalculateEmployeeInfo[3].$SmokerIndicator</t>
  </si>
  <si>
    <t>_res_.$plans[1].$ULCoverageCalculation.$classes[0].$CalculateFinalRates.$CalculateFinalRates[4].$ageBandedRateCard[0].$rateCard.$totalVolume</t>
  </si>
  <si>
    <t>_res_.$plans[1].$ULCoverageCalculation.$CalculateEmployeeInfo[3].$HasSpouse</t>
  </si>
  <si>
    <t>_res_.$plans[1].$ULCoverageCalculation.$classes[0].$CalculateFinalRates.$CalculateFinalRates[4].$ageBandedRateCard[0].$rateCard.$rate</t>
  </si>
  <si>
    <t>_res_.$plans[1].$ULCoverageCalculation.$CalculateEmployeeInfo[3].$Age</t>
  </si>
  <si>
    <t>_res_.$plans[1].$ULCoverageCalculation.$classes[0].$CalculateFinalRates.$CalculateFinalRates[4].$ageBandedRateCard[0].$rateCardPremium.$annualPremium</t>
  </si>
  <si>
    <t>_res_.$plans[1].$ULCoverageCalculation.$CalculateEmployeeInfo[3].$AgeBand</t>
  </si>
  <si>
    <t>_res_.$plans[1].$ULCoverageCalculation.$classes[0].$CalculateFinalRates.$CalculateFinalRates[4].$ageBandedRateCard[0].$rateCardPremium.$monthlyPremium</t>
  </si>
  <si>
    <t>_res_.$plans[1].$ULCoverageCalculation.$CalculateEmployeeInfo[3].$CensusVolume</t>
  </si>
  <si>
    <t>_res_.$plans[1].$ULCoverageCalculation.$classes[0].$CalculateFinalRates.$CalculateFinalRates[4].$ageBandedRateCard[0].$rateCardPremium.$annualPremiumCoiBase</t>
  </si>
  <si>
    <t>_res_.$plans[1].$ULCoverageCalculation.$CalculateEmployeeInfo[3].$PlanAmount</t>
  </si>
  <si>
    <t>_res_.$plans[1].$ULCoverageCalculation.$classes[0].$CalculateFinalRates.$CalculateFinalSlope[5].$AgeBand</t>
  </si>
  <si>
    <t>_res_.$plans[1].$ULCoverageCalculation.$CalculateEmployeeInfo[3].$MonthlyClaimCost</t>
  </si>
  <si>
    <t>_res_.$plans[1].$ULCoverageCalculation.$classes[0].$CalculateFinalRates.$CalculateFinalSlope[5].$Volume</t>
  </si>
  <si>
    <t>_res_.$plans[1].$ULCoverageCalculation.$CalculateEmployeeInfo[4].$EmployeeID</t>
  </si>
  <si>
    <t>_res_.$plans[1].$ULCoverageCalculation.$classes[0].$CalculateFinalRates.$CalculateFinalSlope[5].$Product</t>
  </si>
  <si>
    <t>_res_.$plans[1].$ULCoverageCalculation.$CalculateEmployeeInfo[4].$Gender</t>
  </si>
  <si>
    <t>_res_.$plans[1].$ULCoverageCalculation.$classes[0].$CalculateFinalRates.$CalculateFinalRates[5].$ageBandedRateCard[0].$rateCard.$Slope</t>
  </si>
  <si>
    <t>_res_.$plans[1].$ULCoverageCalculation.$CalculateEmployeeInfo[4].$IsRetiree</t>
  </si>
  <si>
    <t>_res_.$plans[1].$ULCoverageCalculation.$classes[0].$CalculateFinalRates.$CalculateFinalRates[5].$ageBandedRateCard[0].$rateCard.$coiRate</t>
  </si>
  <si>
    <t>_res_.$plans[1].$ULCoverageCalculation.$CalculateEmployeeInfo[4].$SmokerIndicator</t>
  </si>
  <si>
    <t>_res_.$plans[1].$ULCoverageCalculation.$classes[0].$CalculateFinalRates.$CalculateFinalRates[5].$ageBandedRateCard[0].$rateCard.$numberOfLives</t>
  </si>
  <si>
    <t>_res_.$plans[1].$ULCoverageCalculation.$CalculateEmployeeInfo[4].$HasSpouse</t>
  </si>
  <si>
    <t>_res_.$plans[1].$ULCoverageCalculation.$classes[0].$CalculateFinalRates.$CalculateFinalRates[5].$ageBandedRateCard[0].$rateCard.$totalVolume</t>
  </si>
  <si>
    <t>_res_.$plans[1].$ULCoverageCalculation.$CalculateEmployeeInfo[4].$Age</t>
  </si>
  <si>
    <t>_res_.$plans[1].$ULCoverageCalculation.$classes[0].$CalculateFinalRates.$CalculateFinalRates[5].$ageBandedRateCard[0].$rateCard.$rate</t>
  </si>
  <si>
    <t>_res_.$plans[1].$ULCoverageCalculation.$CalculateEmployeeInfo[4].$AgeBand</t>
  </si>
  <si>
    <t>_res_.$plans[1].$ULCoverageCalculation.$classes[0].$CalculateFinalRates.$CalculateFinalRates[5].$ageBandedRateCard[0].$rateCardPremium.$annualPremium</t>
  </si>
  <si>
    <t>_res_.$plans[1].$ULCoverageCalculation.$CalculateEmployeeInfo[4].$CensusVolume</t>
  </si>
  <si>
    <t>_res_.$plans[1].$ULCoverageCalculation.$classes[0].$CalculateFinalRates.$CalculateFinalRates[5].$ageBandedRateCard[0].$rateCardPremium.$monthlyPremium</t>
  </si>
  <si>
    <t>_res_.$plans[1].$ULCoverageCalculation.$CalculateEmployeeInfo[4].$PlanAmount</t>
  </si>
  <si>
    <t>_res_.$plans[1].$ULCoverageCalculation.$classes[0].$CalculateFinalRates.$CalculateFinalRates[5].$ageBandedRateCard[0].$rateCardPremium.$annualPremiumCoiBase</t>
  </si>
  <si>
    <t>_res_.$plans[1].$ULCoverageCalculation.$CalculateEmployeeInfo[4].$MonthlyClaimCost</t>
  </si>
  <si>
    <t>_res_.$plans[1].$ULCoverageCalculation.$classes[0].$CalculateFinalRates.$CalculateFinalSlope[8].$AgeBand</t>
  </si>
  <si>
    <t>_res_.$plans[1].$ULCoverageCalculation.$CalculateEmployeeInfo[5].$EmployeeID</t>
  </si>
  <si>
    <t>_res_.$plans[1].$ULCoverageCalculation.$classes[0].$CalculateFinalRates.$CalculateFinalSlope[8].$Volume</t>
  </si>
  <si>
    <t>_res_.$plans[1].$ULCoverageCalculation.$CalculateEmployeeInfo[5].$Gender</t>
  </si>
  <si>
    <t>_res_.$plans[1].$ULCoverageCalculation.$classes[0].$CalculateFinalRates.$CalculateFinalSlope[8].$Product</t>
  </si>
  <si>
    <t>_res_.$plans[1].$ULCoverageCalculation.$CalculateEmployeeInfo[5].$IsRetiree</t>
  </si>
  <si>
    <t>_res_.$plans[1].$ULCoverageCalculation.$classes[0].$CalculateFinalRates.$CalculateFinalRates[8].$ageBandedRateCard[0].$rateCard.$Slope</t>
  </si>
  <si>
    <t>_res_.$plans[1].$ULCoverageCalculation.$CalculateEmployeeInfo[5].$SmokerIndicator</t>
  </si>
  <si>
    <t>_res_.$plans[1].$ULCoverageCalculation.$classes[0].$CalculateFinalRates.$CalculateFinalRates[8].$ageBandedRateCard[0].$rateCard.$coiRate</t>
  </si>
  <si>
    <t>_res_.$plans[1].$ULCoverageCalculation.$CalculateEmployeeInfo[5].$HasSpouse</t>
  </si>
  <si>
    <t>_res_.$plans[1].$ULCoverageCalculation.$classes[0].$CalculateFinalRates.$CalculateFinalRates[8].$ageBandedRateCard[0].$rateCard.$numberOfLives</t>
  </si>
  <si>
    <t>_res_.$plans[1].$ULCoverageCalculation.$CalculateEmployeeInfo[5].$Age</t>
  </si>
  <si>
    <t>_res_.$plans[1].$ULCoverageCalculation.$classes[0].$CalculateFinalRates.$CalculateFinalRates[8].$ageBandedRateCard[0].$rateCard.$totalVolume</t>
  </si>
  <si>
    <t>_res_.$plans[1].$ULCoverageCalculation.$CalculateEmployeeInfo[5].$AgeBand</t>
  </si>
  <si>
    <t>_res_.$plans[1].$ULCoverageCalculation.$classes[0].$CalculateFinalRates.$CalculateFinalRates[8].$ageBandedRateCard[0].$rateCard.$rate</t>
  </si>
  <si>
    <t>_res_.$plans[1].$ULCoverageCalculation.$CalculateEmployeeInfo[5].$CensusVolume</t>
  </si>
  <si>
    <t>_res_.$plans[1].$ULCoverageCalculation.$classes[0].$CalculateFinalRates.$CalculateFinalRates[8].$ageBandedRateCard[0].$rateCardPremium.$annualPremium</t>
  </si>
  <si>
    <t>_res_.$plans[1].$ULCoverageCalculation.$CalculateEmployeeInfo[5].$PlanAmount</t>
  </si>
  <si>
    <t>_res_.$plans[1].$ULCoverageCalculation.$classes[0].$CalculateFinalRates.$CalculateFinalRates[8].$ageBandedRateCard[0].$rateCardPremium.$monthlyPremium</t>
  </si>
  <si>
    <t>_res_.$plans[1].$ULCoverageCalculation.$CalculateEmployeeInfo[5].$MonthlyClaimCost</t>
  </si>
  <si>
    <t>_res_.$plans[1].$ULCoverageCalculation.$classes[0].$CalculateFinalRates.$CalculateFinalRates[8].$ageBandedRateCard[0].$rateCardPremium.$annualPremiumCoiBase</t>
  </si>
  <si>
    <t>_res_.$plans[1].$ULCoverageCalculation.$CalculateEmployeeInfo[6].$EmployeeID</t>
  </si>
  <si>
    <t>_res_.$plans[1].$ULCoverageCalculation.$classes[0].$CalculateFinalRates.$TotalFinalVolume</t>
  </si>
  <si>
    <t>_res_.$plans[1].$ULCoverageCalculation.$CalculateEmployeeInfo[6].$Gender</t>
  </si>
  <si>
    <t>_res_.$plans[1].$ULCoverageCalculation.$classes[0].$CalculateFinalRates.$TotalFinalSlope</t>
  </si>
  <si>
    <t>_res_.$plans[1].$ULCoverageCalculation.$CalculateEmployeeInfo[6].$IsRetiree</t>
  </si>
  <si>
    <t>_res_.$plans[1].$ULCoverageCalculation.$classes[0].$rateCard.$rate</t>
  </si>
  <si>
    <t>_res_.$plans[1].$ULCoverageCalculation.$CalculateEmployeeInfo[6].$SmokerIndicator</t>
  </si>
  <si>
    <t>_res_.$plans[1].$ULCoverageCalculation.$classes[0].$rateCard.$coiRate</t>
  </si>
  <si>
    <t>_res_.$plans[1].$ULCoverageCalculation.$CalculateEmployeeInfo[6].$HasSpouse</t>
  </si>
  <si>
    <t>_res_.$plans[1].$ULCoverageCalculation.$CalculateEmployeeInfo[6].$Age</t>
  </si>
  <si>
    <t>_res_.$plans[1].$ULCoverageCalculation.$CalculateEmployeeInfo[6].$AgeBand</t>
  </si>
  <si>
    <t>_res_.$plans[1].$ULCoverageCalculation.$CalculateEmployeeInfo[6].$CensusVolume</t>
  </si>
  <si>
    <t>_res_.$plans[1].$ULCoverageCalculation.$CalculateEmployeeInfo[6].$PlanAmount</t>
  </si>
  <si>
    <t>_res_.$plans[1].$ULCoverageCalculation.$CalculateEmployeeInfo[6].$MonthlyClaimCost</t>
  </si>
  <si>
    <t>_res_.$plans[1].$ULCoverageCalculation.$CalculateEmployeeInfo[7].$EmployeeID</t>
  </si>
  <si>
    <t>_res_.$plans[1].$ULCoverageCalculation.$CalculateEmployeeInfo[7].$Gender</t>
  </si>
  <si>
    <t>_res_.$plans[1].$ULCoverageCalculation.$CalculateEmployeeInfo[7].$IsRetiree</t>
  </si>
  <si>
    <t>_res_.$plans[1].$ULCoverageCalculation.$CalculateEmployeeInfo[7].$SmokerIndicator</t>
  </si>
  <si>
    <t>_res_.$plans[1].$ULCoverageCalculation.$CalculateEmployeeInfo[7].$HasSpouse</t>
  </si>
  <si>
    <t>_res_.$plans[1].$ULCoverageCalculation.$CalculateEmployeeInfo[7].$Age</t>
  </si>
  <si>
    <t>_res_.$plans[1].$ULCoverageCalculation.$CalculateEmployeeInfo[7].$AgeBand</t>
  </si>
  <si>
    <t>_res_.$plans[1].$ULCoverageCalculation.$CalculateEmployeeInfo[7].$CensusVolume</t>
  </si>
  <si>
    <t>_res_.$plans[1].$ULCoverageCalculation.$CalculateEmployeeInfo[7].$PlanAmount</t>
  </si>
  <si>
    <t>_res_.$plans[1].$ULCoverageCalculation.$CalculateEmployeeInfo[7].$MonthlyClaimCost</t>
  </si>
  <si>
    <t>_res_.$plans[1].$ULCoverageCalculation.$CalculateEmployeeInfo[8].$EmployeeID</t>
  </si>
  <si>
    <t>_res_.$plans[1].$ULCoverageCalculation.$CalculateEmployeeInfo[8].$Gender</t>
  </si>
  <si>
    <t>_res_.$plans[1].$ULCoverageCalculation.$CalculateEmployeeInfo[8].$IsRetiree</t>
  </si>
  <si>
    <t>_res_.$plans[1].$ULCoverageCalculation.$CalculateEmployeeInfo[8].$SmokerIndicator</t>
  </si>
  <si>
    <t>_res_.$plans[1].$ULCoverageCalculation.$CalculateEmployeeInfo[8].$HasSpouse</t>
  </si>
  <si>
    <t>_res_.$plans[1].$ULCoverageCalculation.$CalculateEmployeeInfo[8].$Age</t>
  </si>
  <si>
    <t>_res_.$plans[1].$ULCoverageCalculation.$CalculateEmployeeInfo[8].$AgeBand</t>
  </si>
  <si>
    <t>_res_.$plans[1].$ULCoverageCalculation.$CalculateEmployeeInfo[8].$CensusVolume</t>
  </si>
  <si>
    <t>_res_.$plans[1].$ULCoverageCalculation.$CalculateEmployeeInfo[8].$PlanAmount</t>
  </si>
  <si>
    <t>_res_.$plans[1].$ULCoverageCalculation.$CalculateEmployeeInfo[8].$MonthlyClaimCost</t>
  </si>
  <si>
    <t>_res_.$plans[1].$ULCoverageCalculation.$CalculateEmployeeInfo[9].$EmployeeID</t>
  </si>
  <si>
    <t>_res_.$plans[1].$ULCoverageCalculation.$CalculateEmployeeInfo[9].$Gender</t>
  </si>
  <si>
    <t>_res_.$plans[1].$ULCoverageCalculation.$CalculateEmployeeInfo[9].$IsRetiree</t>
  </si>
  <si>
    <t>_res_.$plans[1].$ULCoverageCalculation.$CalculateEmployeeInfo[9].$SmokerIndicator</t>
  </si>
  <si>
    <t>_res_.$plans[1].$ULCoverageCalculation.$CalculateEmployeeInfo[9].$HasSpouse</t>
  </si>
  <si>
    <t>_res_.$plans[1].$ULCoverageCalculation.$CalculateEmployeeInfo[9].$Age</t>
  </si>
  <si>
    <t>_res_.$plans[1].$ULCoverageCalculation.$CalculateEmployeeInfo[9].$AgeBand</t>
  </si>
  <si>
    <t>_res_.$plans[1].$ULCoverageCalculation.$CalculateEmployeeInfo[9].$CensusVolume</t>
  </si>
  <si>
    <t>_res_.$plans[1].$ULCoverageCalculation.$CalculateEmployeeInfo[9].$PlanAmount</t>
  </si>
  <si>
    <t>_res_.$plans[1].$ULCoverageCalculation.$CalculateEmployeeInfo[9].$MonthlyClaimCost</t>
  </si>
  <si>
    <t>_res_.$plans[1].$ULCoverageCalculation.$CalculateEmployeeInfo[10].$EmployeeID</t>
  </si>
  <si>
    <t>_res_.$plans[1].$ULCoverageCalculation.$CalculateEmployeeInfo[10].$Gender</t>
  </si>
  <si>
    <t>_res_.$plans[1].$ULCoverageCalculation.$CalculateEmployeeInfo[10].$IsRetiree</t>
  </si>
  <si>
    <t>_res_.$plans[1].$ULCoverageCalculation.$CalculateEmployeeInfo[10].$SmokerIndicator</t>
  </si>
  <si>
    <t>_res_.$plans[1].$ULCoverageCalculation.$CalculateEmployeeInfo[10].$HasSpouse</t>
  </si>
  <si>
    <t>_res_.$plans[1].$ULCoverageCalculation.$CalculateEmployeeInfo[10].$Age</t>
  </si>
  <si>
    <t>_res_.$plans[1].$ULCoverageCalculation.$CalculateEmployeeInfo[10].$AgeBand</t>
  </si>
  <si>
    <t>_res_.$plans[1].$ULCoverageCalculation.$CalculateEmployeeInfo[10].$CensusVolume</t>
  </si>
  <si>
    <t>_res_.$plans[1].$ULCoverageCalculation.$CalculateEmployeeInfo[10].$PlanAmount</t>
  </si>
  <si>
    <t>_res_.$plans[1].$ULCoverageCalculation.$CalculateEmployeeInfo[10].$MonthlyClaimCost</t>
  </si>
  <si>
    <t>_res_.$plans[1].$ULCoverageCalculation.$CalculateEmployeeInfo[11].$EmployeeID</t>
  </si>
  <si>
    <t>_res_.$plans[1].$ULCoverageCalculation.$CalculateEmployeeInfo[11].$Gender</t>
  </si>
  <si>
    <t>_res_.$plans[1].$ULCoverageCalculation.$CalculateEmployeeInfo[11].$IsRetiree</t>
  </si>
  <si>
    <t>_res_.$plans[1].$ULCoverageCalculation.$CalculateEmployeeInfo[11].$SmokerIndicator</t>
  </si>
  <si>
    <t>_res_.$plans[1].$ULCoverageCalculation.$CalculateEmployeeInfo[11].$HasSpouse</t>
  </si>
  <si>
    <t>_res_.$plans[1].$ULCoverageCalculation.$CalculateEmployeeInfo[11].$Age</t>
  </si>
  <si>
    <t>_res_.$plans[1].$ULCoverageCalculation.$CalculateEmployeeInfo[11].$AgeBand</t>
  </si>
  <si>
    <t>_res_.$plans[1].$ULCoverageCalculation.$CalculateEmployeeInfo[11].$CensusVolume</t>
  </si>
  <si>
    <t>_res_.$plans[1].$ULCoverageCalculation.$CalculateEmployeeInfo[11].$PlanAmount</t>
  </si>
  <si>
    <t>_res_.$plans[1].$ULCoverageCalculation.$CalculateEmployeeInfo[11].$MonthlyClaimCost</t>
  </si>
  <si>
    <t>_res_.$plans[1].$ULCoverageCalculation.$CalculateEmployeeInfo[12].$EmployeeID</t>
  </si>
  <si>
    <t>_res_.$plans[1].$ULCoverageCalculation.$CalculateEmployeeInfo[12].$Gender</t>
  </si>
  <si>
    <t>_res_.$plans[1].$ULCoverageCalculation.$CalculateEmployeeInfo[12].$IsRetiree</t>
  </si>
  <si>
    <t>_res_.$plans[1].$ULCoverageCalculation.$CalculateEmployeeInfo[12].$SmokerIndicator</t>
  </si>
  <si>
    <t>_res_.$plans[1].$ULCoverageCalculation.$CalculateEmployeeInfo[12].$HasSpouse</t>
  </si>
  <si>
    <t>_res_.$plans[1].$ULCoverageCalculation.$CalculateEmployeeInfo[12].$Age</t>
  </si>
  <si>
    <t>_res_.$plans[1].$ULCoverageCalculation.$CalculateEmployeeInfo[12].$AgeBand</t>
  </si>
  <si>
    <t>_res_.$plans[1].$ULCoverageCalculation.$CalculateEmployeeInfo[12].$CensusVolume</t>
  </si>
  <si>
    <t>_res_.$plans[1].$ULCoverageCalculation.$CalculateEmployeeInfo[12].$PlanAmount</t>
  </si>
  <si>
    <t>_res_.$plans[1].$ULCoverageCalculation.$CalculateEmployeeInfo[12].$MonthlyClaimCost</t>
  </si>
  <si>
    <t>_res_.$plans[1].$ULCoverageCalculation.$CalculateEmployeeInfo[13].$EmployeeID</t>
  </si>
  <si>
    <t>_res_.$plans[1].$ULCoverageCalculation.$CalculateEmployeeInfo[13].$Gender</t>
  </si>
  <si>
    <t>_res_.$plans[1].$ULCoverageCalculation.$CalculateEmployeeInfo[13].$IsRetiree</t>
  </si>
  <si>
    <t>_res_.$plans[1].$ULCoverageCalculation.$CalculateEmployeeInfo[13].$SmokerIndicator</t>
  </si>
  <si>
    <t>_res_.$plans[1].$ULCoverageCalculation.$CalculateEmployeeInfo[13].$HasSpouse</t>
  </si>
  <si>
    <t>_res_.$plans[1].$ULCoverageCalculation.$CalculateEmployeeInfo[13].$Age</t>
  </si>
  <si>
    <t>_res_.$plans[1].$ULCoverageCalculation.$CalculateEmployeeInfo[13].$AgeBand</t>
  </si>
  <si>
    <t>_res_.$plans[1].$ULCoverageCalculation.$CalculateEmployeeInfo[13].$CensusVolume</t>
  </si>
  <si>
    <t>_res_.$plans[1].$ULCoverageCalculation.$CalculateEmployeeInfo[13].$PlanAmount</t>
  </si>
  <si>
    <t>_res_.$plans[1].$ULCoverageCalculation.$CalculateEmployeeInfo[13].$MonthlyClaimCost</t>
  </si>
  <si>
    <t>_res_.$plans[1].$ULCoverageCalculation.$CalculateEmployeeInfo[14].$EmployeeID</t>
  </si>
  <si>
    <t>_res_.$plans[1].$ULCoverageCalculation.$CalculateEmployeeInfo[14].$Gender</t>
  </si>
  <si>
    <t>_res_.$plans[1].$ULCoverageCalculation.$CalculateEmployeeInfo[14].$IsRetiree</t>
  </si>
  <si>
    <t>_res_.$plans[1].$ULCoverageCalculation.$CalculateEmployeeInfo[14].$SmokerIndicator</t>
  </si>
  <si>
    <t>_res_.$plans[1].$ULCoverageCalculation.$CalculateEmployeeInfo[14].$HasSpouse</t>
  </si>
  <si>
    <t>_res_.$plans[1].$ULCoverageCalculation.$CalculateEmployeeInfo[14].$Age</t>
  </si>
  <si>
    <t>_res_.$plans[1].$ULCoverageCalculation.$CalculateEmployeeInfo[14].$AgeBand</t>
  </si>
  <si>
    <t>_res_.$plans[1].$ULCoverageCalculation.$CalculateEmployeeInfo[14].$CensusVolume</t>
  </si>
  <si>
    <t>_res_.$plans[1].$ULCoverageCalculation.$CalculateEmployeeInfo[14].$PlanAmount</t>
  </si>
  <si>
    <t>_res_.$plans[1].$ULCoverageCalculation.$CalculateEmployeeInfo[14].$MonthlyClaimCost</t>
  </si>
  <si>
    <t>_res_.$plans[1].$ULCoverageCalculation.$CalculateEmployeeInfo[15].$EmployeeID</t>
  </si>
  <si>
    <t>_res_.$plans[1].$ULCoverageCalculation.$CalculateEmployeeInfo[15].$Gender</t>
  </si>
  <si>
    <t>_res_.$plans[1].$ULCoverageCalculation.$CalculateEmployeeInfo[15].$IsRetiree</t>
  </si>
  <si>
    <t>_res_.$plans[1].$ULCoverageCalculation.$CalculateEmployeeInfo[15].$SmokerIndicator</t>
  </si>
  <si>
    <t>_res_.$plans[1].$ULCoverageCalculation.$CalculateEmployeeInfo[15].$HasSpouse</t>
  </si>
  <si>
    <t>_res_.$plans[1].$ULCoverageCalculation.$CalculateEmployeeInfo[15].$Age</t>
  </si>
  <si>
    <t>_res_.$plans[1].$ULCoverageCalculation.$CalculateEmployeeInfo[15].$AgeBand</t>
  </si>
  <si>
    <t>_res_.$plans[1].$ULCoverageCalculation.$CalculateEmployeeInfo[15].$CensusVolume</t>
  </si>
  <si>
    <t>_res_.$plans[1].$ULCoverageCalculation.$CalculateEmployeeInfo[15].$PlanAmount</t>
  </si>
  <si>
    <t>_res_.$plans[1].$ULCoverageCalculation.$CalculateEmployeeInfo[15].$MonthlyClaimCost</t>
  </si>
  <si>
    <t>_res_.$plans[1].$ULCoverageCalculation.$rateCard.$rate</t>
  </si>
  <si>
    <t>_res_.$plans[1].$ULCoverageCalculation.$rateCard.$coiRate</t>
  </si>
  <si>
    <t>_res_.$plans[1].$ULCoverageCalculation.$rateCard.$totalVolume</t>
  </si>
  <si>
    <t>_res_.$plans[1].$ULCoverageCalculation.$rateCard.$numberOfLives</t>
  </si>
  <si>
    <t>_res_.$plans[1].$ULCoverageCalculation.$rateCardPremium.$annualPremium</t>
  </si>
  <si>
    <t>_res_.$plans[1].$ULCoverageCalculation.$rateCardPremium.$monthlyPremium</t>
  </si>
  <si>
    <t>_res_.$plans[1].$ULCoverageCalculation.$rateCardPremium.$annualPremiumCoiBase</t>
  </si>
  <si>
    <t>_res_.$plans[1].$rateCardPremium.$annualPremium</t>
  </si>
  <si>
    <t>_res_.$plans[1].$rateCardPremium.$monthlyPremium</t>
  </si>
  <si>
    <t>_res_.$plans[1].$OptionalCoveragesCalculation[0].$coverageType</t>
  </si>
  <si>
    <t>_res_.$plans[1].$OptionalCoveragesCalculation[0].$classes[0].$classNumber</t>
  </si>
  <si>
    <t>_res_.$plans[1].$OptionalCoveragesCalculation[0].$classes[0].$AdjustedLivesCount</t>
  </si>
  <si>
    <t>_res_.$plans[1].$OptionalCoveragesCalculation[0].$classes[0].$OptionalCoverageRate</t>
  </si>
  <si>
    <t>_res_.$plans[1].$OptionalCoveragesCalculation[0].$classes[0].$rateCard.$coiRate</t>
  </si>
  <si>
    <t>_res_.$plans[1].$OptionalCoveragesCalculation[0].$classes[0].$rateCard.$rate</t>
  </si>
  <si>
    <t>_res_.$plans[1].$OptionalCoveragesCalculation[0].$classes[0].$rateCard.$totalVolume</t>
  </si>
  <si>
    <t>_res_.$plans[1].$OptionalCoveragesCalculation[0].$classes[0].$rateCard.$numberOfLives</t>
  </si>
  <si>
    <t>_res_.$plans[1].$OptionalCoveragesCalculation[1].$coverageType</t>
  </si>
  <si>
    <t>_res_.$plans[1].$OptionalCoveragesCalculation[1].$classes[0].$classNumber</t>
  </si>
  <si>
    <t>_res_.$plans[1].$OptionalCoveragesCalculation[1].$classes[0].$AdjustedLivesCount</t>
  </si>
  <si>
    <t>_res_.$plans[1].$OptionalCoveragesCalculation[1].$classes[0].$OptionalCoverageRate</t>
  </si>
  <si>
    <t>_res_.$plans[1].$OptionalCoveragesCalculation[1].$classes[0].$rateCard.$coiRate</t>
  </si>
  <si>
    <t>_res_.$plans[1].$OptionalCoveragesCalculation[1].$classes[0].$rateCard.$rate</t>
  </si>
  <si>
    <t>_res_.$plans[1].$OptionalCoveragesCalculation[1].$classes[0].$rateCard.$totalVolume</t>
  </si>
  <si>
    <t>_res_.$plans[1].$OptionalCoveragesCalculation[1].$classes[0].$rateCard.$numberOfLives</t>
  </si>
  <si>
    <t>_res_.$plans[1].$OptionalCoveragesCalculation[2].$coverageType</t>
  </si>
  <si>
    <t>_res_.$plans[1].$OptionalCoveragesCalculation[2].$classes[0].$classNumber</t>
  </si>
  <si>
    <t>_res_.$plans[1].$OptionalCoveragesCalculation[2].$classes[0].$AdjustedLivesCount</t>
  </si>
  <si>
    <t>_res_.$plans[1].$OptionalCoveragesCalculation[2].$classes[0].$OptionalCoverageRate</t>
  </si>
  <si>
    <t>_res_.$plans[1].$OptionalCoveragesCalculation[2].$classes[0].$rateCard.$coiRate</t>
  </si>
  <si>
    <t>_res_.$plans[1].$OptionalCoveragesCalculation[2].$classes[0].$rateCard.$rate</t>
  </si>
  <si>
    <t>_res_.$plans[1].$OptionalCoveragesCalculation[2].$classes[0].$rateCard.$totalVolume</t>
  </si>
  <si>
    <t>_res_.$plans[1].$OptionalCoveragesCalculation[2].$classes[0].$rateCard.$numberOfLives</t>
  </si>
  <si>
    <t>_res_.$plans[0].$ULCoverageCalculation.$classes[0].$NoCensusCalculation.$PlanAmountCalculation</t>
  </si>
  <si>
    <t>_res_.$plans[0].$ULCoverageCalculation.$classes[0].$CalculateFinalRates.$CalculateFinalRates[2].$ageBandedRateCard[0].$rateCard.$numberOfLives</t>
  </si>
  <si>
    <t>_res_.$plans[0].$ULCoverageCalculation.$classes[0].$CalculateFinalRates.$CalculateFinalRates[2].$ageBandedRateCard[0].$rateCard.$totalVolume</t>
  </si>
  <si>
    <t>_res_.$plans[0].$ULCoverageCalculation.$classes[0].$CalculateFinalRates.$CalculateFinalRates[2].$ageBandedRateCard[1].$rateCard.$Slope</t>
  </si>
  <si>
    <t>_res_.$plans[0].$ULCoverageCalculation.$classes[0].$CalculateFinalRates.$CalculateFinalRates[2].$ageBandedRateCard[1].$rateCard.$coiRate</t>
  </si>
  <si>
    <t>_res_.$plans[0].$ULCoverageCalculation.$classes[0].$CalculateFinalRates.$CalculateFinalRates[2].$ageBandedRateCard[1].$rateCard.$numberOfLives</t>
  </si>
  <si>
    <t>_res_.$plans[0].$ULCoverageCalculation.$classes[0].$CalculateFinalRates.$CalculateFinalRates[2].$ageBandedRateCard[1].$rateCard.$totalVolume</t>
  </si>
  <si>
    <t>_res_.$plans[0].$ULCoverageCalculation.$classes[0].$CalculateFinalRates.$CalculateFinalRates[2].$ageBandedRateCard[1].$rateCard.$rate</t>
  </si>
  <si>
    <t>_res_.$plans[0].$ULCoverageCalculation.$classes[0].$CalculateFinalRates.$CalculateFinalRates[2].$ageBandedRateCard[1].$rateCardPremium.$annualPremium</t>
  </si>
  <si>
    <t>_res_.$plans[0].$ULCoverageCalculation.$classes[0].$CalculateFinalRates.$CalculateFinalRates[2].$ageBandedRateCard[1].$rateCardPremium.$monthlyPremium</t>
  </si>
  <si>
    <t>_res_.$plans[0].$ULCoverageCalculation.$classes[0].$CalculateFinalRates.$CalculateFinalRates[2].$ageBandedRateCard[1].$rateCardPremium.$annualPremiumCoiBase</t>
  </si>
  <si>
    <t>_res_.$plans[0].$ULCoverageCalculation.$classes[0].$CalculateFinalRates.$CalculateFinalRates[3].$ageBandedRateCard[1].$rateCard.$Slope</t>
  </si>
  <si>
    <t>_res_.$plans[0].$ULCoverageCalculation.$classes[0].$CalculateFinalRates.$CalculateFinalRates[3].$ageBandedRateCard[1].$rateCard.$coiRate</t>
  </si>
  <si>
    <t>_res_.$plans[0].$ULCoverageCalculation.$classes[0].$CalculateFinalRates.$CalculateFinalRates[3].$ageBandedRateCard[1].$rateCard.$numberOfLives</t>
  </si>
  <si>
    <t>_res_.$plans[0].$ULCoverageCalculation.$classes[0].$CalculateFinalRates.$CalculateFinalRates[3].$ageBandedRateCard[1].$rateCard.$totalVolume</t>
  </si>
  <si>
    <t>_res_.$plans[0].$ULCoverageCalculation.$classes[0].$CalculateFinalRates.$CalculateFinalRates[3].$ageBandedRateCard[1].$rateCard.$rate</t>
  </si>
  <si>
    <t>_res_.$plans[0].$ULCoverageCalculation.$classes[0].$CalculateFinalRates.$CalculateFinalRates[3].$ageBandedRateCard[1].$rateCardPremium.$annualPremium</t>
  </si>
  <si>
    <t>_res_.$plans[0].$ULCoverageCalculation.$classes[0].$CalculateFinalRates.$CalculateFinalRates[3].$ageBandedRateCard[1].$rateCardPremium.$monthlyPremium</t>
  </si>
  <si>
    <t>_res_.$plans[0].$ULCoverageCalculation.$classes[0].$CalculateFinalRates.$CalculateFinalRates[3].$ageBandedRateCard[1].$rateCardPremium.$annualPremiumCoiBase</t>
  </si>
  <si>
    <t>_res_.$plans[0].$SpouseTLCoverageCalculation.$CalculateSPInfo[0].$CensusVolume</t>
  </si>
  <si>
    <t>_res_.$plans[0].$SpouseTLCoverageCalculation.$CalculateSPInfo[1].$EmployeeID</t>
  </si>
  <si>
    <t>_res_.$plans[0].$SpouseTLCoverageCalculation.$CalculateSPInfo[1].$Gender</t>
  </si>
  <si>
    <t>_res_.$plans[0].$SpouseTLCoverageCalculation.$CalculateSPInfo[1].$IsRetiree</t>
  </si>
  <si>
    <t>_res_.$plans[0].$SpouseTLCoverageCalculation.$CalculateSPInfo[1].$SmokerIndicator</t>
  </si>
  <si>
    <t>_res_.$plans[0].$SpouseTLCoverageCalculation.$CalculateSPInfo[1].$Age</t>
  </si>
  <si>
    <t>_res_.$plans[0].$SpouseTLCoverageCalculation.$CalculateSPInfo[1].$AgeBand</t>
  </si>
  <si>
    <t>_res_.$plans[0].$SpouseTLCoverageCalculation.$CalculateSPInfo[1].$CensusVolume</t>
  </si>
  <si>
    <t>_res_.$plans[0].$SpouseTLCoverageCalculation.$CalculateSPInfo[1].$PlanAmount</t>
  </si>
  <si>
    <t>_res_.$plans[0].$SpouseTLCoverageCalculation.$CalculateSPInfo[1].$MonthlyClaimCost</t>
  </si>
  <si>
    <t>_res_.$plans[0].$SpouseTLCoverageCalculation.$CalculateSPInfo[2].$EmployeeID</t>
  </si>
  <si>
    <t>_res_.$plans[0].$SpouseTLCoverageCalculation.$classes[0].$CalculateFinalRates.$CalculateFinalSlope[5].$Volume</t>
  </si>
  <si>
    <t>_res_.$plans[0].$SpouseTLCoverageCalculation.$CalculateSPInfo[2].$Gender</t>
  </si>
  <si>
    <t>_res_.$plans[0].$SpouseTLCoverageCalculation.$CalculateSPInfo[2].$IsRetiree</t>
  </si>
  <si>
    <t>_res_.$plans[0].$SpouseTLCoverageCalculation.$CalculateSPInfo[2].$SmokerIndicator</t>
  </si>
  <si>
    <t>_res_.$plans[0].$SpouseTLCoverageCalculation.$CalculateSPInfo[2].$Age</t>
  </si>
  <si>
    <t>_res_.$plans[0].$SpouseTLCoverageCalculation.$classes[0].$CalculateFinalRates.$CalculateFinalRates[5].$ageBandedRateCard[0].$rateCard.$numberOfLives</t>
  </si>
  <si>
    <t>_res_.$plans[0].$SpouseTLCoverageCalculation.$CalculateSPInfo[2].$AgeBand</t>
  </si>
  <si>
    <t>_res_.$plans[0].$SpouseTLCoverageCalculation.$CalculateSPInfo[2].$CensusVolume</t>
  </si>
  <si>
    <t>_res_.$plans[0].$SpouseTLCoverageCalculation.$CalculateSPInfo[2].$PlanAmount</t>
  </si>
  <si>
    <t>_res_.$plans[0].$SpouseTLCoverageCalculation.$CalculateSPInfo[2].$MonthlyClaimCost</t>
  </si>
  <si>
    <t>_res_.$plans[0].$SpouseTLCoverageCalculation.$CalculateSPInfo[3].$EmployeeID</t>
  </si>
  <si>
    <t>_res_.$plans[0].$SpouseTLCoverageCalculation.$CalculateSPInfo[3].$Gender</t>
  </si>
  <si>
    <t>_res_.$plans[0].$SpouseTLCoverageCalculation.$classes[0].$CalculateFinalRates.$CalculateFinalRates[5].$ageBandedRateCard[1].$rateCard.$Slope</t>
  </si>
  <si>
    <t>_res_.$plans[0].$SpouseTLCoverageCalculation.$CalculateSPInfo[3].$IsRetiree</t>
  </si>
  <si>
    <t>_res_.$plans[0].$SpouseTLCoverageCalculation.$classes[0].$CalculateFinalRates.$CalculateFinalRates[5].$ageBandedRateCard[1].$rateCard.$coiRate</t>
  </si>
  <si>
    <t>_res_.$plans[0].$SpouseTLCoverageCalculation.$CalculateSPInfo[3].$SmokerIndicator</t>
  </si>
  <si>
    <t>_res_.$plans[0].$SpouseTLCoverageCalculation.$classes[0].$CalculateFinalRates.$CalculateFinalRates[5].$ageBandedRateCard[1].$rateCard.$numberOfLives</t>
  </si>
  <si>
    <t>_res_.$plans[0].$SpouseTLCoverageCalculation.$CalculateSPInfo[3].$Age</t>
  </si>
  <si>
    <t>_res_.$plans[0].$SpouseTLCoverageCalculation.$classes[0].$CalculateFinalRates.$CalculateFinalRates[5].$ageBandedRateCard[1].$rateCard.$totalVolume</t>
  </si>
  <si>
    <t>_res_.$plans[0].$SpouseTLCoverageCalculation.$CalculateSPInfo[3].$AgeBand</t>
  </si>
  <si>
    <t>_res_.$plans[0].$SpouseTLCoverageCalculation.$classes[0].$CalculateFinalRates.$CalculateFinalRates[5].$ageBandedRateCard[1].$rateCard.$rate</t>
  </si>
  <si>
    <t>_res_.$plans[0].$SpouseTLCoverageCalculation.$CalculateSPInfo[3].$CensusVolume</t>
  </si>
  <si>
    <t>_res_.$plans[0].$SpouseTLCoverageCalculation.$classes[0].$CalculateFinalRates.$CalculateFinalRates[5].$ageBandedRateCard[1].$rateCardPremium.$annualPremium</t>
  </si>
  <si>
    <t>_res_.$plans[0].$SpouseTLCoverageCalculation.$CalculateSPInfo[3].$PlanAmount</t>
  </si>
  <si>
    <t>_res_.$plans[0].$SpouseTLCoverageCalculation.$classes[0].$CalculateFinalRates.$CalculateFinalRates[5].$ageBandedRateCard[1].$rateCardPremium.$monthlyPremium</t>
  </si>
  <si>
    <t>_res_.$plans[0].$SpouseTLCoverageCalculation.$CalculateSPInfo[3].$MonthlyClaimCost</t>
  </si>
  <si>
    <t>_res_.$plans[0].$SpouseTLCoverageCalculation.$classes[0].$CalculateFinalRates.$CalculateFinalRates[5].$ageBandedRateCard[1].$rateCardPremium.$annualPremiumCoiBase</t>
  </si>
  <si>
    <t>_res_.$plans[0].$SpouseTLCoverageCalculation.$CalculateSPInfo[4].$EmployeeID</t>
  </si>
  <si>
    <t>_res_.$plans[0].$SpouseTLCoverageCalculation.$classes[0].$CalculateFinalRates.$CalculateFinalSlope[8].$AgeBand</t>
  </si>
  <si>
    <t>_res_.$plans[0].$SpouseTLCoverageCalculation.$CalculateSPInfo[4].$Gender</t>
  </si>
  <si>
    <t>_res_.$plans[0].$SpouseTLCoverageCalculation.$classes[0].$CalculateFinalRates.$CalculateFinalSlope[8].$Volume</t>
  </si>
  <si>
    <t>_res_.$plans[0].$SpouseTLCoverageCalculation.$CalculateSPInfo[4].$IsRetiree</t>
  </si>
  <si>
    <t>_res_.$plans[0].$SpouseTLCoverageCalculation.$classes[0].$CalculateFinalRates.$CalculateFinalSlope[8].$Product</t>
  </si>
  <si>
    <t>_res_.$plans[0].$SpouseTLCoverageCalculation.$CalculateSPInfo[4].$SmokerIndicator</t>
  </si>
  <si>
    <t>_res_.$plans[0].$SpouseTLCoverageCalculation.$classes[0].$CalculateFinalRates.$CalculateFinalRates[8].$ageBandedRateCard[0].$rateCard.$Slope</t>
  </si>
  <si>
    <t>_res_.$plans[0].$SpouseTLCoverageCalculation.$CalculateSPInfo[4].$Age</t>
  </si>
  <si>
    <t>_res_.$plans[0].$SpouseTLCoverageCalculation.$classes[0].$CalculateFinalRates.$CalculateFinalRates[8].$ageBandedRateCard[0].$rateCard.$coiRate</t>
  </si>
  <si>
    <t>_res_.$plans[0].$SpouseTLCoverageCalculation.$CalculateSPInfo[4].$AgeBand</t>
  </si>
  <si>
    <t>_res_.$plans[0].$SpouseTLCoverageCalculation.$classes[0].$CalculateFinalRates.$CalculateFinalRates[8].$ageBandedRateCard[0].$rateCard.$numberOfLives</t>
  </si>
  <si>
    <t>_res_.$plans[0].$SpouseTLCoverageCalculation.$CalculateSPInfo[4].$CensusVolume</t>
  </si>
  <si>
    <t>_res_.$plans[0].$SpouseTLCoverageCalculation.$classes[0].$CalculateFinalRates.$CalculateFinalRates[8].$ageBandedRateCard[0].$rateCard.$totalVolume</t>
  </si>
  <si>
    <t>_res_.$plans[0].$SpouseTLCoverageCalculation.$CalculateSPInfo[4].$PlanAmount</t>
  </si>
  <si>
    <t>_res_.$plans[0].$SpouseTLCoverageCalculation.$classes[0].$CalculateFinalRates.$CalculateFinalRates[8].$ageBandedRateCard[0].$rateCard.$rate</t>
  </si>
  <si>
    <t>_res_.$plans[0].$SpouseTLCoverageCalculation.$CalculateSPInfo[4].$MonthlyClaimCost</t>
  </si>
  <si>
    <t>_res_.$plans[0].$SpouseTLCoverageCalculation.$classes[0].$CalculateFinalRates.$CalculateFinalRates[8].$ageBandedRateCard[0].$rateCardPremium.$annualPremium</t>
  </si>
  <si>
    <t>_res_.$plans[0].$SpouseTLCoverageCalculation.$CalculateSPInfo[5].$EmployeeID</t>
  </si>
  <si>
    <t>_res_.$plans[0].$SpouseTLCoverageCalculation.$classes[0].$CalculateFinalRates.$CalculateFinalRates[8].$ageBandedRateCard[0].$rateCardPremium.$monthlyPremium</t>
  </si>
  <si>
    <t>_res_.$plans[0].$SpouseTLCoverageCalculation.$CalculateSPInfo[5].$Gender</t>
  </si>
  <si>
    <t>_res_.$plans[0].$SpouseTLCoverageCalculation.$classes[0].$CalculateFinalRates.$CalculateFinalRates[8].$ageBandedRateCard[0].$rateCardPremium.$annualPremiumCoiBase</t>
  </si>
  <si>
    <t>_res_.$plans[0].$SpouseTLCoverageCalculation.$CalculateSPInfo[5].$IsRetiree</t>
  </si>
  <si>
    <t>_res_.$plans[0].$SpouseTLCoverageCalculation.$CalculateSPInfo[5].$SmokerIndicator</t>
  </si>
  <si>
    <t>_res_.$plans[0].$SpouseTLCoverageCalculation.$CalculateSPInfo[5].$Age</t>
  </si>
  <si>
    <t>_res_.$plans[0].$SpouseTLCoverageCalculation.$CalculateSPInfo[5].$AgeBand</t>
  </si>
  <si>
    <t>_res_.$plans[0].$SpouseTLCoverageCalculation.$CalculateSPInfo[5].$CensusVolume</t>
  </si>
  <si>
    <t>_res_.$plans[0].$SpouseTLCoverageCalculation.$classes[0].$rateCard.$totalVolume</t>
  </si>
  <si>
    <t>_res_.$plans[0].$SpouseTLCoverageCalculation.$CalculateSPInfo[5].$PlanAmount</t>
  </si>
  <si>
    <t>_res_.$plans[0].$SpouseTLCoverageCalculation.$CalculateSPInfo[5].$MonthlyClaimCost</t>
  </si>
  <si>
    <t>_res_.$plans[0].$SpouseTLCoverageCalculation.$classes[1].$classNumber</t>
  </si>
  <si>
    <t>_res_.$plans[0].$SpouseTLCoverageCalculation.$CalculateSPInfo[6].$EmployeeID</t>
  </si>
  <si>
    <t>_res_.$plans[0].$SpouseTLCoverageCalculation.$classes[1].$LivesCount</t>
  </si>
  <si>
    <t>_res_.$plans[0].$SpouseTLCoverageCalculation.$CalculateSPInfo[6].$Gender</t>
  </si>
  <si>
    <t>_res_.$plans[0].$SpouseTLCoverageCalculation.$classes[1].$Volume</t>
  </si>
  <si>
    <t>_res_.$plans[0].$SpouseTLCoverageCalculation.$CalculateSPInfo[6].$IsRetiree</t>
  </si>
  <si>
    <t>_res_.$plans[0].$SpouseTLCoverageCalculation.$classes[1].$MonthlyClaimCost</t>
  </si>
  <si>
    <t>_res_.$plans[0].$SpouseTLCoverageCalculation.$CalculateSPInfo[6].$SmokerIndicator</t>
  </si>
  <si>
    <t>_res_.$plans[0].$SpouseTLCoverageCalculation.$classes[1].$AdjustedMonthlyClaimCost</t>
  </si>
  <si>
    <t>_res_.$plans[0].$SpouseTLCoverageCalculation.$CalculateSPInfo[6].$Age</t>
  </si>
  <si>
    <t>_res_.$plans[0].$SpouseTLCoverageCalculation.$classes[1].$FinalClaimCost</t>
  </si>
  <si>
    <t>_res_.$plans[0].$SpouseTLCoverageCalculation.$CalculateSPInfo[6].$AgeBand</t>
  </si>
  <si>
    <t>_res_.$plans[0].$SpouseTLCoverageCalculation.$classes[1].$MonthlyRate</t>
  </si>
  <si>
    <t>_res_.$plans[0].$SpouseTLCoverageCalculation.$CalculateSPInfo[6].$CensusVolume</t>
  </si>
  <si>
    <t>_res_.$plans[0].$SpouseTLCoverageCalculation.$classes[1].$CalculateFinalRates.$CalculateFinalSlope[3].$AgeBand</t>
  </si>
  <si>
    <t>_res_.$plans[0].$SpouseTLCoverageCalculation.$CalculateSPInfo[6].$PlanAmount</t>
  </si>
  <si>
    <t>_res_.$plans[0].$SpouseTLCoverageCalculation.$classes[1].$CalculateFinalRates.$CalculateFinalSlope[3].$Volume</t>
  </si>
  <si>
    <t>_res_.$plans[0].$SpouseTLCoverageCalculation.$CalculateSPInfo[6].$MonthlyClaimCost</t>
  </si>
  <si>
    <t>_res_.$plans[0].$SpouseTLCoverageCalculation.$classes[1].$CalculateFinalRates.$CalculateFinalSlope[3].$Product</t>
  </si>
  <si>
    <t>_res_.$plans[0].$SpouseTLCoverageCalculation.$CalculateSPInfo[7].$EmployeeID</t>
  </si>
  <si>
    <t>_res_.$plans[0].$SpouseTLCoverageCalculation.$classes[1].$CalculateFinalRates.$CalculateFinalRates[3].$ageBandedRateCard[1].$rateCard.$Slope</t>
  </si>
  <si>
    <t>_res_.$plans[0].$SpouseTLCoverageCalculation.$CalculateSPInfo[7].$Gender</t>
  </si>
  <si>
    <t>_res_.$plans[0].$SpouseTLCoverageCalculation.$classes[1].$CalculateFinalRates.$CalculateFinalRates[3].$ageBandedRateCard[1].$rateCard.$coiRate</t>
  </si>
  <si>
    <t>_res_.$plans[0].$SpouseTLCoverageCalculation.$CalculateSPInfo[7].$IsRetiree</t>
  </si>
  <si>
    <t>_res_.$plans[0].$SpouseTLCoverageCalculation.$classes[1].$CalculateFinalRates.$CalculateFinalRates[3].$ageBandedRateCard[1].$rateCard.$numberOfLives</t>
  </si>
  <si>
    <t>_res_.$plans[0].$SpouseTLCoverageCalculation.$CalculateSPInfo[7].$SmokerIndicator</t>
  </si>
  <si>
    <t>_res_.$plans[0].$SpouseTLCoverageCalculation.$classes[1].$CalculateFinalRates.$CalculateFinalRates[3].$ageBandedRateCard[1].$rateCard.$totalVolume</t>
  </si>
  <si>
    <t>_res_.$plans[0].$SpouseTLCoverageCalculation.$CalculateSPInfo[7].$Age</t>
  </si>
  <si>
    <t>_res_.$plans[0].$SpouseTLCoverageCalculation.$classes[1].$CalculateFinalRates.$CalculateFinalRates[3].$ageBandedRateCard[1].$rateCard.$rate</t>
  </si>
  <si>
    <t>_res_.$plans[0].$SpouseTLCoverageCalculation.$CalculateSPInfo[7].$AgeBand</t>
  </si>
  <si>
    <t>_res_.$plans[0].$SpouseTLCoverageCalculation.$classes[1].$CalculateFinalRates.$CalculateFinalRates[3].$ageBandedRateCard[1].$rateCardPremium.$annualPremium</t>
  </si>
  <si>
    <t>_res_.$plans[0].$SpouseTLCoverageCalculation.$CalculateSPInfo[7].$CensusVolume</t>
  </si>
  <si>
    <t>_res_.$plans[0].$SpouseTLCoverageCalculation.$classes[1].$CalculateFinalRates.$CalculateFinalRates[3].$ageBandedRateCard[1].$rateCardPremium.$monthlyPremium</t>
  </si>
  <si>
    <t>_res_.$plans[0].$SpouseTLCoverageCalculation.$CalculateSPInfo[7].$PlanAmount</t>
  </si>
  <si>
    <t>_res_.$plans[0].$SpouseTLCoverageCalculation.$classes[1].$CalculateFinalRates.$CalculateFinalRates[3].$ageBandedRateCard[1].$rateCardPremium.$annualPremiumCoiBase</t>
  </si>
  <si>
    <t>_res_.$plans[0].$SpouseTLCoverageCalculation.$CalculateSPInfo[7].$MonthlyClaimCost</t>
  </si>
  <si>
    <t>_res_.$plans[0].$SpouseTLCoverageCalculation.$classes[1].$CalculateFinalRates.$CalculateFinalSlope[4].$AgeBand</t>
  </si>
  <si>
    <t>_res_.$plans[0].$SpouseTLCoverageCalculation.$classes[1].$CalculateFinalRates.$CalculateFinalSlope[4].$Volume</t>
  </si>
  <si>
    <t>_res_.$plans[0].$SpouseTLCoverageCalculation.$classes[1].$CalculateFinalRates.$CalculateFinalSlope[4].$Product</t>
  </si>
  <si>
    <t>_res_.$plans[0].$SpouseTLCoverageCalculation.$classes[1].$CalculateFinalRates.$CalculateFinalRates[4].$ageBandedRateCard[0].$rateCard.$Slope</t>
  </si>
  <si>
    <t>_res_.$plans[0].$SpouseTLCoverageCalculation.$classes[1].$CalculateFinalRates.$CalculateFinalRates[4].$ageBandedRateCard[0].$rateCard.$coiRate</t>
  </si>
  <si>
    <t>_res_.$plans[0].$SpouseTLCoverageCalculation.$classes[1].$CalculateFinalRates.$CalculateFinalRates[4].$ageBandedRateCard[0].$rateCard.$numberOfLives</t>
  </si>
  <si>
    <t>_res_.$plans[0].$SpouseTLCoverageCalculation.$classes[1].$CalculateFinalRates.$CalculateFinalRates[4].$ageBandedRateCard[0].$rateCard.$totalVolume</t>
  </si>
  <si>
    <t>_res_.$plans[0].$SpouseTLCoverageCalculation.$classes[1].$CalculateFinalRates.$CalculateFinalRates[4].$ageBandedRateCard[0].$rateCard.$rate</t>
  </si>
  <si>
    <t>_res_.$plans[0].$SpouseTLCoverageCalculation.$classes[1].$CalculateFinalRates.$CalculateFinalRates[4].$ageBandedRateCard[0].$rateCardPremium.$annualPremium</t>
  </si>
  <si>
    <t>_res_.$plans[0].$SpouseTLCoverageCalculation.$classes[1].$CalculateFinalRates.$CalculateFinalRates[4].$ageBandedRateCard[0].$rateCardPremium.$monthlyPremium</t>
  </si>
  <si>
    <t>_res_.$plans[0].$SpouseTLCoverageCalculation.$classes[1].$CalculateFinalRates.$CalculateFinalRates[4].$ageBandedRateCard[0].$rateCardPremium.$annualPremiumCoiBase</t>
  </si>
  <si>
    <t>_res_.$plans[0].$SpouseTLCoverageCalculation.$classes[1].$CalculateFinalRates.$CalculateFinalRates[4].$ageBandedRateCard[1].$rateCard.$Slope</t>
  </si>
  <si>
    <t>_res_.$plans[0].$SpouseTLCoverageCalculation.$classes[1].$CalculateFinalRates.$CalculateFinalRates[4].$ageBandedRateCard[1].$rateCard.$coiRate</t>
  </si>
  <si>
    <t>_res_.$plans[0].$SpouseTLCoverageCalculation.$classes[1].$CalculateFinalRates.$CalculateFinalRates[4].$ageBandedRateCard[1].$rateCard.$numberOfLives</t>
  </si>
  <si>
    <t>_res_.$plans[0].$SpouseTLCoverageCalculation.$classes[1].$CalculateFinalRates.$CalculateFinalRates[4].$ageBandedRateCard[1].$rateCard.$totalVolume</t>
  </si>
  <si>
    <t>_res_.$plans[0].$SpouseTLCoverageCalculation.$classes[1].$CalculateFinalRates.$CalculateFinalRates[4].$ageBandedRateCard[1].$rateCard.$rate</t>
  </si>
  <si>
    <t>_res_.$plans[0].$SpouseTLCoverageCalculation.$classes[1].$CalculateFinalRates.$CalculateFinalRates[4].$ageBandedRateCard[1].$rateCardPremium.$annualPremium</t>
  </si>
  <si>
    <t>_res_.$plans[0].$SpouseTLCoverageCalculation.$classes[1].$CalculateFinalRates.$CalculateFinalRates[4].$ageBandedRateCard[1].$rateCardPremium.$monthlyPremium</t>
  </si>
  <si>
    <t>_res_.$plans[0].$SpouseTLCoverageCalculation.$classes[1].$CalculateFinalRates.$CalculateFinalRates[4].$ageBandedRateCard[1].$rateCardPremium.$annualPremiumCoiBase</t>
  </si>
  <si>
    <t>_res_.$plans[0].$SpouseTLCoverageCalculation.$classes[1].$CalculateFinalRates.$CalculateFinalSlope[8].$AgeBand</t>
  </si>
  <si>
    <t>_res_.$plans[0].$SpouseTLCoverageCalculation.$classes[1].$CalculateFinalRates.$CalculateFinalSlope[8].$Volume</t>
  </si>
  <si>
    <t>_res_.$plans[0].$SpouseTLCoverageCalculation.$classes[1].$CalculateFinalRates.$CalculateFinalSlope[8].$Product</t>
  </si>
  <si>
    <t>_res_.$plans[0].$SpouseTLCoverageCalculation.$classes[1].$CalculateFinalRates.$CalculateFinalRates[8].$ageBandedRateCard[0].$rateCard.$Slope</t>
  </si>
  <si>
    <t>_res_.$plans[0].$SpouseTLCoverageCalculation.$classes[1].$CalculateFinalRates.$CalculateFinalRates[8].$ageBandedRateCard[0].$rateCard.$coiRate</t>
  </si>
  <si>
    <t>_res_.$plans[0].$SpouseTLCoverageCalculation.$classes[1].$CalculateFinalRates.$CalculateFinalRates[8].$ageBandedRateCard[0].$rateCard.$numberOfLives</t>
  </si>
  <si>
    <t>_res_.$plans[0].$SpouseTLCoverageCalculation.$classes[1].$CalculateFinalRates.$CalculateFinalRates[8].$ageBandedRateCard[0].$rateCard.$totalVolume</t>
  </si>
  <si>
    <t>_res_.$plans[0].$SpouseTLCoverageCalculation.$classes[1].$CalculateFinalRates.$CalculateFinalRates[8].$ageBandedRateCard[0].$rateCard.$rate</t>
  </si>
  <si>
    <t>_res_.$plans[0].$SpouseTLCoverageCalculation.$classes[1].$CalculateFinalRates.$CalculateFinalRates[8].$ageBandedRateCard[0].$rateCardPremium.$annualPremium</t>
  </si>
  <si>
    <t>_res_.$plans[0].$SpouseTLCoverageCalculation.$classes[1].$CalculateFinalRates.$CalculateFinalRates[8].$ageBandedRateCard[0].$rateCardPremium.$monthlyPremium</t>
  </si>
  <si>
    <t>_res_.$plans[0].$SpouseTLCoverageCalculation.$classes[1].$CalculateFinalRates.$CalculateFinalRates[8].$ageBandedRateCard[0].$rateCardPremium.$annualPremiumCoiBase</t>
  </si>
  <si>
    <t>_res_.$plans[0].$SpouseTLCoverageCalculation.$classes[1].$CalculateFinalRates.$TotalFinalVolume</t>
  </si>
  <si>
    <t>_res_.$plans[0].$SpouseTLCoverageCalculation.$classes[1].$CalculateFinalRates.$TotalFinalSlope</t>
  </si>
  <si>
    <t>_res_.$plans[1].$ChildTLCoverageCalculation.$coverageType</t>
  </si>
  <si>
    <t>_res_.$plans[1].$ChildTLCoverageCalculation.$EmployerContributionFactor</t>
  </si>
  <si>
    <t>_res_.$plans[1].$ChildTLCoverageCalculation.$DurationOfDisabilityFactor</t>
  </si>
  <si>
    <t>_res_.$plans[1].$ChildTLCoverageCalculation.$AggregatedDependentFactor</t>
  </si>
  <si>
    <t>_res_.$plans[1].$ChildTLCoverageCalculation.$classes[0].$classNumber</t>
  </si>
  <si>
    <t>_res_.$plans[1].$ChildTLCoverageCalculation.$classes[0].$AdjustedLivesCount</t>
  </si>
  <si>
    <t>_res_.$plans[1].$ChildTLCoverageCalculation.$classes[0].$Volume</t>
  </si>
  <si>
    <t>_res_.$plans[1].$ChildTLCoverageCalculation.$classes[0].$MonthlyClaimCost</t>
  </si>
  <si>
    <t>_res_.$plans[1].$ChildTLCoverageCalculation.$classes[0].$AdjustedMonthlyClaimCost</t>
  </si>
  <si>
    <t>_res_.$plans[1].$ChildTLCoverageCalculation.$classes[0].$FinalClaimCost</t>
  </si>
  <si>
    <t>_res_.$plans[1].$ChildTLCoverageCalculation.$classes[0].$MonthlyRate</t>
  </si>
  <si>
    <t>_res_.$plans[1].$ChildTLCoverageCalculation.$classes[0].$rateCard.$coiRate</t>
  </si>
  <si>
    <t>_res_.$plans[1].$ChildTLCoverageCalculation.$classes[0].$rateCard.$rate</t>
  </si>
  <si>
    <t>_res_.$plans[1].$ChildTLCoverageCalculation.$classes[0].$rateCard.$totalVolume</t>
  </si>
  <si>
    <t>_res_.$plans[1].$ChildTLCoverageCalculation.$classes[0].$rateCard.$numberOfLives</t>
  </si>
  <si>
    <t>_res_.$plans[1].$ChildTLCoverageCalculation.$rateCard.$rate</t>
  </si>
  <si>
    <t>_res_.$plans[1].$ChildTLCoverageCalculation.$rateCard.$coiRate</t>
  </si>
  <si>
    <t>_res_.$plans[1].$ChildTLCoverageCalculation.$rateCard.$totalVolume</t>
  </si>
  <si>
    <t>_res_.$plans[1].$ChildTLCoverageCalculation.$rateCard.$numberOfLives</t>
  </si>
  <si>
    <t>_res_.$plans[1].$ChildTLCoverageCalculation.$rateCardPremium.$annualPremium</t>
  </si>
  <si>
    <t>_res_.$plans[1].$ChildTLCoverageCalculation.$rateCardPremium.$monthlyPremium</t>
  </si>
  <si>
    <t>_res_.$plans[1].$ChildTLCoverageCalculation..$rateCardPremium.$annualPremiumCoiBase</t>
  </si>
  <si>
    <t>_res_.$plans[1].$SpouseTLCoverageCalculation.$CalculateSPInfo[0].$EmployeeID</t>
  </si>
  <si>
    <t>_res_.$plans[1].$SpouseTLCoverageCalculation.$CalculateSPInfo[0].$Gender</t>
  </si>
  <si>
    <t>_res_.$plans[1].$SpouseTLCoverageCalculation.$CalculateSPInfo[0].$IsRetiree</t>
  </si>
  <si>
    <t>_res_.$plans[1].$SpouseTLCoverageCalculation.$CalculateSPInfo[0].$SmokerIndicator</t>
  </si>
  <si>
    <t>_res_.$plans[1].$SpouseTLCoverageCalculation.$CalculateSPInfo[0].$Age</t>
  </si>
  <si>
    <t>_res_.$plans[1].$SpouseTLCoverageCalculation.$CalculateSPInfo[0].$AgeBand</t>
  </si>
  <si>
    <t>_res_.$plans[1].$SpouseTLCoverageCalculation.$coverageType</t>
  </si>
  <si>
    <t>_res_.$plans[1].$SpouseTLCoverageCalculation.$CalculateSPInfo[0].$CensusVolume</t>
  </si>
  <si>
    <t>_res_.$plans[1].$SpouseTLCoverageCalculation.$EmployerContributionFactor</t>
  </si>
  <si>
    <t>_res_.$plans[1].$SpouseTLCoverageCalculation.$CalculateSPInfo[0].$PlanAmount</t>
  </si>
  <si>
    <t>_res_.$plans[1].$SpouseTLCoverageCalculation.$SpouseFactor</t>
  </si>
  <si>
    <t>_res_.$plans[1].$SpouseTLCoverageCalculation.$CalculateSPInfo[0].$MonthlyClaimCost</t>
  </si>
  <si>
    <t>_res_.$plans[1].$SpouseTLCoverageCalculation.$DurationOfDisabilityFactor</t>
  </si>
  <si>
    <t>_res_.$plans[1].$SpouseTLCoverageCalculation.$CalculateSPInfo[1].$EmployeeID</t>
  </si>
  <si>
    <t>_res_.$plans[1].$SpouseTLCoverageCalculation.$AggregatedDependentFactor</t>
  </si>
  <si>
    <t>_res_.$plans[1].$SpouseTLCoverageCalculation.$CalculateSPInfo[1].$Gender</t>
  </si>
  <si>
    <t>_res_.$plans[1].$SpouseTLCoverageCalculation.$classes[0].$classNumber</t>
  </si>
  <si>
    <t>_res_.$plans[1].$SpouseTLCoverageCalculation.$CalculateSPInfo[1].$IsRetiree</t>
  </si>
  <si>
    <t>_res_.$plans[1].$SpouseTLCoverageCalculation.$classes[0].$LivesCount</t>
  </si>
  <si>
    <t>_res_.$plans[1].$SpouseTLCoverageCalculation.$CalculateSPInfo[1].$SmokerIndicator</t>
  </si>
  <si>
    <t>_res_.$plans[1].$SpouseTLCoverageCalculation.$classes[0].$Volume</t>
  </si>
  <si>
    <t>_res_.$plans[1].$SpouseTLCoverageCalculation.$CalculateSPInfo[1].$Age</t>
  </si>
  <si>
    <t>_res_.$plans[1].$SpouseTLCoverageCalculation.$classes[0].$MonthlyClaimCost</t>
  </si>
  <si>
    <t>_res_.$plans[1].$SpouseTLCoverageCalculation.$CalculateSPInfo[1].$AgeBand</t>
  </si>
  <si>
    <t>_res_.$plans[1].$SpouseTLCoverageCalculation.$classes[0].$AdjustedMonthlyClaimCost</t>
  </si>
  <si>
    <t>_res_.$plans[1].$SpouseTLCoverageCalculation.$CalculateSPInfo[1].$CensusVolume</t>
  </si>
  <si>
    <t>_res_.$plans[1].$SpouseTLCoverageCalculation.$classes[0].$FinalClaimCost</t>
  </si>
  <si>
    <t>_res_.$plans[1].$SpouseTLCoverageCalculation.$CalculateSPInfo[1].$PlanAmount</t>
  </si>
  <si>
    <t>_res_.$plans[1].$SpouseTLCoverageCalculation.$classes[0].$MonthlyRate</t>
  </si>
  <si>
    <t>_res_.$plans[1].$SpouseTLCoverageCalculation.$CalculateSPInfo[1].$MonthlyClaimCost</t>
  </si>
  <si>
    <t>_res_.$plans[1].$SpouseTLCoverageCalculation.$classes[0].$CalculateFinalRates.$CalculateFinalSlope[3].$AgeBand</t>
  </si>
  <si>
    <t>_res_.$plans[1].$SpouseTLCoverageCalculation.$CalculateSPInfo[2].$EmployeeID</t>
  </si>
  <si>
    <t>_res_.$plans[1].$SpouseTLCoverageCalculation.$classes[0].$CalculateFinalRates.$CalculateFinalSlope[3].$Volume</t>
  </si>
  <si>
    <t>_res_.$plans[1].$SpouseTLCoverageCalculation.$CalculateSPInfo[2].$Gender</t>
  </si>
  <si>
    <t>_res_.$plans[1].$SpouseTLCoverageCalculation.$classes[0].$CalculateFinalRates.$CalculateFinalSlope[3].$Product</t>
  </si>
  <si>
    <t>_res_.$plans[1].$SpouseTLCoverageCalculation.$CalculateSPInfo[2].$IsRetiree</t>
  </si>
  <si>
    <t>_res_.$plans[1].$SpouseTLCoverageCalculation.$classes[0].$CalculateFinalRates.$CalculateFinalRates[3].$ageBandedRateCard[1].$rateCard.$Slope</t>
  </si>
  <si>
    <t>_res_.$plans[1].$SpouseTLCoverageCalculation.$CalculateSPInfo[2].$SmokerIndicator</t>
  </si>
  <si>
    <t>_res_.$plans[1].$SpouseTLCoverageCalculation.$classes[0].$CalculateFinalRates.$CalculateFinalRates[3].$ageBandedRateCard[1].$rateCard.$coiRate</t>
  </si>
  <si>
    <t>_res_.$plans[1].$SpouseTLCoverageCalculation.$CalculateSPInfo[2].$Age</t>
  </si>
  <si>
    <t>_res_.$plans[1].$SpouseTLCoverageCalculation.$classes[0].$CalculateFinalRates.$CalculateFinalRates[3].$ageBandedRateCard[1].$rateCard.$numberOfLives</t>
  </si>
  <si>
    <t>_res_.$plans[1].$SpouseTLCoverageCalculation.$CalculateSPInfo[2].$AgeBand</t>
  </si>
  <si>
    <t>_res_.$plans[1].$SpouseTLCoverageCalculation.$classes[0].$CalculateFinalRates.$CalculateFinalRates[3].$ageBandedRateCard[1].$rateCard.$totalVolume</t>
  </si>
  <si>
    <t>_res_.$plans[1].$SpouseTLCoverageCalculation.$CalculateSPInfo[2].$CensusVolume</t>
  </si>
  <si>
    <t>_res_.$plans[1].$SpouseTLCoverageCalculation.$classes[0].$CalculateFinalRates.$CalculateFinalRates[3].$ageBandedRateCard[1].$rateCard.$rate</t>
  </si>
  <si>
    <t>_res_.$plans[1].$SpouseTLCoverageCalculation.$CalculateSPInfo[2].$PlanAmount</t>
  </si>
  <si>
    <t>_res_.$plans[1].$SpouseTLCoverageCalculation.$classes[0].$CalculateFinalRates.$CalculateFinalRates[3].$ageBandedRateCard[1].$rateCardPremium.$annualPremium</t>
  </si>
  <si>
    <t>_res_.$plans[1].$SpouseTLCoverageCalculation.$CalculateSPInfo[2].$MonthlyClaimCost</t>
  </si>
  <si>
    <t>_res_.$plans[1].$SpouseTLCoverageCalculation.$classes[0].$CalculateFinalRates.$CalculateFinalRates[3].$ageBandedRateCard[1].$rateCardPremium.$monthlyPremium</t>
  </si>
  <si>
    <t>_res_.$plans[1].$SpouseTLCoverageCalculation.$CalculateSPInfo[3].$EmployeeID</t>
  </si>
  <si>
    <t>_res_.$plans[1].$SpouseTLCoverageCalculation.$classes[0].$CalculateFinalRates.$CalculateFinalRates[3].$ageBandedRateCard[1].$rateCardPremium.$annualPremiumCoiBase</t>
  </si>
  <si>
    <t>_res_.$plans[1].$SpouseTLCoverageCalculation.$CalculateSPInfo[3].$Gender</t>
  </si>
  <si>
    <t>_res_.$plans[1].$SpouseTLCoverageCalculation.$classes[0].$CalculateFinalRates.$CalculateFinalSlope[4].$AgeBand</t>
  </si>
  <si>
    <t>_res_.$plans[1].$SpouseTLCoverageCalculation.$CalculateSPInfo[3].$IsRetiree</t>
  </si>
  <si>
    <t>_res_.$plans[1].$SpouseTLCoverageCalculation.$classes[0].$CalculateFinalRates.$CalculateFinalSlope[4].$Volume</t>
  </si>
  <si>
    <t>_res_.$plans[1].$SpouseTLCoverageCalculation.$CalculateSPInfo[3].$SmokerIndicator</t>
  </si>
  <si>
    <t>_res_.$plans[1].$SpouseTLCoverageCalculation.$classes[0].$CalculateFinalRates.$CalculateFinalSlope[4].$Product</t>
  </si>
  <si>
    <t>_res_.$plans[1].$SpouseTLCoverageCalculation.$CalculateSPInfo[3].$Age</t>
  </si>
  <si>
    <t>_res_.$plans[1].$SpouseTLCoverageCalculation.$classes[0].$CalculateFinalRates.$CalculateFinalRates[4].$ageBandedRateCard[0].$rateCard.$Slope</t>
  </si>
  <si>
    <t>_res_.$plans[1].$SpouseTLCoverageCalculation.$CalculateSPInfo[3].$AgeBand</t>
  </si>
  <si>
    <t>_res_.$plans[1].$SpouseTLCoverageCalculation.$classes[0].$CalculateFinalRates.$CalculateFinalRates[4].$ageBandedRateCard[0].$rateCard.$coiRate</t>
  </si>
  <si>
    <t>_res_.$plans[1].$SpouseTLCoverageCalculation.$CalculateSPInfo[3].$CensusVolume</t>
  </si>
  <si>
    <t>_res_.$plans[1].$SpouseTLCoverageCalculation.$classes[0].$CalculateFinalRates.$CalculateFinalRates[4].$ageBandedRateCard[0].$rateCard.$numberOfLives</t>
  </si>
  <si>
    <t>_res_.$plans[1].$SpouseTLCoverageCalculation.$CalculateSPInfo[3].$PlanAmount</t>
  </si>
  <si>
    <t>_res_.$plans[1].$SpouseTLCoverageCalculation.$classes[0].$CalculateFinalRates.$CalculateFinalRates[4].$ageBandedRateCard[0].$rateCard.$totalVolume</t>
  </si>
  <si>
    <t>_res_.$plans[1].$SpouseTLCoverageCalculation.$CalculateSPInfo[3].$MonthlyClaimCost</t>
  </si>
  <si>
    <t>_res_.$plans[1].$SpouseTLCoverageCalculation.$classes[0].$CalculateFinalRates.$CalculateFinalRates[4].$ageBandedRateCard[0].$rateCard.$rate</t>
  </si>
  <si>
    <t>_res_.$plans[1].$SpouseTLCoverageCalculation.$CalculateSPInfo[4].$EmployeeID</t>
  </si>
  <si>
    <t>_res_.$plans[1].$SpouseTLCoverageCalculation.$classes[0].$CalculateFinalRates.$CalculateFinalRates[4].$ageBandedRateCard[0].$rateCardPremium.$annualPremium</t>
  </si>
  <si>
    <t>_res_.$plans[1].$SpouseTLCoverageCalculation.$CalculateSPInfo[4].$Gender</t>
  </si>
  <si>
    <t>_res_.$plans[1].$SpouseTLCoverageCalculation.$classes[0].$CalculateFinalRates.$CalculateFinalRates[4].$ageBandedRateCard[0].$rateCardPremium.$monthlyPremium</t>
  </si>
  <si>
    <t>_res_.$plans[1].$SpouseTLCoverageCalculation.$CalculateSPInfo[4].$IsRetiree</t>
  </si>
  <si>
    <t>_res_.$plans[1].$SpouseTLCoverageCalculation.$classes[0].$CalculateFinalRates.$CalculateFinalRates[4].$ageBandedRateCard[0].$rateCardPremium.$annualPremiumCoiBase</t>
  </si>
  <si>
    <t>_res_.$plans[1].$SpouseTLCoverageCalculation.$CalculateSPInfo[4].$SmokerIndicator</t>
  </si>
  <si>
    <t>_res_.$plans[1].$SpouseTLCoverageCalculation.$classes[0].$CalculateFinalRates.$CalculateFinalRates[4].$ageBandedRateCard[1].$rateCard.$Slope</t>
  </si>
  <si>
    <t>_res_.$plans[1].$SpouseTLCoverageCalculation.$CalculateSPInfo[4].$Age</t>
  </si>
  <si>
    <t>_res_.$plans[1].$SpouseTLCoverageCalculation.$classes[0].$CalculateFinalRates.$CalculateFinalRates[4].$ageBandedRateCard[1].$rateCard.$coiRate</t>
  </si>
  <si>
    <t>_res_.$plans[1].$SpouseTLCoverageCalculation.$CalculateSPInfo[4].$AgeBand</t>
  </si>
  <si>
    <t>_res_.$plans[1].$SpouseTLCoverageCalculation.$classes[0].$CalculateFinalRates.$CalculateFinalRates[4].$ageBandedRateCard[1].$rateCard.$numberOfLives</t>
  </si>
  <si>
    <t>_res_.$plans[1].$SpouseTLCoverageCalculation.$CalculateSPInfo[4].$CensusVolume</t>
  </si>
  <si>
    <t>_res_.$plans[1].$SpouseTLCoverageCalculation.$classes[0].$CalculateFinalRates.$CalculateFinalRates[4].$ageBandedRateCard[1].$rateCard.$totalVolume</t>
  </si>
  <si>
    <t>_res_.$plans[1].$SpouseTLCoverageCalculation.$CalculateSPInfo[4].$PlanAmount</t>
  </si>
  <si>
    <t>_res_.$plans[1].$SpouseTLCoverageCalculation.$classes[0].$CalculateFinalRates.$CalculateFinalRates[4].$ageBandedRateCard[1].$rateCard.$rate</t>
  </si>
  <si>
    <t>_res_.$plans[1].$SpouseTLCoverageCalculation.$CalculateSPInfo[4].$MonthlyClaimCost</t>
  </si>
  <si>
    <t>_res_.$plans[1].$SpouseTLCoverageCalculation.$classes[0].$CalculateFinalRates.$CalculateFinalRates[4].$ageBandedRateCard[1].$rateCardPremium.$annualPremium</t>
  </si>
  <si>
    <t>_res_.$plans[1].$SpouseTLCoverageCalculation.$CalculateSPInfo[5].$EmployeeID</t>
  </si>
  <si>
    <t>_res_.$plans[1].$SpouseTLCoverageCalculation.$classes[0].$CalculateFinalRates.$CalculateFinalRates[4].$ageBandedRateCard[1].$rateCardPremium.$monthlyPremium</t>
  </si>
  <si>
    <t>_res_.$plans[1].$SpouseTLCoverageCalculation.$CalculateSPInfo[5].$Gender</t>
  </si>
  <si>
    <t>_res_.$plans[1].$SpouseTLCoverageCalculation.$classes[0].$CalculateFinalRates.$CalculateFinalRates[4].$ageBandedRateCard[1].$rateCardPremium.$annualPremiumCoiBase</t>
  </si>
  <si>
    <t>_res_.$plans[1].$SpouseTLCoverageCalculation.$CalculateSPInfo[5].$IsRetiree</t>
  </si>
  <si>
    <t>_res_.$plans[1].$SpouseTLCoverageCalculation.$classes[0].$CalculateFinalRates.$CalculateFinalSlope[5].$AgeBand</t>
  </si>
  <si>
    <t>_res_.$plans[1].$SpouseTLCoverageCalculation.$CalculateSPInfo[5].$SmokerIndicator</t>
  </si>
  <si>
    <t>_res_.$plans[1].$SpouseTLCoverageCalculation.$classes[0].$CalculateFinalRates.$CalculateFinalSlope[5].$Volume</t>
  </si>
  <si>
    <t>_res_.$plans[1].$SpouseTLCoverageCalculation.$CalculateSPInfo[5].$Age</t>
  </si>
  <si>
    <t>_res_.$plans[1].$SpouseTLCoverageCalculation.$classes[0].$CalculateFinalRates.$CalculateFinalSlope[5].$Product</t>
  </si>
  <si>
    <t>_res_.$plans[1].$SpouseTLCoverageCalculation.$CalculateSPInfo[5].$AgeBand</t>
  </si>
  <si>
    <t>_res_.$plans[1].$SpouseTLCoverageCalculation.$classes[0].$CalculateFinalRates.$CalculateFinalRates[5].$ageBandedRateCard[0].$rateCard.$Slope</t>
  </si>
  <si>
    <t>_res_.$plans[1].$SpouseTLCoverageCalculation.$CalculateSPInfo[5].$CensusVolume</t>
  </si>
  <si>
    <t>_res_.$plans[1].$SpouseTLCoverageCalculation.$classes[0].$CalculateFinalRates.$CalculateFinalRates[5].$ageBandedRateCard[0].$rateCard.$coiRate</t>
  </si>
  <si>
    <t>_res_.$plans[1].$SpouseTLCoverageCalculation.$CalculateSPInfo[5].$PlanAmount</t>
  </si>
  <si>
    <t>_res_.$plans[1].$SpouseTLCoverageCalculation.$classes[0].$CalculateFinalRates.$CalculateFinalRates[5].$ageBandedRateCard[0].$rateCard.$numberOfLives</t>
  </si>
  <si>
    <t>_res_.$plans[1].$SpouseTLCoverageCalculation.$CalculateSPInfo[5].$MonthlyClaimCost</t>
  </si>
  <si>
    <t>_res_.$plans[1].$SpouseTLCoverageCalculation.$classes[0].$CalculateFinalRates.$CalculateFinalRates[5].$ageBandedRateCard[0].$rateCard.$totalVolume</t>
  </si>
  <si>
    <t>_res_.$plans[1].$SpouseTLCoverageCalculation.$CalculateSPInfo[6].$EmployeeID</t>
  </si>
  <si>
    <t>_res_.$plans[1].$SpouseTLCoverageCalculation.$classes[0].$CalculateFinalRates.$CalculateFinalRates[5].$ageBandedRateCard[0].$rateCard.$rate</t>
  </si>
  <si>
    <t>_res_.$plans[1].$SpouseTLCoverageCalculation.$CalculateSPInfo[6].$Gender</t>
  </si>
  <si>
    <t>_res_.$plans[1].$SpouseTLCoverageCalculation.$classes[0].$CalculateFinalRates.$CalculateFinalRates[5].$ageBandedRateCard[0].$rateCardPremium.$annualPremium</t>
  </si>
  <si>
    <t>_res_.$plans[1].$SpouseTLCoverageCalculation.$CalculateSPInfo[6].$IsRetiree</t>
  </si>
  <si>
    <t>_res_.$plans[1].$SpouseTLCoverageCalculation.$classes[0].$CalculateFinalRates.$CalculateFinalRates[5].$ageBandedRateCard[0].$rateCardPremium.$monthlyPremium</t>
  </si>
  <si>
    <t>_res_.$plans[1].$SpouseTLCoverageCalculation.$CalculateSPInfo[6].$SmokerIndicator</t>
  </si>
  <si>
    <t>_res_.$plans[1].$SpouseTLCoverageCalculation.$classes[0].$CalculateFinalRates.$CalculateFinalRates[5].$ageBandedRateCard[0].$rateCardPremium.$annualPremiumCoiBase</t>
  </si>
  <si>
    <t>_res_.$plans[1].$SpouseTLCoverageCalculation.$CalculateSPInfo[6].$Age</t>
  </si>
  <si>
    <t>_res_.$plans[1].$SpouseTLCoverageCalculation.$classes[0].$CalculateFinalRates.$CalculateFinalRates[5].$ageBandedRateCard[1].$rateCard.$Slope</t>
  </si>
  <si>
    <t>_res_.$plans[1].$SpouseTLCoverageCalculation.$CalculateSPInfo[6].$AgeBand</t>
  </si>
  <si>
    <t>_res_.$plans[1].$SpouseTLCoverageCalculation.$classes[0].$CalculateFinalRates.$CalculateFinalRates[5].$ageBandedRateCard[1].$rateCard.$coiRate</t>
  </si>
  <si>
    <t>_res_.$plans[1].$SpouseTLCoverageCalculation.$CalculateSPInfo[6].$CensusVolume</t>
  </si>
  <si>
    <t>_res_.$plans[1].$SpouseTLCoverageCalculation.$classes[0].$CalculateFinalRates.$CalculateFinalRates[5].$ageBandedRateCard[1].$rateCard.$numberOfLives</t>
  </si>
  <si>
    <t>_res_.$plans[1].$SpouseTLCoverageCalculation.$CalculateSPInfo[6].$PlanAmount</t>
  </si>
  <si>
    <t>_res_.$plans[1].$SpouseTLCoverageCalculation.$classes[0].$CalculateFinalRates.$CalculateFinalRates[5].$ageBandedRateCard[1].$rateCard.$totalVolume</t>
  </si>
  <si>
    <t>_res_.$plans[1].$SpouseTLCoverageCalculation.$CalculateSPInfo[6].$MonthlyClaimCost</t>
  </si>
  <si>
    <t>_res_.$plans[1].$SpouseTLCoverageCalculation.$classes[0].$CalculateFinalRates.$CalculateFinalRates[5].$ageBandedRateCard[1].$rateCard.$rate</t>
  </si>
  <si>
    <t>_res_.$plans[1].$SpouseTLCoverageCalculation.$CalculateSPInfo[7].$EmployeeID</t>
  </si>
  <si>
    <t>_res_.$plans[1].$SpouseTLCoverageCalculation.$classes[0].$CalculateFinalRates.$CalculateFinalRates[5].$ageBandedRateCard[1].$rateCardPremium.$annualPremium</t>
  </si>
  <si>
    <t>_res_.$plans[1].$SpouseTLCoverageCalculation.$CalculateSPInfo[7].$Gender</t>
  </si>
  <si>
    <t>_res_.$plans[1].$SpouseTLCoverageCalculation.$classes[0].$CalculateFinalRates.$CalculateFinalRates[5].$ageBandedRateCard[1].$rateCardPremium.$monthlyPremium</t>
  </si>
  <si>
    <t>_res_.$plans[1].$SpouseTLCoverageCalculation.$CalculateSPInfo[7].$IsRetiree</t>
  </si>
  <si>
    <t>_res_.$plans[1].$SpouseTLCoverageCalculation.$classes[0].$CalculateFinalRates.$CalculateFinalRates[5].$ageBandedRateCard[1].$rateCardPremium.$annualPremiumCoiBase</t>
  </si>
  <si>
    <t>_res_.$plans[1].$SpouseTLCoverageCalculation.$CalculateSPInfo[7].$SmokerIndicator</t>
  </si>
  <si>
    <t>_res_.$plans[1].$SpouseTLCoverageCalculation.$classes[0].$CalculateFinalRates.$CalculateFinalSlope[8].$AgeBand</t>
  </si>
  <si>
    <t>_res_.$plans[1].$SpouseTLCoverageCalculation.$CalculateSPInfo[7].$Age</t>
  </si>
  <si>
    <t>_res_.$plans[1].$SpouseTLCoverageCalculation.$classes[0].$CalculateFinalRates.$CalculateFinalSlope[8].$Volume</t>
  </si>
  <si>
    <t>_res_.$plans[1].$SpouseTLCoverageCalculation.$CalculateSPInfo[7].$AgeBand</t>
  </si>
  <si>
    <t>_res_.$plans[1].$SpouseTLCoverageCalculation.$classes[0].$CalculateFinalRates.$CalculateFinalSlope[8].$Product</t>
  </si>
  <si>
    <t>_res_.$plans[1].$SpouseTLCoverageCalculation.$CalculateSPInfo[7].$CensusVolume</t>
  </si>
  <si>
    <t>_res_.$plans[1].$SpouseTLCoverageCalculation.$classes[0].$CalculateFinalRates.$CalculateFinalRates[8].$ageBandedRateCard[0].$rateCard.$Slope</t>
  </si>
  <si>
    <t>_res_.$plans[1].$SpouseTLCoverageCalculation.$CalculateSPInfo[7].$PlanAmount</t>
  </si>
  <si>
    <t>_res_.$plans[1].$SpouseTLCoverageCalculation.$classes[0].$CalculateFinalRates.$CalculateFinalRates[8].$ageBandedRateCard[0].$rateCard.$coiRate</t>
  </si>
  <si>
    <t>_res_.$plans[1].$SpouseTLCoverageCalculation.$CalculateSPInfo[7].$MonthlyClaimCost</t>
  </si>
  <si>
    <t>_res_.$plans[1].$SpouseTLCoverageCalculation.$classes[0].$CalculateFinalRates.$CalculateFinalRates[8].$ageBandedRateCard[0].$rateCard.$numberOfLives</t>
  </si>
  <si>
    <t>_res_.$plans[1].$SpouseTLCoverageCalculation.$CalculateSPInfo[8].$EmployeeID</t>
  </si>
  <si>
    <t>_res_.$plans[1].$SpouseTLCoverageCalculation.$classes[0].$CalculateFinalRates.$CalculateFinalRates[8].$ageBandedRateCard[0].$rateCard.$totalVolume</t>
  </si>
  <si>
    <t>_res_.$plans[1].$SpouseTLCoverageCalculation.$CalculateSPInfo[8].$Gender</t>
  </si>
  <si>
    <t>_res_.$plans[1].$SpouseTLCoverageCalculation.$classes[0].$CalculateFinalRates.$CalculateFinalRates[8].$ageBandedRateCard[0].$rateCard.$rate</t>
  </si>
  <si>
    <t>_res_.$plans[1].$SpouseTLCoverageCalculation.$CalculateSPInfo[8].$IsRetiree</t>
  </si>
  <si>
    <t>_res_.$plans[1].$SpouseTLCoverageCalculation.$classes[0].$CalculateFinalRates.$CalculateFinalRates[8].$ageBandedRateCard[0].$rateCardPremium.$annualPremium</t>
  </si>
  <si>
    <t>_res_.$plans[1].$SpouseTLCoverageCalculation.$CalculateSPInfo[8].$SmokerIndicator</t>
  </si>
  <si>
    <t>_res_.$plans[1].$SpouseTLCoverageCalculation.$classes[0].$CalculateFinalRates.$CalculateFinalRates[8].$ageBandedRateCard[0].$rateCardPremium.$monthlyPremium</t>
  </si>
  <si>
    <t>_res_.$plans[1].$SpouseTLCoverageCalculation.$CalculateSPInfo[8].$Age</t>
  </si>
  <si>
    <t>_res_.$plans[1].$SpouseTLCoverageCalculation.$classes[0].$CalculateFinalRates.$CalculateFinalRates[8].$ageBandedRateCard[0].$rateCardPremium.$annualPremiumCoiBase</t>
  </si>
  <si>
    <t>_res_.$plans[1].$SpouseTLCoverageCalculation.$CalculateSPInfo[8].$AgeBand</t>
  </si>
  <si>
    <t>_res_.$plans[1].$SpouseTLCoverageCalculation.$classes[0].$CalculateFinalRates.$CalculateFinalRates[8].$ageBandedRateCard[1].$rateCard.$Slope</t>
  </si>
  <si>
    <t>_res_.$plans[1].$SpouseTLCoverageCalculation.$CalculateSPInfo[8].$CensusVolume</t>
  </si>
  <si>
    <t>_res_.$plans[1].$SpouseTLCoverageCalculation.$classes[0].$CalculateFinalRates.$CalculateFinalRates[8].$ageBandedRateCard[1].$rateCard.$coiRate</t>
  </si>
  <si>
    <t>_res_.$plans[1].$SpouseTLCoverageCalculation.$CalculateSPInfo[8].$PlanAmount</t>
  </si>
  <si>
    <t>_res_.$plans[1].$SpouseTLCoverageCalculation.$classes[0].$CalculateFinalRates.$CalculateFinalRates[8].$ageBandedRateCard[1].$rateCard.$numberOfLives</t>
  </si>
  <si>
    <t>_res_.$plans[1].$SpouseTLCoverageCalculation.$CalculateSPInfo[8].$MonthlyClaimCost</t>
  </si>
  <si>
    <t>_res_.$plans[1].$SpouseTLCoverageCalculation.$classes[0].$CalculateFinalRates.$CalculateFinalRates[8].$ageBandedRateCard[1].$rateCard.$totalVolume</t>
  </si>
  <si>
    <t>_res_.$plans[1].$SpouseTLCoverageCalculation.$CalculateSPInfo[9].$EmployeeID</t>
  </si>
  <si>
    <t>_res_.$plans[1].$SpouseTLCoverageCalculation.$classes[0].$CalculateFinalRates.$CalculateFinalRates[8].$ageBandedRateCard[1].$rateCard.$rate</t>
  </si>
  <si>
    <t>_res_.$plans[1].$SpouseTLCoverageCalculation.$CalculateSPInfo[9].$Gender</t>
  </si>
  <si>
    <t>_res_.$plans[1].$SpouseTLCoverageCalculation.$classes[0].$CalculateFinalRates.$CalculateFinalRates[8].$ageBandedRateCard[1].$rateCardPremium.$annualPremium</t>
  </si>
  <si>
    <t>_res_.$plans[1].$SpouseTLCoverageCalculation.$CalculateSPInfo[9].$IsRetiree</t>
  </si>
  <si>
    <t>_res_.$plans[1].$SpouseTLCoverageCalculation.$classes[0].$CalculateFinalRates.$CalculateFinalRates[8].$ageBandedRateCard[1].$rateCardPremium.$monthlyPremium</t>
  </si>
  <si>
    <t>_res_.$plans[1].$SpouseTLCoverageCalculation.$CalculateSPInfo[9].$SmokerIndicator</t>
  </si>
  <si>
    <t>_res_.$plans[1].$SpouseTLCoverageCalculation.$classes[0].$CalculateFinalRates.$CalculateFinalRates[8].$ageBandedRateCard[1].$rateCardPremium.$annualPremiumCoiBase</t>
  </si>
  <si>
    <t>_res_.$plans[1].$SpouseTLCoverageCalculation.$CalculateSPInfo[9].$Age</t>
  </si>
  <si>
    <t>_res_.$plans[1].$SpouseTLCoverageCalculation.$classes[0].$CalculateFinalRates.$TotalFinalVolume</t>
  </si>
  <si>
    <t>_res_.$plans[1].$SpouseTLCoverageCalculation.$CalculateSPInfo[9].$AgeBand</t>
  </si>
  <si>
    <t>_res_.$plans[1].$SpouseTLCoverageCalculation.$classes[0].$CalculateFinalRates.$TotalFinalSlope</t>
  </si>
  <si>
    <t>_res_.$plans[1].$SpouseTLCoverageCalculation.$CalculateSPInfo[9].$CensusVolume</t>
  </si>
  <si>
    <t>_res_.$plans[1].$SpouseTLCoverageCalculation.$CalculateSPInfo[9].$PlanAmount</t>
  </si>
  <si>
    <t>_res_.$plans[1].$SpouseTLCoverageCalculation.$CalculateSPInfo[9].$MonthlyClaimCost</t>
  </si>
  <si>
    <t>_res_.$plans[1].$SpouseTLCoverageCalculation.$CalculateSPInfo[10].$EmployeeID</t>
  </si>
  <si>
    <t>_res_.$plans[1].$SpouseTLCoverageCalculation.$CalculateSPInfo[10].$Gender</t>
  </si>
  <si>
    <t>_res_.$plans[1].$SpouseTLCoverageCalculation.$CalculateSPInfo[10].$IsRetiree</t>
  </si>
  <si>
    <t>_res_.$plans[1].$SpouseTLCoverageCalculation.$CalculateSPInfo[10].$SmokerIndicator</t>
  </si>
  <si>
    <t>_res_.$plans[1].$SpouseTLCoverageCalculation.$CalculateSPInfo[10].$Age</t>
  </si>
  <si>
    <t>_res_.$plans[1].$SpouseTLCoverageCalculation.$CalculateSPInfo[10].$AgeBand</t>
  </si>
  <si>
    <t>_res_.$plans[1].$SpouseTLCoverageCalculation.$CalculateSPInfo[10].$CensusVolume</t>
  </si>
  <si>
    <t>_res_.$plans[1].$SpouseTLCoverageCalculation.$CalculateSPInfo[10].$PlanAmount</t>
  </si>
  <si>
    <t>_res_.$plans[1].$SpouseTLCoverageCalculation.$CalculateSPInfo[10].$MonthlyClaimCost</t>
  </si>
  <si>
    <t>_res_.$plans[1].$SpouseTLCoverageCalculation.$CalculateSPInfo[11].$EmployeeID</t>
  </si>
  <si>
    <t>_res_.$plans[1].$SpouseTLCoverageCalculation.$CalculateSPInfo[11].$Gender</t>
  </si>
  <si>
    <t>_res_.$plans[1].$SpouseTLCoverageCalculation.$CalculateSPInfo[11].$IsRetiree</t>
  </si>
  <si>
    <t>_res_.$plans[1].$SpouseTLCoverageCalculation.$CalculateSPInfo[11].$SmokerIndicator</t>
  </si>
  <si>
    <t>_res_.$plans[1].$SpouseTLCoverageCalculation.$CalculateSPInfo[11].$Age</t>
  </si>
  <si>
    <t>_res_.$plans[1].$SpouseTLCoverageCalculation.$CalculateSPInfo[11].$AgeBand</t>
  </si>
  <si>
    <t>_res_.$plans[1].$SpouseTLCoverageCalculation.$CalculateSPInfo[11].$CensusVolume</t>
  </si>
  <si>
    <t>_res_.$plans[1].$SpouseTLCoverageCalculation.$CalculateSPInfo[11].$PlanAmount</t>
  </si>
  <si>
    <t>_res_.$plans[1].$SpouseTLCoverageCalculation.$CalculateSPInfo[11].$MonthlyClaimCost</t>
  </si>
  <si>
    <t>_res_.$plans[1].$SpouseTLCoverageCalculation.$CalculateSPInfo[12].$EmployeeID</t>
  </si>
  <si>
    <t>_res_.$plans[1].$SpouseTLCoverageCalculation.$CalculateSPInfo[12].$Gender</t>
  </si>
  <si>
    <t>_res_.$plans[1].$SpouseTLCoverageCalculation.$CalculateSPInfo[12].$IsRetiree</t>
  </si>
  <si>
    <t>_res_.$plans[1].$SpouseTLCoverageCalculation.$CalculateSPInfo[12].$SmokerIndicator</t>
  </si>
  <si>
    <t>_res_.$plans[1].$SpouseTLCoverageCalculation.$CalculateSPInfo[12].$Age</t>
  </si>
  <si>
    <t>_res_.$plans[1].$SpouseTLCoverageCalculation.$CalculateSPInfo[12].$AgeBand</t>
  </si>
  <si>
    <t>_res_.$plans[1].$SpouseTLCoverageCalculation.$CalculateSPInfo[12].$CensusVolume</t>
  </si>
  <si>
    <t>_res_.$plans[1].$SpouseTLCoverageCalculation.$CalculateSPInfo[12].$PlanAmount</t>
  </si>
  <si>
    <t>_res_.$plans[1].$SpouseTLCoverageCalculation.$CalculateSPInfo[12].$MonthlyClaimCost</t>
  </si>
  <si>
    <t>_res_.$plans[1].$SpouseTLCoverageCalculation.$CalculateSPInfo[13].$EmployeeID</t>
  </si>
  <si>
    <t>_res_.$plans[1].$SpouseTLCoverageCalculation.$CalculateSPInfo[13].$Gender</t>
  </si>
  <si>
    <t>_res_.$plans[1].$SpouseTLCoverageCalculation.$CalculateSPInfo[13].$IsRetiree</t>
  </si>
  <si>
    <t>_res_.$plans[1].$SpouseTLCoverageCalculation.$CalculateSPInfo[13].$SmokerIndicator</t>
  </si>
  <si>
    <t>_res_.$plans[1].$SpouseTLCoverageCalculation.$CalculateSPInfo[13].$Age</t>
  </si>
  <si>
    <t>_res_.$plans[1].$SpouseTLCoverageCalculation.$CalculateSPInfo[13].$AgeBand</t>
  </si>
  <si>
    <t>_res_.$plans[1].$SpouseTLCoverageCalculation.$CalculateSPInfo[13].$CensusVolume</t>
  </si>
  <si>
    <t>_res_.$plans[1].$SpouseTLCoverageCalculation.$CalculateSPInfo[13].$PlanAmount</t>
  </si>
  <si>
    <t>_res_.$plans[1].$SpouseTLCoverageCalculation.$CalculateSPInfo[13].$MonthlyClaimCost</t>
  </si>
  <si>
    <t>_res_.$plans[1].$SpouseTLCoverageCalculation.$CalculateSPInfo[14].$EmployeeID</t>
  </si>
  <si>
    <t>_res_.$plans[1].$SpouseTLCoverageCalculation.$CalculateSPInfo[14].$Gender</t>
  </si>
  <si>
    <t>_res_.$plans[1].$SpouseTLCoverageCalculation.$CalculateSPInfo[14].$IsRetiree</t>
  </si>
  <si>
    <t>_res_.$plans[1].$SpouseTLCoverageCalculation.$CalculateSPInfo[14].$SmokerIndicator</t>
  </si>
  <si>
    <t>_res_.$plans[1].$SpouseTLCoverageCalculation.$CalculateSPInfo[14].$Age</t>
  </si>
  <si>
    <t>_res_.$plans[1].$SpouseTLCoverageCalculation.$CalculateSPInfo[14].$AgeBand</t>
  </si>
  <si>
    <t>_res_.$plans[1].$SpouseTLCoverageCalculation.$CalculateSPInfo[14].$CensusVolume</t>
  </si>
  <si>
    <t>_res_.$plans[1].$SpouseTLCoverageCalculation.$CalculateSPInfo[14].$PlanAmount</t>
  </si>
  <si>
    <t>_res_.$plans[1].$SpouseTLCoverageCalculation.$CalculateSPInfo[14].$MonthlyClaimCost</t>
  </si>
  <si>
    <t>_res_.$plans[0].$SpouseTLCoverageCalculation.$classes[0].$NoCensusCalculation.$AverageSalary</t>
  </si>
  <si>
    <t>_res_.$plans[0].$SpouseTLCoverageCalculation.$classes[0].$NoCensusCalculation.$AverageAge</t>
  </si>
  <si>
    <t>_res_.$plans[0].$SpouseTLCoverageCalculation.$classes[0].$NoCensusCalculation.$MalePercent</t>
  </si>
  <si>
    <t>_res_.$plans[0].$SpouseTLCoverageCalculation.$classes[0].$NoCensusCalculation.$FemalePercent</t>
  </si>
  <si>
    <t>_res_.$plans[0].$SpouseTLCoverageCalculation.$classes[0].$NoCensusCalculation.$PlanAmountCalculation</t>
  </si>
  <si>
    <t>_res_.$plans[0].$SpouseTLCoverageCalculation.$classes[0].$NoCensusCalculation.$PlanAmount</t>
  </si>
  <si>
    <t>_res_.$plans[0].$SpouseTLCoverageCalculation.$classes[0].$NoCensusCalculation.$TotalVolume</t>
  </si>
  <si>
    <t>_res_.$plans[0].$SpouseTLCoverageCalculation.$classes[0].$NoCensusCalculation.$MonthlyClaimCostSpouse</t>
  </si>
  <si>
    <t>_res_.$plans[0].$SpouseTLCoverageCalculation.$classes[0].$NoCensusCalculation.$TotalMonthlyClaimCost</t>
  </si>
  <si>
    <t>_res_.$plans[0].$SpouseTLCoverageCalculation.$classes[0].$CalculateFinalRates.$CalculateFinalSlope[1].$AgeBand</t>
  </si>
  <si>
    <t>_res_.$plans[0].$SpouseTLCoverageCalculation.$classes[0].$CalculateFinalRates.$CalculateFinalSlope[1].$Volume</t>
  </si>
  <si>
    <t>_res_.$plans[0].$SpouseTLCoverageCalculation.$classes[0].$CalculateFinalRates.$CalculateFinalSlope[1].$Product</t>
  </si>
  <si>
    <t>_res_.$plans[0].$SpouseTLCoverageCalculation.$classes[0].$CalculateFinalRates.$CalculateFinalRates[1].$ageBandedRateCard[0].$rateCard.$Slope</t>
  </si>
  <si>
    <t>_res_.$plans[0].$SpouseTLCoverageCalculation.$classes[0].$CalculateFinalRates.$CalculateFinalRates[1].$ageBandedRateCard[0].$rateCard.$coiRate</t>
  </si>
  <si>
    <t>_res_.$plans[0].$SpouseTLCoverageCalculation.$classes[0].$CalculateFinalRates.$CalculateFinalRates[1].$ageBandedRateCard[0].$rateCard.$numberOfLives</t>
  </si>
  <si>
    <t>_res_.$plans[0].$SpouseTLCoverageCalculation.$classes[0].$CalculateFinalRates.$CalculateFinalRates[1].$ageBandedRateCard[0].$rateCard.$totalVolume</t>
  </si>
  <si>
    <t>_res_.$plans[0].$SpouseTLCoverageCalculation.$classes[0].$CalculateFinalRates.$CalculateFinalRates[1].$ageBandedRateCard[0].$rateCard.$rate</t>
  </si>
  <si>
    <t>_res_.$plans[0].$SpouseTLCoverageCalculation.$classes[0].$CalculateFinalRates.$CalculateFinalRates[1].$ageBandedRateCard[0].$rateCardPremium.$annualPremium</t>
  </si>
  <si>
    <t>_res_.$plans[0].$SpouseTLCoverageCalculation.$classes[0].$CalculateFinalRates.$CalculateFinalRates[1].$ageBandedRateCard[0].$rateCardPremium.$monthlyPremium</t>
  </si>
  <si>
    <t>_res_.$plans[0].$SpouseTLCoverageCalculation.$classes[0].$CalculateFinalRates.$CalculateFinalRates[1].$ageBandedRateCard[0].$rateCardPremium.$annualPremiumCoiBase</t>
  </si>
  <si>
    <t>_res_.$plans[0].$SpouseTLCoverageCalculation.$classes[0].$CalculateFinalRates.$CalculateFinalSlope[2].$Volume</t>
  </si>
  <si>
    <t>_res_.$plans[0].$SpouseTLCoverageCalculation.$classes[0].$CalculateFinalRates.$CalculateFinalRates[2].$ageBandedRateCard[0].$rateCard.$numberOfLives</t>
  </si>
  <si>
    <t>_res_.$plans[0].$SpouseTLCoverageCalculation.$classes[0].$CalculateFinalRates.$CalculateFinalSlope[3].$AgeBand</t>
  </si>
  <si>
    <t>_res_.$plans[0].$SpouseTLCoverageCalculation.$classes[0].$CalculateFinalRates.$CalculateFinalSlope[3].$Volume</t>
  </si>
  <si>
    <t>_res_.$plans[0].$SpouseTLCoverageCalculation.$classes[0].$CalculateFinalRates.$CalculateFinalSlope[3].$Product</t>
  </si>
  <si>
    <t>_res_.$plans[0].$SpouseTLCoverageCalculation.$classes[0].$CalculateFinalRates.$CalculateFinalRates[3].$ageBandedRateCard[0].$rateCard.$Slope</t>
  </si>
  <si>
    <t>_res_.$plans[0].$SpouseTLCoverageCalculation.$classes[0].$CalculateFinalRates.$CalculateFinalRates[3].$ageBandedRateCard[0].$rateCard.$coiRate</t>
  </si>
  <si>
    <t>_res_.$plans[0].$SpouseTLCoverageCalculation.$classes[0].$CalculateFinalRates.$CalculateFinalRates[3].$ageBandedRateCard[0].$rateCard.$numberOfLives</t>
  </si>
  <si>
    <t>_res_.$plans[0].$SpouseTLCoverageCalculation.$classes[0].$CalculateFinalRates.$CalculateFinalRates[3].$ageBandedRateCard[0].$rateCard.$totalVolume</t>
  </si>
  <si>
    <t>_res_.$plans[0].$SpouseTLCoverageCalculation.$classes[0].$CalculateFinalRates.$CalculateFinalRates[3].$ageBandedRateCard[0].$rateCard.$rate</t>
  </si>
  <si>
    <t>_res_.$plans[0].$SpouseTLCoverageCalculation.$classes[0].$CalculateFinalRates.$CalculateFinalRates[3].$ageBandedRateCard[0].$rateCardPremium.$annualPremium</t>
  </si>
  <si>
    <t>_res_.$plans[0].$SpouseTLCoverageCalculation.$classes[0].$CalculateFinalRates.$CalculateFinalRates[3].$ageBandedRateCard[0].$rateCardPremium.$monthlyPremium</t>
  </si>
  <si>
    <t>_res_.$plans[0].$SpouseTLCoverageCalculation.$classes[0].$CalculateFinalRates.$CalculateFinalRates[3].$ageBandedRateCard[0].$rateCardPremium.$annualPremiumCoiBase</t>
  </si>
  <si>
    <t>_res_.$plans[0].$ChildTLCoverageCalculation.$classes[0].$classNumber</t>
  </si>
  <si>
    <t>_res_.$plans[0].$ChildTLCoverageCalculation.$classes[0].$AdjustedLivesCount</t>
  </si>
  <si>
    <t>_res_.$plans[0].$ChildTLCoverageCalculation.$classes[0].$Volume</t>
  </si>
  <si>
    <t>_res_.$plans[0].$ChildTLCoverageCalculation.$classes[0].$rateCard.$totalVolume</t>
  </si>
  <si>
    <t>_res_.$plans[0].$ChildTLCoverageCalculation.$classes[0].$rateCard.$numberOfLives</t>
  </si>
  <si>
    <t>_res_.$plans[0].$ChildTLCoverageCalculation.$rateCard.$rate</t>
  </si>
  <si>
    <t>_res_.$plans[0].$ChildTLCoverageCalculation.$rateCard.$coiRate</t>
  </si>
  <si>
    <t>_res_.$plans[0].$ChildTLCoverageCalculation.$rateCard.$totalVolume</t>
  </si>
  <si>
    <t>_res_.$plans[0].$ChildTLCoverageCalculation.$rateCard.$numberOfLives</t>
  </si>
  <si>
    <t>_res_.$plans[0].$ChildTLCoverageCalculation.$rateCardPremium.$annualPremium</t>
  </si>
  <si>
    <t>_res_.$plans[0].$ChildTLCoverageCalculation.$rateCardPremium.$monthlyPremium</t>
  </si>
  <si>
    <t>_res_.$plans[0].$ChildTLCoverageCalculation..$rateCardPremium.$annualPremiumCoiBase</t>
  </si>
  <si>
    <t>_res_.$plans[0].$ChildTLCoverageCalculation.$classes[0].$rateCardPremium.$annualPremiumCoiBase</t>
  </si>
  <si>
    <t>_res_.$plans[1].$ADDCoverageCalculation.$classes[0].$classNumber</t>
  </si>
  <si>
    <t>_res_.$plans[1].$ADDCoverageCalculation.$classes[0].$LivesCount</t>
  </si>
  <si>
    <t>_res_.$plans[1].$ADDCoverageCalculation.$classes[0].$AdjustedLivesCount</t>
  </si>
  <si>
    <t>_res_.$plans[1].$ADDCoverageCalculation.$classes[0].$VolumePerEmployee</t>
  </si>
  <si>
    <t>_res_.$plans[1].$ADDCoverageCalculation.$classes[0].$VolumeCalculation</t>
  </si>
  <si>
    <t>_res_.$plans[1].$ADDCoverageCalculation.$classes[0].$Volume</t>
  </si>
  <si>
    <t>_res_.$plans[1].$ADDCoverageCalculation.$classes[0].$SupplementalFactor</t>
  </si>
  <si>
    <t>_res_.$plans[1].$ADDCoverageCalculation.$classes[0].$VoluntaryLoad</t>
  </si>
  <si>
    <t>_res_.$plans[1].$ADDCoverageCalculation.$classes[0].$MonthlyClaimCost</t>
  </si>
  <si>
    <t>_res_.$plans[1].$ADDCoverageCalculation.$classes[0].$AdjustedMonthlyClaimCost</t>
  </si>
  <si>
    <t>_res_.$plans[1].$ADDCoverageCalculation.$classes[0].$FinalClaimCost</t>
  </si>
  <si>
    <t>_res_.$plans[1].$ADDCoverageCalculation.$classes[0].$MonthlyRate</t>
  </si>
  <si>
    <t>_res_.$plans[1].$ADDCoverageCalculation.$classes[0].$rateCard.$rate</t>
  </si>
  <si>
    <t>_res_.$plans[1].$ADDCoverageCalculation.$classes[0].$rateCardPremium.$annualPremium</t>
  </si>
  <si>
    <t>_res_.$plans[1].$ADDCoverageCalculation.$classes[0].$rateCardPremium.$monthlyPremium</t>
  </si>
  <si>
    <t>_res_.$plans[1].$DependentADDCoverageCalculation.$classes[0].$LivesCount</t>
  </si>
  <si>
    <t>_res_.$plans[1].$DependentADDCoverageCalculation.$classes[0].$AdjustedLivesCount</t>
  </si>
  <si>
    <t>_res_.$plans[1].$DependentADDCoverageCalculation.$classes[0].$VolumePerEmployee</t>
  </si>
  <si>
    <t>_res_.$plans[1].$DependentADDCoverageCalculation.$classes[0].$Volume</t>
  </si>
  <si>
    <t>_res_.$plans[1].$DependentADDCoverageCalculation.$classes[0].$SupplementalFactor</t>
  </si>
  <si>
    <t>_res_.$plans[1].$DependentADDCoverageCalculation.$classes[0].$VoluntaryLoad</t>
  </si>
  <si>
    <t>_res_.$plans[1].$DependentADDCoverageCalculation.$classes[0].$MonthlyClaimCost</t>
  </si>
  <si>
    <t>_res_.$plans[1].$DependentADDCoverageCalculation.$classes[0].$AdjustedMonthlyClaimCost</t>
  </si>
  <si>
    <t>_res_.$plans[1].$DependentADDCoverageCalculation.$classes[0].$FinalClaimCost</t>
  </si>
  <si>
    <t>_res_.$plans[1].$DependentADDCoverageCalculation.$classes[0].$MonthlyRate</t>
  </si>
  <si>
    <t>_res_.$plans[1].$DependentADDCoverageCalculation.$classes[0].$rateCard.$rate</t>
  </si>
  <si>
    <t>_res_.$plans[1].$DependentADDCoverageCalculation.$classes[0].$rateCardPremium.$annualPremium</t>
  </si>
  <si>
    <t>_res_.$plans[1].$DependentADDCoverageCalculation.$classes[0].$rateCardPremium.$monthlyPremium</t>
  </si>
  <si>
    <t>_res_.$plans[0].$ADDCoverageCalculation.$classes[0].$classNumber</t>
  </si>
  <si>
    <t>_res_.$plans[0].$ADDCoverageCalculation.$classes[0].$LivesCount</t>
  </si>
  <si>
    <t>_res_.$plans[0].$ADDCoverageCalculation.$classes[0].$AdjustedLivesCount</t>
  </si>
  <si>
    <t>_res_.$plans[0].$ADDCoverageCalculation.$classes[0].$VolumePerEmployee</t>
  </si>
  <si>
    <t>_res_.$plans[0].$ADDCoverageCalculation.$classes[0].$VolumeCalculation</t>
  </si>
  <si>
    <t>_res_.$plans[0].$ADDCoverageCalculation.$classes[0].$Volume</t>
  </si>
  <si>
    <t>_res_.$plans[0].$DependentADDCoverageCalculation.$classes[0].$LivesCount</t>
  </si>
  <si>
    <t>_res_.$plans[0].$DependentADDCoverageCalculation.$classes[0].$AdjustedLivesCount</t>
  </si>
  <si>
    <t>_res_.$plans[0].$DependentADDCoverageCalculation.$classes[0].$VolumePerEmployee</t>
  </si>
  <si>
    <t>_res_.$plans[0].$DependentADDCoverageCalculation.$classes[0].$Volume</t>
  </si>
  <si>
    <t>plans[0].coverages[4].censusType</t>
  </si>
  <si>
    <t>plans[1].coverages[3].censusType</t>
  </si>
  <si>
    <t>plans[1].coverages[4].censusType</t>
  </si>
  <si>
    <t>plans[1].coverages[5].censusType</t>
  </si>
  <si>
    <t>plans[1].coverages[7].censusType</t>
  </si>
  <si>
    <t>plans[1].coverages[6].censusType</t>
  </si>
  <si>
    <t>plans[0].coverages[5].censusType</t>
  </si>
  <si>
    <t>plans[0].coverages[6].censusType</t>
  </si>
  <si>
    <t>plans[0].coverages[7].censusType</t>
  </si>
  <si>
    <t>census.employeeCoverages[0].coverageId</t>
  </si>
  <si>
    <t>census.employeeCoverages[0].eligible</t>
  </si>
  <si>
    <t>census.employeeCoverages[0].elected</t>
  </si>
  <si>
    <t>census.employeeCoverages[0].plan</t>
  </si>
  <si>
    <t>census.employeeCoverages[0].classNumber</t>
  </si>
  <si>
    <t>census.employeeCoverages[0].volume</t>
  </si>
  <si>
    <t>E00120</t>
  </si>
  <si>
    <t>E00122</t>
  </si>
  <si>
    <t>E00123</t>
  </si>
  <si>
    <t>census.employeeCoverages[1].coverageId</t>
  </si>
  <si>
    <t>census.employeeCoverages[1].eligible</t>
  </si>
  <si>
    <t>census.employeeCoverages[1].elected</t>
  </si>
  <si>
    <t>census.employeeCoverages[1].plan</t>
  </si>
  <si>
    <t>census.employeeCoverages[1].classNumber</t>
  </si>
  <si>
    <t>census.employeeCoverages[1].volume</t>
  </si>
  <si>
    <t>census.employeeCoverages[2].coverageId</t>
  </si>
  <si>
    <t>census.employeeCoverages[2].eligible</t>
  </si>
  <si>
    <t>census.employeeCoverages[2].elected</t>
  </si>
  <si>
    <t>census.employeeCoverages[2].plan</t>
  </si>
  <si>
    <t>census.employeeCoverages[2].classNumber</t>
  </si>
  <si>
    <t>census.employeeCoverages[2].volume</t>
  </si>
  <si>
    <t>_res_.$plans[0].$ULCoverageCalculation.$CalculateEmployeeInfo[0].$HasADD</t>
  </si>
  <si>
    <t>_res_.$plans[0].$SpouseTLCoverageCalculation.$CalculateSPInfo[0].$HasADD</t>
  </si>
  <si>
    <t>_res_.$plans[0].$SpouseTLCoverageCalculation.$CalculateSPInfo[0].$HasSpouse</t>
  </si>
  <si>
    <t>_res_.$plans[0].$ULCoverageCalculation.$CalculateEmployeeInfo[0].$CoverageType</t>
  </si>
  <si>
    <t>_res_.$plans[0].$SpouseTLCoverageCalculation.$CalculateSPInfo[0].$CoverageType</t>
  </si>
  <si>
    <t>_res_.$plans[0].$SpouseTLCoverageCalculation.$CalculateSPInfo[0].$ClassNumbers</t>
  </si>
  <si>
    <t>_res_.$plans[0].$ULCoverageCalculation.$CalculateEmployeeInfo[0].$PlanAmountCalculation</t>
  </si>
  <si>
    <t>_res_.$plans[0].$SpouseTLCoverageCalculation.$CalculateSPInfo[0].$PlanAmountCalculation</t>
  </si>
  <si>
    <t>_res_.$plans[0].$ULCoverageCalculation.$CalculateEmployeeInfo[1].$HasADD</t>
  </si>
  <si>
    <t>_res_.$plans[1].$SpouseTLCoverageCalculation.$CalculateSPInfo[0].$HasADD</t>
  </si>
  <si>
    <t>_res_.$plans[1].$SpouseTLCoverageCalculation.$CalculateSPInfo[0].$HasSpouse</t>
  </si>
  <si>
    <t>_res_.$plans[0].$ULCoverageCalculation.$CalculateEmployeeInfo[1].$CoverageType</t>
  </si>
  <si>
    <t>_res_.$plans[1].$SpouseTLCoverageCalculation.$CalculateSPInfo[0].$CoverageType</t>
  </si>
  <si>
    <t>_res_.$plans[0].$ULCoverageCalculation.$CalculateEmployeeInfo[1].$ClassNumbers</t>
  </si>
  <si>
    <t>_res_.$plans[1].$SpouseTLCoverageCalculation.$CalculateSPInfo[0].$ClassNumbers</t>
  </si>
  <si>
    <t>_res_.$plans[0].$ULCoverageCalculation.$CalculateEmployeeInfo[1].$PlanAmountCalculation</t>
  </si>
  <si>
    <t>_res_.$plans[1].$SpouseTLCoverageCalculation.$CalculateSPInfo[0].$PlanAmountCalculation</t>
  </si>
  <si>
    <t>_res_.$plans[2].$SpouseTLCoverageCalculation.$CalculateSPInfo[0].$EmployeeID</t>
  </si>
  <si>
    <t>_res_.$plans[2].$SpouseTLCoverageCalculation.$CalculateSPInfo[0].$Gender</t>
  </si>
  <si>
    <t>_res_.$plans[2].$SpouseTLCoverageCalculation.$CalculateSPInfo[0].$IsRetiree</t>
  </si>
  <si>
    <t>_res_.$plans[2].$SpouseTLCoverageCalculation.$CalculateSPInfo[0].$SmokerIndicator</t>
  </si>
  <si>
    <t>_res_.$plans[1].$ULCoverageCalculation.$CalculateEmployeeInfo[0].$HasADD</t>
  </si>
  <si>
    <t>_res_.$plans[2].$SpouseTLCoverageCalculation.$CalculateSPInfo[0].$HasADD</t>
  </si>
  <si>
    <t>_res_.$plans[2].$SpouseTLCoverageCalculation.$CalculateSPInfo[0].$HasSpouse</t>
  </si>
  <si>
    <t>_res_.$plans[1].$ULCoverageCalculation.$CalculateEmployeeInfo[0].$CoverageType</t>
  </si>
  <si>
    <t>_res_.$plans[2].$SpouseTLCoverageCalculation.$CalculateSPInfo[0].$CoverageType</t>
  </si>
  <si>
    <t>_res_.$plans[1].$ULCoverageCalculation.$CalculateEmployeeInfo[0].$ClassNumbers</t>
  </si>
  <si>
    <t>_res_.$plans[2].$SpouseTLCoverageCalculation.$CalculateSPInfo[0].$ClassNumbers</t>
  </si>
  <si>
    <t>_res_.$plans[2].$SpouseTLCoverageCalculation.$CalculateSPInfo[0].$Age</t>
  </si>
  <si>
    <t>_res_.$plans[2].$SpouseTLCoverageCalculation.$CalculateSPInfo[0].$AgeBand</t>
  </si>
  <si>
    <t>_res_.$plans[2].$SpouseTLCoverageCalculation.$CalculateSPInfo[0].$CensusVolume</t>
  </si>
  <si>
    <t>_res_.$plans[1].$ULCoverageCalculation.$CalculateEmployeeInfo[0].$PlanAmountCalculation</t>
  </si>
  <si>
    <t>_res_.$plans[2].$SpouseTLCoverageCalculation.$CalculateSPInfo[0].$PlanAmountCalculation</t>
  </si>
  <si>
    <t>_res_.$plans[2].$SpouseTLCoverageCalculation.$CalculateSPInfo[0].$PlanAmount</t>
  </si>
  <si>
    <t>_res_.$plans[2].$SpouseTLCoverageCalculation.$CalculateSPInfo[0].$MonthlyClaimCost</t>
  </si>
  <si>
    <t>_res_.$plans[2].$ULCoverageCalculation.$CalculateEmployeeInfo[0].$EmployeeID</t>
  </si>
  <si>
    <t>_res_.$plans[2].$SpouseTLCoverageCalculation.$CalculateSPInfo[1].$EmployeeID</t>
  </si>
  <si>
    <t>_res_.$plans[2].$ULCoverageCalculation.$CalculateEmployeeInfo[0].$Gender</t>
  </si>
  <si>
    <t>_res_.$plans[2].$SpouseTLCoverageCalculation.$CalculateSPInfo[1].$Gender</t>
  </si>
  <si>
    <t>_res_.$plans[2].$ULCoverageCalculation.$CalculateEmployeeInfo[0].$IsRetiree</t>
  </si>
  <si>
    <t>_res_.$plans[2].$SpouseTLCoverageCalculation.$CalculateSPInfo[1].$IsRetiree</t>
  </si>
  <si>
    <t>_res_.$plans[2].$ULCoverageCalculation.$CalculateEmployeeInfo[0].$SmokerIndicator</t>
  </si>
  <si>
    <t>_res_.$plans[2].$SpouseTLCoverageCalculation.$CalculateSPInfo[1].$SmokerIndicator</t>
  </si>
  <si>
    <t>_res_.$plans[2].$ULCoverageCalculation.$CalculateEmployeeInfo[0].$HasADD</t>
  </si>
  <si>
    <t>_res_.$plans[2].$SpouseTLCoverageCalculation.$CalculateSPInfo[1].$HasADD</t>
  </si>
  <si>
    <t>_res_.$plans[2].$ULCoverageCalculation.$CalculateEmployeeInfo[0].$HasSpouse</t>
  </si>
  <si>
    <t>_res_.$plans[2].$SpouseTLCoverageCalculation.$CalculateSPInfo[1].$HasSpouse</t>
  </si>
  <si>
    <t>_res_.$plans[2].$ULCoverageCalculation.$CalculateEmployeeInfo[0].$CoverageType</t>
  </si>
  <si>
    <t>_res_.$plans[2].$SpouseTLCoverageCalculation.$CalculateSPInfo[1].$CoverageType</t>
  </si>
  <si>
    <t>_res_.$plans[2].$ULCoverageCalculation.$CalculateEmployeeInfo[0].$ClassNumbers</t>
  </si>
  <si>
    <t>_res_.$plans[2].$SpouseTLCoverageCalculation.$CalculateSPInfo[1].$ClassNumbers</t>
  </si>
  <si>
    <t>_res_.$plans[2].$ULCoverageCalculation.$CalculateEmployeeInfo[0].$Age</t>
  </si>
  <si>
    <t>_res_.$plans[2].$SpouseTLCoverageCalculation.$CalculateSPInfo[1].$Age</t>
  </si>
  <si>
    <t>_res_.$plans[2].$ULCoverageCalculation.$CalculateEmployeeInfo[0].$AgeBand</t>
  </si>
  <si>
    <t>_res_.$plans[2].$SpouseTLCoverageCalculation.$CalculateSPInfo[1].$AgeBand</t>
  </si>
  <si>
    <t>_res_.$plans[2].$ULCoverageCalculation.$CalculateEmployeeInfo[0].$CensusVolume</t>
  </si>
  <si>
    <t>_res_.$plans[2].$SpouseTLCoverageCalculation.$CalculateSPInfo[1].$CensusVolume</t>
  </si>
  <si>
    <t>_res_.$plans[2].$ULCoverageCalculation.$CalculateEmployeeInfo[0].$PlanAmountCalculation</t>
  </si>
  <si>
    <t>_res_.$plans[2].$SpouseTLCoverageCalculation.$CalculateSPInfo[1].$PlanAmountCalculation</t>
  </si>
  <si>
    <t>_res_.$plans[2].$ULCoverageCalculation.$CalculateEmployeeInfo[0].$PlanAmount</t>
  </si>
  <si>
    <t>_res_.$plans[2].$SpouseTLCoverageCalculation.$CalculateSPInfo[1].$PlanAmount</t>
  </si>
  <si>
    <t>_res_.$plans[2].$ULCoverageCalculation.$CalculateEmployeeInfo[0].$MonthlyClaimCost</t>
  </si>
  <si>
    <t>_res_.$plans[2].$SpouseTLCoverageCalculation.$CalculateSPInfo[1].$MonthlyClaimCost</t>
  </si>
  <si>
    <t>_res_.$plans[2].$ULCoverageCalculation.$CalculateEmployeeInfo[1].$EmployeeID</t>
  </si>
  <si>
    <t>_res_.$plans[3].$SpouseTLCoverageCalculation.$CalculateSPInfo[0].$EmployeeID</t>
  </si>
  <si>
    <t>_res_.$plans[2].$ULCoverageCalculation.$CalculateEmployeeInfo[1].$Gender</t>
  </si>
  <si>
    <t>_res_.$plans[3].$SpouseTLCoverageCalculation.$CalculateSPInfo[0].$Gender</t>
  </si>
  <si>
    <t>_res_.$plans[2].$ULCoverageCalculation.$CalculateEmployeeInfo[1].$IsRetiree</t>
  </si>
  <si>
    <t>_res_.$plans[3].$SpouseTLCoverageCalculation.$CalculateSPInfo[0].$IsRetiree</t>
  </si>
  <si>
    <t>_res_.$plans[2].$ULCoverageCalculation.$CalculateEmployeeInfo[1].$SmokerIndicator</t>
  </si>
  <si>
    <t>_res_.$plans[3].$SpouseTLCoverageCalculation.$CalculateSPInfo[0].$SmokerIndicator</t>
  </si>
  <si>
    <t>_res_.$plans[2].$ULCoverageCalculation.$CalculateEmployeeInfo[1].$HasADD</t>
  </si>
  <si>
    <t>_res_.$plans[3].$SpouseTLCoverageCalculation.$CalculateSPInfo[0].$HasADD</t>
  </si>
  <si>
    <t>_res_.$plans[2].$ULCoverageCalculation.$CalculateEmployeeInfo[1].$HasSpouse</t>
  </si>
  <si>
    <t>_res_.$plans[3].$SpouseTLCoverageCalculation.$CalculateSPInfo[0].$HasSpouse</t>
  </si>
  <si>
    <t>_res_.$plans[2].$ULCoverageCalculation.$CalculateEmployeeInfo[1].$CoverageType</t>
  </si>
  <si>
    <t>_res_.$plans[3].$SpouseTLCoverageCalculation.$CalculateSPInfo[0].$CoverageType</t>
  </si>
  <si>
    <t>_res_.$plans[2].$ULCoverageCalculation.$CalculateEmployeeInfo[1].$ClassNumbers</t>
  </si>
  <si>
    <t>_res_.$plans[3].$SpouseTLCoverageCalculation.$CalculateSPInfo[0].$ClassNumbers</t>
  </si>
  <si>
    <t>_res_.$plans[2].$ULCoverageCalculation.$CalculateEmployeeInfo[1].$Age</t>
  </si>
  <si>
    <t>_res_.$plans[3].$SpouseTLCoverageCalculation.$CalculateSPInfo[0].$Age</t>
  </si>
  <si>
    <t>_res_.$plans[2].$ULCoverageCalculation.$CalculateEmployeeInfo[1].$AgeBand</t>
  </si>
  <si>
    <t>_res_.$plans[3].$SpouseTLCoverageCalculation.$CalculateSPInfo[0].$AgeBand</t>
  </si>
  <si>
    <t>_res_.$plans[2].$ULCoverageCalculation.$CalculateEmployeeInfo[1].$CensusVolume</t>
  </si>
  <si>
    <t>_res_.$plans[3].$SpouseTLCoverageCalculation.$CalculateSPInfo[0].$CensusVolume</t>
  </si>
  <si>
    <t>_res_.$plans[2].$ULCoverageCalculation.$CalculateEmployeeInfo[1].$PlanAmountCalculation</t>
  </si>
  <si>
    <t>_res_.$plans[3].$SpouseTLCoverageCalculation.$CalculateSPInfo[0].$PlanAmountCalculation</t>
  </si>
  <si>
    <t>_res_.$plans[2].$ULCoverageCalculation.$CalculateEmployeeInfo[1].$PlanAmount</t>
  </si>
  <si>
    <t>_res_.$plans[3].$SpouseTLCoverageCalculation.$CalculateSPInfo[0].$PlanAmount</t>
  </si>
  <si>
    <t>_res_.$plans[2].$ULCoverageCalculation.$CalculateEmployeeInfo[1].$MonthlyClaimCost</t>
  </si>
  <si>
    <t>_res_.$plans[3].$SpouseTLCoverageCalculation.$CalculateSPInfo[0].$MonthlyClaimCost</t>
  </si>
  <si>
    <t>_res_.$plans[2].$ULCoverageCalculation.$CalculateEmployeeInfo[2].$EmployeeID</t>
  </si>
  <si>
    <t>_res_.$plans[3].$SpouseTLCoverageCalculation.$CalculateSPInfo[1].$EmployeeID</t>
  </si>
  <si>
    <t>_res_.$plans[2].$ULCoverageCalculation.$CalculateEmployeeInfo[2].$Gender</t>
  </si>
  <si>
    <t>_res_.$plans[3].$SpouseTLCoverageCalculation.$CalculateSPInfo[1].$Gender</t>
  </si>
  <si>
    <t>_res_.$plans[2].$ULCoverageCalculation.$CalculateEmployeeInfo[2].$IsRetiree</t>
  </si>
  <si>
    <t>_res_.$plans[3].$SpouseTLCoverageCalculation.$CalculateSPInfo[1].$IsRetiree</t>
  </si>
  <si>
    <t>_res_.$plans[2].$ULCoverageCalculation.$CalculateEmployeeInfo[2].$SmokerIndicator</t>
  </si>
  <si>
    <t>_res_.$plans[3].$SpouseTLCoverageCalculation.$CalculateSPInfo[1].$SmokerIndicator</t>
  </si>
  <si>
    <t>_res_.$plans[2].$ULCoverageCalculation.$CalculateEmployeeInfo[2].$HasADD</t>
  </si>
  <si>
    <t>_res_.$plans[3].$SpouseTLCoverageCalculation.$CalculateSPInfo[1].$HasADD</t>
  </si>
  <si>
    <t>_res_.$plans[2].$ULCoverageCalculation.$CalculateEmployeeInfo[2].$HasSpouse</t>
  </si>
  <si>
    <t>_res_.$plans[3].$SpouseTLCoverageCalculation.$CalculateSPInfo[1].$HasSpouse</t>
  </si>
  <si>
    <t>_res_.$plans[2].$ULCoverageCalculation.$CalculateEmployeeInfo[2].$CoverageType</t>
  </si>
  <si>
    <t>_res_.$plans[3].$SpouseTLCoverageCalculation.$CalculateSPInfo[1].$CoverageType</t>
  </si>
  <si>
    <t>_res_.$plans[2].$ULCoverageCalculation.$CalculateEmployeeInfo[2].$ClassNumbers</t>
  </si>
  <si>
    <t>_res_.$plans[3].$SpouseTLCoverageCalculation.$CalculateSPInfo[1].$ClassNumbers</t>
  </si>
  <si>
    <t>_res_.$plans[2].$ULCoverageCalculation.$CalculateEmployeeInfo[2].$Age</t>
  </si>
  <si>
    <t>_res_.$plans[3].$SpouseTLCoverageCalculation.$CalculateSPInfo[1].$Age</t>
  </si>
  <si>
    <t>_res_.$plans[2].$ULCoverageCalculation.$CalculateEmployeeInfo[2].$AgeBand</t>
  </si>
  <si>
    <t>_res_.$plans[3].$SpouseTLCoverageCalculation.$CalculateSPInfo[1].$AgeBand</t>
  </si>
  <si>
    <t>_res_.$plans[2].$ULCoverageCalculation.$CalculateEmployeeInfo[2].$CensusVolume</t>
  </si>
  <si>
    <t>_res_.$plans[3].$SpouseTLCoverageCalculation.$CalculateSPInfo[1].$CensusVolume</t>
  </si>
  <si>
    <t>_res_.$plans[2].$ULCoverageCalculation.$CalculateEmployeeInfo[2].$PlanAmountCalculation</t>
  </si>
  <si>
    <t>_res_.$plans[3].$SpouseTLCoverageCalculation.$CalculateSPInfo[1].$PlanAmountCalculation</t>
  </si>
  <si>
    <t>_res_.$plans[2].$ULCoverageCalculation.$CalculateEmployeeInfo[2].$PlanAmount</t>
  </si>
  <si>
    <t>_res_.$plans[3].$SpouseTLCoverageCalculation.$CalculateSPInfo[1].$PlanAmount</t>
  </si>
  <si>
    <t>_res_.$plans[2].$ULCoverageCalculation.$CalculateEmployeeInfo[2].$MonthlyClaimCost</t>
  </si>
  <si>
    <t>_res_.$plans[3].$SpouseTLCoverageCalculation.$CalculateSPInfo[1].$MonthlyClaimCost</t>
  </si>
  <si>
    <t>_res_.$plans[2].$ULCoverageCalculation.$CalculateEmployeeInfo[3].$EmployeeID</t>
  </si>
  <si>
    <t>_res_.$plans[2].$ULCoverageCalculation.$CalculateEmployeeInfo[3].$Gender</t>
  </si>
  <si>
    <t>_res_.$plans[2].$ULCoverageCalculation.$CalculateEmployeeInfo[3].$IsRetiree</t>
  </si>
  <si>
    <t>_res_.$plans[2].$ULCoverageCalculation.$CalculateEmployeeInfo[3].$SmokerIndicator</t>
  </si>
  <si>
    <t>_res_.$plans[2].$ULCoverageCalculation.$CalculateEmployeeInfo[3].$HasADD</t>
  </si>
  <si>
    <t>_res_.$plans[2].$ULCoverageCalculation.$CalculateEmployeeInfo[3].$HasSpouse</t>
  </si>
  <si>
    <t>_res_.$plans[2].$ULCoverageCalculation.$CalculateEmployeeInfo[3].$CoverageType</t>
  </si>
  <si>
    <t>_res_.$plans[2].$ULCoverageCalculation.$CalculateEmployeeInfo[3].$ClassNumbers</t>
  </si>
  <si>
    <t>_res_.$plans[2].$ULCoverageCalculation.$CalculateEmployeeInfo[3].$Age</t>
  </si>
  <si>
    <t>_res_.$plans[2].$ULCoverageCalculation.$CalculateEmployeeInfo[3].$AgeBand</t>
  </si>
  <si>
    <t>_res_.$plans[2].$ULCoverageCalculation.$CalculateEmployeeInfo[3].$CensusVolume</t>
  </si>
  <si>
    <t>_res_.$plans[2].$ULCoverageCalculation.$CalculateEmployeeInfo[3].$PlanAmountCalculation</t>
  </si>
  <si>
    <t>_res_.$plans[2].$ULCoverageCalculation.$CalculateEmployeeInfo[3].$PlanAmount</t>
  </si>
  <si>
    <t>_res_.$plans[2].$ULCoverageCalculation.$CalculateEmployeeInfo[3].$MonthlyClaimCost</t>
  </si>
  <si>
    <t>_res_.$plans[3].$ULCoverageCalculation.$CalculateEmployeeInfo[0].$EmployeeID</t>
  </si>
  <si>
    <t>_res_.$plans[3].$ULCoverageCalculation.$CalculateEmployeeInfo[0].$Gender</t>
  </si>
  <si>
    <t>_res_.$plans[3].$ULCoverageCalculation.$CalculateEmployeeInfo[0].$IsRetiree</t>
  </si>
  <si>
    <t>_res_.$plans[3].$ULCoverageCalculation.$CalculateEmployeeInfo[0].$SmokerIndicator</t>
  </si>
  <si>
    <t>_res_.$plans[3].$ULCoverageCalculation.$CalculateEmployeeInfo[0].$HasADD</t>
  </si>
  <si>
    <t>_res_.$plans[3].$ULCoverageCalculation.$CalculateEmployeeInfo[0].$HasSpouse</t>
  </si>
  <si>
    <t>_res_.$plans[3].$ULCoverageCalculation.$CalculateEmployeeInfo[0].$CoverageType</t>
  </si>
  <si>
    <t>_res_.$plans[3].$ULCoverageCalculation.$CalculateEmployeeInfo[0].$ClassNumbers</t>
  </si>
  <si>
    <t>_res_.$plans[3].$ULCoverageCalculation.$CalculateEmployeeInfo[0].$Age</t>
  </si>
  <si>
    <t>_res_.$plans[3].$ULCoverageCalculation.$CalculateEmployeeInfo[0].$AgeBand</t>
  </si>
  <si>
    <t>_res_.$plans[3].$ULCoverageCalculation.$CalculateEmployeeInfo[0].$CensusVolume</t>
  </si>
  <si>
    <t>_res_.$plans[3].$ULCoverageCalculation.$CalculateEmployeeInfo[0].$PlanAmountCalculation</t>
  </si>
  <si>
    <t>_res_.$plans[3].$ULCoverageCalculation.$CalculateEmployeeInfo[0].$PlanAmount</t>
  </si>
  <si>
    <t>_res_.$plans[3].$ULCoverageCalculation.$CalculateEmployeeInfo[0].$MonthlyClaimCost</t>
  </si>
  <si>
    <t>_res_.$plans[3].$ULCoverageCalculation.$CalculateEmployeeInfo[1].$EmployeeID</t>
  </si>
  <si>
    <t>_res_.$plans[3].$ULCoverageCalculation.$CalculateEmployeeInfo[1].$Gender</t>
  </si>
  <si>
    <t>_res_.$plans[3].$ULCoverageCalculation.$CalculateEmployeeInfo[1].$IsRetiree</t>
  </si>
  <si>
    <t>_res_.$plans[3].$ULCoverageCalculation.$CalculateEmployeeInfo[1].$SmokerIndicator</t>
  </si>
  <si>
    <t>_res_.$plans[3].$ULCoverageCalculation.$CalculateEmployeeInfo[1].$HasADD</t>
  </si>
  <si>
    <t>_res_.$plans[3].$ULCoverageCalculation.$CalculateEmployeeInfo[1].$HasSpouse</t>
  </si>
  <si>
    <t>_res_.$plans[3].$ULCoverageCalculation.$CalculateEmployeeInfo[1].$CoverageType</t>
  </si>
  <si>
    <t>_res_.$plans[3].$ULCoverageCalculation.$CalculateEmployeeInfo[1].$ClassNumbers</t>
  </si>
  <si>
    <t>_res_.$plans[3].$ULCoverageCalculation.$CalculateEmployeeInfo[1].$Age</t>
  </si>
  <si>
    <t>_res_.$plans[3].$ULCoverageCalculation.$CalculateEmployeeInfo[1].$AgeBand</t>
  </si>
  <si>
    <t>_res_.$plans[3].$ULCoverageCalculation.$CalculateEmployeeInfo[1].$CensusVolume</t>
  </si>
  <si>
    <t>_res_.$plans[3].$ULCoverageCalculation.$CalculateEmployeeInfo[1].$PlanAmountCalculation</t>
  </si>
  <si>
    <t>_res_.$plans[3].$ULCoverageCalculation.$CalculateEmployeeInfo[1].$PlanAmount</t>
  </si>
  <si>
    <t>_res_.$plans[3].$ULCoverageCalculation.$CalculateEmployeeInfo[1].$MonthlyClaimCost</t>
  </si>
  <si>
    <t>_res_.$plans[0].$SpouseTLCoverageCalculation.$classes[1].$NoCensusCalculation.$AverageSalary</t>
  </si>
  <si>
    <t>_res_.$plans[0].$ULCoverageCalculation.$classes[1].$NoCensusCalculation.$AverageSalary</t>
  </si>
  <si>
    <t>_res_.$plans[0].$SpouseTLCoverageCalculation.$classes[1].$NoCensusCalculation.$AverageAge</t>
  </si>
  <si>
    <t>_res_.$plans[0].$ULCoverageCalculation.$classes[1].$NoCensusCalculation.$AverageAge</t>
  </si>
  <si>
    <t>_res_.$plans[0].$SpouseTLCoverageCalculation.$classes[1].$NoCensusCalculation.$MalePercent</t>
  </si>
  <si>
    <t>_res_.$plans[0].$ULCoverageCalculation.$classes[1].$NoCensusCalculation.$MalePercent</t>
  </si>
  <si>
    <t>_res_.$plans[0].$SpouseTLCoverageCalculation.$classes[1].$NoCensusCalculation.$FemalePercent</t>
  </si>
  <si>
    <t>_res_.$plans[0].$ULCoverageCalculation.$classes[1].$NoCensusCalculation.$FemalePercent</t>
  </si>
  <si>
    <t>_res_.$plans[0].$SpouseTLCoverageCalculation.$classes[1].$NoCensusCalculation.$PlanAmountCalculation</t>
  </si>
  <si>
    <t>_res_.$plans[0].$ULCoverageCalculation.$classes[1].$NoCensusCalculation.$PlanAmountCalculation</t>
  </si>
  <si>
    <t>_res_.$plans[0].$SpouseTLCoverageCalculation.$classes[1].$NoCensusCalculation.$PlanAmount</t>
  </si>
  <si>
    <t>_res_.$plans[0].$ULCoverageCalculation.$classes[1].$NoCensusCalculation.$PlanAmount</t>
  </si>
  <si>
    <t>_res_.$plans[0].$SpouseTLCoverageCalculation.$classes[1].$NoCensusCalculation.$TotalVolume</t>
  </si>
  <si>
    <t>_res_.$plans[0].$ULCoverageCalculation.$classes[1].$NoCensusCalculation.$TotalVolume</t>
  </si>
  <si>
    <t>_res_.$plans[0].$SpouseTLCoverageCalculation.$classes[1].$NoCensusCalculation.$MonthlyClaimCostMale</t>
  </si>
  <si>
    <t>_res_.$plans[0].$ULCoverageCalculation.$classes[1].$NoCensusCalculation.$MonthlyClaimCostMale</t>
  </si>
  <si>
    <t>_res_.$plans[0].$SpouseTLCoverageCalculation.$classes[1].$NoCensusCalculation.$MonthlyClaimCostFemale</t>
  </si>
  <si>
    <t>_res_.$plans[0].$ULCoverageCalculation.$classes[1].$NoCensusCalculation.$MonthlyClaimCostFemale</t>
  </si>
  <si>
    <t>_res_.$plans[0].$SpouseTLCoverageCalculation.$classes[1].$NoCensusCalculation.$MonthlyClaimCostSpouse</t>
  </si>
  <si>
    <t>_res_.$plans[0].$ULCoverageCalculation.$classes[1].$NoCensusCalculation.$TotalMonthlyClaimCost</t>
  </si>
  <si>
    <t>_res_.$plans[0].$SpouseTLCoverageCalculation.$classes[1].$NoCensusCalculation.$TotalMonthlyClaimCost</t>
  </si>
  <si>
    <t>_res_.$plans[1].$ULCoverageCalculation.$classes[0].$NoCensusCalculation.$AverageSalary</t>
  </si>
  <si>
    <t>_res_.$plans[1].$SpouseTLCoverageCalculation.$classes[0].$NoCensusCalculation.$AverageSalary</t>
  </si>
  <si>
    <t>_res_.$plans[1].$ULCoverageCalculation.$classes[0].$NoCensusCalculation.$AverageAge</t>
  </si>
  <si>
    <t>_res_.$plans[1].$SpouseTLCoverageCalculation.$classes[0].$NoCensusCalculation.$AverageAge</t>
  </si>
  <si>
    <t>_res_.$plans[1].$ULCoverageCalculation.$classes[0].$NoCensusCalculation.$MalePercent</t>
  </si>
  <si>
    <t>_res_.$plans[1].$SpouseTLCoverageCalculation.$classes[0].$NoCensusCalculation.$MalePercent</t>
  </si>
  <si>
    <t>_res_.$plans[1].$ULCoverageCalculation.$classes[0].$NoCensusCalculation.$FemalePercent</t>
  </si>
  <si>
    <t>_res_.$plans[1].$SpouseTLCoverageCalculation.$classes[0].$NoCensusCalculation.$FemalePercent</t>
  </si>
  <si>
    <t>_res_.$plans[1].$ULCoverageCalculation.$classes[0].$NoCensusCalculation.$PlanAmountCalculation</t>
  </si>
  <si>
    <t>_res_.$plans[1].$SpouseTLCoverageCalculation.$classes[0].$NoCensusCalculation.$PlanAmountCalculation</t>
  </si>
  <si>
    <t>_res_.$plans[1].$ULCoverageCalculation.$classes[0].$NoCensusCalculation.$PlanAmount</t>
  </si>
  <si>
    <t>_res_.$plans[1].$SpouseTLCoverageCalculation.$classes[0].$NoCensusCalculation.$PlanAmount</t>
  </si>
  <si>
    <t>_res_.$plans[1].$ULCoverageCalculation.$classes[0].$NoCensusCalculation.$TotalVolume</t>
  </si>
  <si>
    <t>_res_.$plans[1].$SpouseTLCoverageCalculation.$classes[0].$NoCensusCalculation.$TotalVolume</t>
  </si>
  <si>
    <t>_res_.$plans[1].$ULCoverageCalculation.$classes[0].$NoCensusCalculation.$MonthlyClaimCostMale</t>
  </si>
  <si>
    <t>_res_.$plans[1].$SpouseTLCoverageCalculation.$classes[0].$NoCensusCalculation.$MonthlyClaimCostMale</t>
  </si>
  <si>
    <t>_res_.$plans[1].$ULCoverageCalculation.$classes[0].$NoCensusCalculation.$MonthlyClaimCostFemale</t>
  </si>
  <si>
    <t>_res_.$plans[1].$SpouseTLCoverageCalculation.$classes[0].$NoCensusCalculation.$MonthlyClaimCostFemale</t>
  </si>
  <si>
    <t>_res_.$plans[1].$ULCoverageCalculation.$classes[0].$NoCensusCalculation.$TotalMonthlyClaimCost</t>
  </si>
  <si>
    <t>_res_.$plans[1].$SpouseTLCoverageCalculation.$classes[0].$NoCensusCalculation.$MonthlyClaimCostSpouse</t>
  </si>
  <si>
    <t>_res_.$plans[2].$planName</t>
  </si>
  <si>
    <t>_res_.$plans[1].$SpouseTLCoverageCalculation.$classes[0].$NoCensusCalculation.$TotalMonthlyClaimCost</t>
  </si>
  <si>
    <t>_res_.$plans[2].$ULCoverageCalculation.$classes[0].$classNumber</t>
  </si>
  <si>
    <t>_res_.$plans[2].$ULCoverageCalculation.$classes[0].$LivesCount</t>
  </si>
  <si>
    <t>_res_.$plans[2].$ULCoverageCalculation.$classes[0].$NoCensusCalculation.$AverageSalary</t>
  </si>
  <si>
    <t>_res_.$plans[2].$SpouseTLCoverageCalculation.$classes[0].$LivesCount</t>
  </si>
  <si>
    <t>_res_.$plans[2].$ULCoverageCalculation.$classes[0].$NoCensusCalculation.$AverageAge</t>
  </si>
  <si>
    <t>_res_.$plans[2].$SpouseTLCoverageCalculation.$classes[0].$NoCensusCalculation.$AverageSalary</t>
  </si>
  <si>
    <t>_res_.$plans[2].$ULCoverageCalculation.$classes[0].$NoCensusCalculation.$MalePercent</t>
  </si>
  <si>
    <t>_res_.$plans[2].$SpouseTLCoverageCalculation.$classes[0].$NoCensusCalculation.$AverageAge</t>
  </si>
  <si>
    <t>_res_.$plans[2].$ULCoverageCalculation.$classes[0].$NoCensusCalculation.$FemalePercent</t>
  </si>
  <si>
    <t>_res_.$plans[2].$SpouseTLCoverageCalculation.$classes[0].$NoCensusCalculation.$MalePercent</t>
  </si>
  <si>
    <t>_res_.$plans[2].$ULCoverageCalculation.$classes[0].$NoCensusCalculation.$PlanAmountCalculation</t>
  </si>
  <si>
    <t>_res_.$plans[2].$SpouseTLCoverageCalculation.$classes[0].$NoCensusCalculation.$FemalePercent</t>
  </si>
  <si>
    <t>_res_.$plans[2].$ULCoverageCalculation.$classes[0].$NoCensusCalculation.$PlanAmount</t>
  </si>
  <si>
    <t>_res_.$plans[2].$SpouseTLCoverageCalculation.$classes[0].$NoCensusCalculation.$PlanAmountCalculation</t>
  </si>
  <si>
    <t>_res_.$plans[2].$ULCoverageCalculation.$classes[0].$NoCensusCalculation.$TotalVolume</t>
  </si>
  <si>
    <t>_res_.$plans[2].$SpouseTLCoverageCalculation.$classes[0].$NoCensusCalculation.$PlanAmount</t>
  </si>
  <si>
    <t>_res_.$plans[2].$ULCoverageCalculation.$classes[0].$NoCensusCalculation.$MonthlyClaimCostMale</t>
  </si>
  <si>
    <t>_res_.$plans[2].$SpouseTLCoverageCalculation.$classes[0].$NoCensusCalculation.$TotalVolume</t>
  </si>
  <si>
    <t>_res_.$plans[2].$ULCoverageCalculation.$classes[0].$NoCensusCalculation.$MonthlyClaimCostFemale</t>
  </si>
  <si>
    <t>_res_.$plans[2].$SpouseTLCoverageCalculation.$classes[0].$NoCensusCalculation.$MonthlyClaimCostMale</t>
  </si>
  <si>
    <t>_res_.$plans[2].$ULCoverageCalculation.$classes[0].$NoCensusCalculation.$TotalMonthlyClaimCost</t>
  </si>
  <si>
    <t>_res_.$plans[2].$SpouseTLCoverageCalculation.$classes[0].$NoCensusCalculation.$MonthlyClaimCostFemale</t>
  </si>
  <si>
    <t>_res_.$plans[3].$planName</t>
  </si>
  <si>
    <t>_res_.$plans[2].$SpouseTLCoverageCalculation.$classes[0].$NoCensusCalculation.$MonthlyClaimCostSpouse</t>
  </si>
  <si>
    <t>_res_.$plans[3].$ULCoverageCalculation.$classes[0].$classNumber</t>
  </si>
  <si>
    <t>_res_.$plans[2].$SpouseTLCoverageCalculation.$classes[0].$NoCensusCalculation.$TotalMonthlyClaimCost</t>
  </si>
  <si>
    <t>_res_.$plans[3].$ULCoverageCalculation.$classes[0].$LivesCount</t>
  </si>
  <si>
    <t>_res_.$plans[3].$ULCoverageCalculation.$classes[0].$NoCensusCalculation.$AverageSalary</t>
  </si>
  <si>
    <t>_res_.$plans[3].$ULCoverageCalculation.$classes[0].$NoCensusCalculation.$AverageAge</t>
  </si>
  <si>
    <t>_res_.$plans[3].$SpouseTLCoverageCalculation.$classes[0].$LivesCount</t>
  </si>
  <si>
    <t>_res_.$plans[3].$ULCoverageCalculation.$classes[0].$NoCensusCalculation.$MalePercent</t>
  </si>
  <si>
    <t>_res_.$plans[3].$SpouseTLCoverageCalculation.$classes[0].$NoCensusCalculation.$AverageSalary</t>
  </si>
  <si>
    <t>_res_.$plans[3].$ULCoverageCalculation.$classes[0].$NoCensusCalculation.$FemalePercent</t>
  </si>
  <si>
    <t>_res_.$plans[3].$SpouseTLCoverageCalculation.$classes[0].$NoCensusCalculation.$AverageAge</t>
  </si>
  <si>
    <t>_res_.$plans[3].$ULCoverageCalculation.$classes[0].$NoCensusCalculation.$PlanAmountCalculation</t>
  </si>
  <si>
    <t>_res_.$plans[3].$SpouseTLCoverageCalculation.$classes[0].$NoCensusCalculation.$MalePercent</t>
  </si>
  <si>
    <t>_res_.$plans[3].$ULCoverageCalculation.$classes[0].$NoCensusCalculation.$PlanAmount</t>
  </si>
  <si>
    <t>_res_.$plans[3].$SpouseTLCoverageCalculation.$classes[0].$NoCensusCalculation.$FemalePercent</t>
  </si>
  <si>
    <t>_res_.$plans[3].$ULCoverageCalculation.$classes[0].$NoCensusCalculation.$TotalVolume</t>
  </si>
  <si>
    <t>_res_.$plans[3].$SpouseTLCoverageCalculation.$classes[0].$NoCensusCalculation.$PlanAmountCalculation</t>
  </si>
  <si>
    <t>_res_.$plans[3].$ULCoverageCalculation.$classes[0].$NoCensusCalculation.$MonthlyClaimCostMale</t>
  </si>
  <si>
    <t>_res_.$plans[3].$SpouseTLCoverageCalculation.$classes[0].$NoCensusCalculation.$PlanAmount</t>
  </si>
  <si>
    <t>_res_.$plans[3].$ULCoverageCalculation.$classes[0].$NoCensusCalculation.$MonthlyClaimCostFemale</t>
  </si>
  <si>
    <t>_res_.$plans[3].$SpouseTLCoverageCalculation.$classes[0].$NoCensusCalculation.$TotalVolume</t>
  </si>
  <si>
    <t>_res_.$plans[3].$ULCoverageCalculation.$classes[0].$NoCensusCalculation.$TotalMonthlyClaimCost</t>
  </si>
  <si>
    <t>_res_.$plans[3].$SpouseTLCoverageCalculation.$classes[0].$NoCensusCalculation.$MonthlyClaimCostMale</t>
  </si>
  <si>
    <t>_res_.$plans[3].$SpouseTLCoverageCalculation.$classes[0].$NoCensusCalculation.$MonthlyClaimCostFemale</t>
  </si>
  <si>
    <t>_res_.$plans[3].$SpouseTLCoverageCalculation.$classes[0].$NoCensusCalculation.$MonthlyClaimCostSpouse</t>
  </si>
  <si>
    <t>_res_.$plans[3].$SpouseTLCoverageCalculation.$classes[0].$NoCensusCalculation.$TotalMonthlyClaimCost</t>
  </si>
  <si>
    <t>_res_.$plans[0].$ULCoverageCalculation.$classes[0].$VolumePerEmployee</t>
  </si>
  <si>
    <t>_res_.$plans[0].$SpouseTLCoverageCalculation.$classes[0].$VolumePerEmployee</t>
  </si>
  <si>
    <t>_res_.$plans[0].$SpouseTLCoverageCalculation.$classes[0].$CalculateFinalRates.$CalculateFinalSlope[0].$Volume</t>
  </si>
  <si>
    <t>_res_.$plans[0].$ULCoverageCalculation.$classes[0].$CalculateFinalRates.$CalculateFinalRates[0].$ageBandedRateCard[0].$rateCard.$numberOfLives</t>
  </si>
  <si>
    <t>_res_.$plans[0].$SpouseTLCoverageCalculation.$classes[0].$CalculateFinalRates.$CalculateFinalRates[0].$ageBandedRateCard[0].$rateCard.$numberOfLives</t>
  </si>
  <si>
    <t>_res_.$plans[0].$ULCoverageCalculation.$classes[0].$CalculateFinalRates.$CalculateFinalRates[0].$ageBandedRateCard[0].$rateCard.$totalVolume</t>
  </si>
  <si>
    <t>_res_.$plans[0].$SpouseTLCoverageCalculation.$classes[0].$CalculateFinalRates.$CalculateFinalRates[2].$ageBandedRateCard[1].$rateCard.$Slope</t>
  </si>
  <si>
    <t>_res_.$plans[0].$SpouseTLCoverageCalculation.$classes[0].$CalculateFinalRates.$CalculateFinalRates[2].$ageBandedRateCard[1].$rateCard.$coiRate</t>
  </si>
  <si>
    <t>_res_.$plans[0].$SpouseTLCoverageCalculation.$classes[0].$CalculateFinalRates.$CalculateFinalRates[2].$ageBandedRateCard[1].$rateCard.$numberOfLives</t>
  </si>
  <si>
    <t>_res_.$plans[0].$SpouseTLCoverageCalculation.$classes[0].$CalculateFinalRates.$CalculateFinalRates[2].$ageBandedRateCard[1].$rateCard.$totalVolume</t>
  </si>
  <si>
    <t>_res_.$plans[0].$SpouseTLCoverageCalculation.$classes[0].$CalculateFinalRates.$CalculateFinalRates[2].$ageBandedRateCard[1].$rateCard.$rate</t>
  </si>
  <si>
    <t>_res_.$plans[0].$SpouseTLCoverageCalculation.$classes[0].$CalculateFinalRates.$CalculateFinalRates[2].$ageBandedRateCard[1].$rateCardPremium.$annualPremium</t>
  </si>
  <si>
    <t>_res_.$plans[0].$SpouseTLCoverageCalculation.$classes[0].$CalculateFinalRates.$CalculateFinalRates[2].$ageBandedRateCard[1].$rateCardPremium.$monthlyPremium</t>
  </si>
  <si>
    <t>_res_.$plans[0].$SpouseTLCoverageCalculation.$classes[0].$CalculateFinalRates.$CalculateFinalRates[2].$ageBandedRateCard[1].$rateCardPremium.$annualPremiumCoiBase</t>
  </si>
  <si>
    <t>Class Name</t>
  </si>
  <si>
    <t>119964</t>
  </si>
  <si>
    <t>140000</t>
  </si>
  <si>
    <t>118560</t>
  </si>
  <si>
    <t>31200</t>
  </si>
  <si>
    <t>24960</t>
  </si>
  <si>
    <t>63594</t>
  </si>
  <si>
    <t>149483.4</t>
  </si>
  <si>
    <t>0.021</t>
  </si>
  <si>
    <t>3.201934428</t>
  </si>
  <si>
    <t>3.294</t>
  </si>
  <si>
    <t>0.022</t>
  </si>
  <si>
    <t>0.26</t>
  </si>
  <si>
    <t>38.87</t>
  </si>
  <si>
    <t>42</t>
  </si>
  <si>
    <t>0.38</t>
  </si>
  <si>
    <t>0.49</t>
  </si>
  <si>
    <t>82642.15</t>
  </si>
  <si>
    <t>57766.28</t>
  </si>
  <si>
    <t>63000</t>
  </si>
  <si>
    <t>110006</t>
  </si>
  <si>
    <t>79976</t>
  </si>
  <si>
    <t>158080</t>
  </si>
  <si>
    <t>300120</t>
  </si>
  <si>
    <t>378092</t>
  </si>
  <si>
    <t>678212</t>
  </si>
  <si>
    <t>238056</t>
  </si>
  <si>
    <t>19121.67</t>
  </si>
  <si>
    <t>19121.667</t>
  </si>
  <si>
    <t>0.5</t>
  </si>
  <si>
    <t>0.17</t>
  </si>
  <si>
    <t>76522.67</t>
  </si>
  <si>
    <t>79040</t>
  </si>
  <si>
    <t>900</t>
  </si>
  <si>
    <t>0.33</t>
  </si>
  <si>
    <t>73693.33</t>
  </si>
  <si>
    <t>false</t>
  </si>
  <si>
    <t>120000</t>
  </si>
  <si>
    <t>15.372</t>
  </si>
  <si>
    <t>true</t>
  </si>
  <si>
    <t>Employees11,Employees11</t>
  </si>
  <si>
    <t>45</t>
  </si>
  <si>
    <t>14.828</t>
  </si>
  <si>
    <t>Employees12,Employees12</t>
  </si>
  <si>
    <t>60</t>
  </si>
  <si>
    <t>69.183</t>
  </si>
  <si>
    <t>Employees13,Employees13</t>
  </si>
  <si>
    <t>48</t>
  </si>
  <si>
    <t>18.791</t>
  </si>
  <si>
    <t>61</t>
  </si>
  <si>
    <t>57000</t>
  </si>
  <si>
    <t>43.816</t>
  </si>
  <si>
    <t>65</t>
  </si>
  <si>
    <t>47500</t>
  </si>
  <si>
    <t>58.026</t>
  </si>
  <si>
    <t>71</t>
  </si>
  <si>
    <t>38000</t>
  </si>
  <si>
    <t>87.624</t>
  </si>
  <si>
    <t>Employees14,Employees14</t>
  </si>
  <si>
    <t>54080</t>
  </si>
  <si>
    <t>3.412</t>
  </si>
  <si>
    <t>32</t>
  </si>
  <si>
    <t>84792</t>
  </si>
  <si>
    <t>3.069</t>
  </si>
  <si>
    <t>0.1</t>
  </si>
  <si>
    <t>0.08</t>
  </si>
  <si>
    <t>0.05</t>
  </si>
  <si>
    <t>46</t>
  </si>
  <si>
    <t>87222.22</t>
  </si>
  <si>
    <t>0.36</t>
  </si>
  <si>
    <t>0.22</t>
  </si>
  <si>
    <t>80802.44</t>
  </si>
  <si>
    <t>221080</t>
  </si>
  <si>
    <t>159016</t>
  </si>
  <si>
    <t>189046</t>
  </si>
  <si>
    <t>47</t>
  </si>
  <si>
    <t>61545.63</t>
  </si>
  <si>
    <t>0.31</t>
  </si>
  <si>
    <t>0.15</t>
  </si>
  <si>
    <t>83027.75</t>
  </si>
  <si>
    <t>237120</t>
  </si>
  <si>
    <t>82771.5</t>
  </si>
  <si>
    <t>142040</t>
  </si>
  <si>
    <t>49</t>
  </si>
  <si>
    <t>89362</t>
  </si>
  <si>
    <t>45625</t>
  </si>
  <si>
    <t>83005.5</t>
  </si>
  <si>
    <t>51</t>
  </si>
  <si>
    <t>36666.67</t>
  </si>
  <si>
    <t>89674</t>
  </si>
  <si>
    <t>79508</t>
  </si>
  <si>
    <t>46125</t>
  </si>
  <si>
    <t>20756.25</t>
  </si>
  <si>
    <t>6.642</t>
  </si>
  <si>
    <t>11.124</t>
  </si>
  <si>
    <t>11.529</t>
  </si>
  <si>
    <t>17.802</t>
  </si>
  <si>
    <t>7.317</t>
  </si>
  <si>
    <r>
      <t xml:space="preserve">Test PolicyCalculation </t>
    </r>
    <r>
      <rPr>
        <b/>
        <sz val="11"/>
        <color theme="1"/>
        <rFont val="Franklin Gothic Book"/>
        <family val="2"/>
      </rPr>
      <t>PolicyValidationTest</t>
    </r>
  </si>
  <si>
    <t>_error_.code</t>
  </si>
  <si>
    <t>Error Code</t>
  </si>
  <si>
    <t>NoCensusDataValidation</t>
  </si>
  <si>
    <t>_error_.errors[0].code</t>
  </si>
  <si>
    <t xml:space="preserve">Error level 2 Code 1 </t>
  </si>
  <si>
    <t>NumberOfLivesForCoverage</t>
  </si>
  <si>
    <t>NumberOfLivesForCoverageAgeBanded</t>
  </si>
  <si>
    <t>_error_.errors[0].message</t>
  </si>
  <si>
    <t>Error level 2 Message 1</t>
  </si>
  <si>
    <t>_error_.errors[1].code</t>
  </si>
  <si>
    <t xml:space="preserve">Error level 2 Code 2 </t>
  </si>
  <si>
    <t>MandatoryAgeBands</t>
  </si>
  <si>
    <t>_error_.errors[1].message</t>
  </si>
  <si>
    <t>Error level 2 Message 2</t>
  </si>
  <si>
    <t>_error_.errors[2].code</t>
  </si>
  <si>
    <t>Error level 2 Code 3</t>
  </si>
  <si>
    <t>_error_.errors[2].message</t>
  </si>
  <si>
    <t>Error level 2 Message 3</t>
  </si>
  <si>
    <t>plans[1].coverages[0].classes[0].ageBands[2].ageBandName</t>
  </si>
  <si>
    <t>plans[1].coverages[0].classes[0].ageBands[2].tobacco</t>
  </si>
  <si>
    <t>plans[1].coverages[0].classes[0].ageBands[2].numberOfLives</t>
  </si>
  <si>
    <t>plans[1].coverages[1].classes[0].ageBands[2].ageBandName</t>
  </si>
  <si>
    <t>plans[1].coverages[1].classes[0].ageBands[2].tobacco</t>
  </si>
  <si>
    <t>plans[1].coverages[1].classes[0].ageBands[2].numberOfLives</t>
  </si>
  <si>
    <t>plans[1].coverages[2].classes[0].numberOfLives</t>
  </si>
  <si>
    <t>_error_.message</t>
  </si>
  <si>
    <t>Error Message</t>
  </si>
  <si>
    <t>&gt; PolicyValidationData</t>
  </si>
  <si>
    <r>
      <t xml:space="preserve">Data Policy </t>
    </r>
    <r>
      <rPr>
        <b/>
        <sz val="10"/>
        <rFont val="Franklin Gothic Book"/>
        <family val="2"/>
      </rPr>
      <t>PolicyValidationData</t>
    </r>
  </si>
  <si>
    <t>Policy_ClassNotFoundInUL</t>
  </si>
  <si>
    <t>PlansClassValidation</t>
  </si>
  <si>
    <t>plans[0].coverages[3].classes[0].className</t>
  </si>
  <si>
    <t>Managers</t>
  </si>
  <si>
    <t>Class Validation failed for one of additional coverages</t>
  </si>
  <si>
    <t>AddCoverageClassNotFoundInUL</t>
  </si>
  <si>
    <t>Selected class Managers for coverage LongTermCareAdditionalCost must be also selected for main Universal Life coverage in plan Golden1</t>
  </si>
  <si>
    <t>IT11</t>
  </si>
  <si>
    <t>IT Staff</t>
  </si>
  <si>
    <t>Policy_NoAgeBands</t>
  </si>
  <si>
    <t>Missing information when no census is provided</t>
  </si>
  <si>
    <t>Age Bands parameter is missing on all classes for coverage UniversalLife</t>
  </si>
  <si>
    <t>Policy_NoNumOfLivesAgeBand</t>
  </si>
  <si>
    <t>Number of lives must be specified and be positive at least for one age band for coverage UniversalLife</t>
  </si>
  <si>
    <t>Number of lives must be specified and be positive at least for one age band for coverage SpouseTermLife</t>
  </si>
  <si>
    <t>Policy_NoNumOfLivesComposite</t>
  </si>
  <si>
    <t>Number of lives must be specified and be positive at least for one class for coverage ChildTermLife</t>
  </si>
  <si>
    <t>Number of lives must be specified and be positive at least for one class for coverage ExtensionOfLongTermCare</t>
  </si>
  <si>
    <t>plans[0].coverages[4].classes[0].className</t>
  </si>
  <si>
    <t>plans[1].coverages[3].classes[0].numberOfLives</t>
  </si>
  <si>
    <t>plans[1].coverages[4].classes[0].numberOfLives</t>
  </si>
  <si>
    <t>plans[1].coverages[5].classes[0].numberOfLives</t>
  </si>
  <si>
    <t>plans[1].coverages[6].classes[0].numberOfLives</t>
  </si>
  <si>
    <t>plans[1].coverages[7].classes[0].numberOfLives</t>
  </si>
  <si>
    <t>Selected class IT Staff for coverage ExtensionOfLongTermCare must be also selected for main Universal Life coverage in plan Golden1</t>
  </si>
  <si>
    <r>
      <t xml:space="preserve">Test PolicyCalculation </t>
    </r>
    <r>
      <rPr>
        <b/>
        <sz val="11"/>
        <color theme="1"/>
        <rFont val="Franklin Gothic Book"/>
        <family val="2"/>
      </rPr>
      <t>PolicyCensusValidationTest</t>
    </r>
  </si>
  <si>
    <t>employeeID</t>
  </si>
  <si>
    <t>E001</t>
  </si>
  <si>
    <t>E001_invalidAge</t>
  </si>
  <si>
    <t>E002_noAgeAndDoB</t>
  </si>
  <si>
    <t>E002</t>
  </si>
  <si>
    <t>E003_invalidDoB</t>
  </si>
  <si>
    <t>E003_noAgeOrDoB</t>
  </si>
  <si>
    <t>E003</t>
  </si>
  <si>
    <t>E004_noSalary</t>
  </si>
  <si>
    <t>E004_noAgeOrDoB</t>
  </si>
  <si>
    <t>E004</t>
  </si>
  <si>
    <t>E005_noSalaryMode</t>
  </si>
  <si>
    <t>E006_noGender</t>
  </si>
  <si>
    <t>E007_noSI</t>
  </si>
  <si>
    <t>E008_noRetireeFlag</t>
  </si>
  <si>
    <t>E008</t>
  </si>
  <si>
    <t>E009_noEligibleFlag</t>
  </si>
  <si>
    <t>E009</t>
  </si>
  <si>
    <t>E013_DiffPlans</t>
  </si>
  <si>
    <t>E015_diffClasses</t>
  </si>
  <si>
    <t>E017_negativeTLChVolume</t>
  </si>
  <si>
    <t>gender</t>
  </si>
  <si>
    <t>dob</t>
  </si>
  <si>
    <t>Date of birth</t>
  </si>
  <si>
    <t>1868-01-01</t>
  </si>
  <si>
    <t>smokerIndicator</t>
  </si>
  <si>
    <t>state</t>
  </si>
  <si>
    <t>employeeCoverages[0].coverageId</t>
  </si>
  <si>
    <t>Coverage 1 ID</t>
  </si>
  <si>
    <t>employeeCoverages[0].eligible</t>
  </si>
  <si>
    <t>Coverage 1 Eligible</t>
  </si>
  <si>
    <t>employeeCoverages[0].elected</t>
  </si>
  <si>
    <t>Coverage 1 Elected</t>
  </si>
  <si>
    <t>employeeCoverages[0].plan</t>
  </si>
  <si>
    <t>employeeCoverages[0].classNumber</t>
  </si>
  <si>
    <t>employeeCoverages[1].coverageId</t>
  </si>
  <si>
    <t>Coverage 2 ID</t>
  </si>
  <si>
    <t>employeeCoverages[1].eligible</t>
  </si>
  <si>
    <t>Coverage 2 Eligible</t>
  </si>
  <si>
    <t>employeeCoverages[1].elected</t>
  </si>
  <si>
    <t>Coverage 2 Elected</t>
  </si>
  <si>
    <t>employeeCoverages[1].plan</t>
  </si>
  <si>
    <t>Silver</t>
  </si>
  <si>
    <t>employeeCoverages[1].classNumber</t>
  </si>
  <si>
    <t>employeeCoverages[2].coverageId</t>
  </si>
  <si>
    <t>Coverage 3 ID</t>
  </si>
  <si>
    <t>employeeCoverages[2].eligible</t>
  </si>
  <si>
    <t>Coverage 3 Eligible</t>
  </si>
  <si>
    <t>employeeCoverages[2].elected</t>
  </si>
  <si>
    <t>Coverage 3 Elected</t>
  </si>
  <si>
    <t>employeeCoverages[2].plan</t>
  </si>
  <si>
    <t>employeeCoverages[2].classNumber</t>
  </si>
  <si>
    <t>ITStaff</t>
  </si>
  <si>
    <t>employeeCoverages[3].coverageId</t>
  </si>
  <si>
    <t>Coverage 4 ID</t>
  </si>
  <si>
    <t>employeeCoverages[3].eligible</t>
  </si>
  <si>
    <t>Coverage 4 Eligible</t>
  </si>
  <si>
    <t>employeeCoverages[3].elected</t>
  </si>
  <si>
    <t>Coverage 4 Elected</t>
  </si>
  <si>
    <t>employeeCoverages[3].plan</t>
  </si>
  <si>
    <t>employeeCoverages[3].classNumber</t>
  </si>
  <si>
    <t>employeeCoverages[4].coverageId</t>
  </si>
  <si>
    <t>Coverage 5 ID</t>
  </si>
  <si>
    <t>employeeCoverages[4].eligible</t>
  </si>
  <si>
    <t>Coverage 5 Eligible</t>
  </si>
  <si>
    <t>employeeCoverages[4].elected</t>
  </si>
  <si>
    <t>Coverage 5 Elected</t>
  </si>
  <si>
    <t>employeeCoverages[4].plan</t>
  </si>
  <si>
    <t>employeeCoverages[4].classNumber</t>
  </si>
  <si>
    <t>employeeCoverages[5].coverageId</t>
  </si>
  <si>
    <t>employeeCoverages[5].eligible</t>
  </si>
  <si>
    <t>employeeCoverages[5].elected</t>
  </si>
  <si>
    <t>employeeCoverages[5].plan</t>
  </si>
  <si>
    <t>employeeCoverages[5].classNumber</t>
  </si>
  <si>
    <t>salaryAmt</t>
  </si>
  <si>
    <t>salaryUnit</t>
  </si>
  <si>
    <t>employeeCoverages[0].volume</t>
  </si>
  <si>
    <t>employeeCoverages[1].volume</t>
  </si>
  <si>
    <t>employeeCoverages[2].volume</t>
  </si>
  <si>
    <t>employeeCoverages[3].volume</t>
  </si>
  <si>
    <t>employeeCoverages[4].volume</t>
  </si>
  <si>
    <t>employeeCoverages[5].volume</t>
  </si>
  <si>
    <t>census</t>
  </si>
  <si>
    <r>
      <t xml:space="preserve">Data Employee </t>
    </r>
    <r>
      <rPr>
        <b/>
        <sz val="10"/>
        <color theme="1"/>
        <rFont val="Franklin Gothic Book"/>
        <family val="2"/>
      </rPr>
      <t>EmployeesDataWithErrors</t>
    </r>
  </si>
  <si>
    <t>&gt; EmployeesDataWithErrors</t>
  </si>
  <si>
    <t>Census</t>
  </si>
  <si>
    <t>Issues with census file</t>
  </si>
  <si>
    <t>CensusRecordAgeValidation</t>
  </si>
  <si>
    <t>CensusRecordEmptyAgeValidation</t>
  </si>
  <si>
    <t>CensusRecordDateOfBirthValidation</t>
  </si>
  <si>
    <t>Coverage 6 ID</t>
  </si>
  <si>
    <t>Coverage 6 Eligible</t>
  </si>
  <si>
    <t>Coverage 6 Elected</t>
  </si>
  <si>
    <t>E001, E001_invalidAge, E002_noAgeAndDoB,E002, E003_invalidDoB, E003</t>
  </si>
  <si>
    <t>Policy_CensusInvalidAgeDob</t>
  </si>
  <si>
    <t>Policy_CensusInvalidSalaryGender</t>
  </si>
  <si>
    <t>Invalid age (greater than maturity age (90) or less than 15) (1)</t>
  </si>
  <si>
    <t>Age or date of birth is missing (1)</t>
  </si>
  <si>
    <t>CensusRecordSalaryValidation</t>
  </si>
  <si>
    <t>Salary mode and/or corresponding salary amount is missing (2)</t>
  </si>
  <si>
    <t>CensusRecordGenderValidation</t>
  </si>
  <si>
    <t>Gender is missing (1)</t>
  </si>
  <si>
    <t>E001, E002, E003, E004, E004_noSalary, E005_noSalaryMode, E006_noGender, E007_noSI</t>
  </si>
  <si>
    <t>CensusRecordSmokerIndicatorValidation</t>
  </si>
  <si>
    <t>Policy_InvalidEligibilityAndNoPlan</t>
  </si>
  <si>
    <t>CensusRecordULEligibleValidation</t>
  </si>
  <si>
    <t>CensusRecordAddCoverageEligibleValidation</t>
  </si>
  <si>
    <t>CensusRecordULPlanValidation</t>
  </si>
  <si>
    <t>_error_.errors[3].code</t>
  </si>
  <si>
    <t>_error_.errors[3].message</t>
  </si>
  <si>
    <t>_error_.errors[4].code</t>
  </si>
  <si>
    <t>_error_.errors[4].message</t>
  </si>
  <si>
    <t>Error level 2 Code 4</t>
  </si>
  <si>
    <t>Error level 2 Message 4</t>
  </si>
  <si>
    <t>Error level 2 Code 5</t>
  </si>
  <si>
    <t>Error level 2 Message 5</t>
  </si>
  <si>
    <t>CensusRecordAddCoveragePlanValidation</t>
  </si>
  <si>
    <t>E012_noPlanChildUL</t>
  </si>
  <si>
    <t>E011_noPlanUL</t>
  </si>
  <si>
    <t>E010_notEligibleOrEnrolledUL</t>
  </si>
  <si>
    <t>E014_NoClassUL</t>
  </si>
  <si>
    <t>Plan name for Universal Life coverage is missing (1)</t>
  </si>
  <si>
    <t>Eligible attribute is missing for Universal Life coverage (1)</t>
  </si>
  <si>
    <t>E001, E002, E003, E004, E009</t>
  </si>
  <si>
    <t>Enrolled</t>
  </si>
  <si>
    <t>E016_negativeULVolume</t>
  </si>
  <si>
    <t>Policy_EnrolledClassVolumeErrors</t>
  </si>
  <si>
    <t>CensusRecordULEnrolledValidation</t>
  </si>
  <si>
    <t>Enrolled attribute is missing for Universal Life coverage (1)</t>
  </si>
  <si>
    <t>CensusRecordULClassNumberValidation</t>
  </si>
  <si>
    <t>Universal Life class number is missing (1)</t>
  </si>
  <si>
    <t>CensusRecordAddCoverageClassNumberValidation</t>
  </si>
  <si>
    <t>CensusRecordULVolumeValidation</t>
  </si>
  <si>
    <t>Volume is negative for Universal Life coverage (1)</t>
  </si>
  <si>
    <t>ChildTermLife coverage(-s) class number must be equal to Universal Life coverage class number (1)</t>
  </si>
  <si>
    <t>CensusRecordAddCoverageVolumeValidation</t>
  </si>
  <si>
    <r>
      <t xml:space="preserve">Data Policy </t>
    </r>
    <r>
      <rPr>
        <b/>
        <sz val="10"/>
        <rFont val="Franklin Gothic Book"/>
        <family val="2"/>
      </rPr>
      <t>PolicyCensusValidationData</t>
    </r>
  </si>
  <si>
    <t>&gt; PolicyCensusValidationData</t>
  </si>
  <si>
    <t>CensusRecordsValidation</t>
  </si>
  <si>
    <t>Smoker indicator is missing (1)</t>
  </si>
  <si>
    <t>Invalid date of birth. Calculated age is greater than maturity age (90) or less than 15. (1)</t>
  </si>
  <si>
    <t>Eligible for SpouseTermLife, ChildTermLife coverage(-s) must also be eligible for Universal Life coverage (1)</t>
  </si>
  <si>
    <t>SpouseTermLife, ChildTermLife coverage(-s) class number must be equal to Universal Life coverage class number (1)</t>
  </si>
  <si>
    <t>_error_.errors[5].code</t>
  </si>
  <si>
    <t>_error_.errors[5].message</t>
  </si>
  <si>
    <t>_error_.errors[6].code</t>
  </si>
  <si>
    <t>_error_.errors[6].message</t>
  </si>
  <si>
    <t>Error level 2 Code 6</t>
  </si>
  <si>
    <t>Error level 2 Message 6</t>
  </si>
  <si>
    <t>Error level 2 Code 7</t>
  </si>
  <si>
    <t>Error level 2 Message 7</t>
  </si>
  <si>
    <t>Volume attribute is negative for ChildTermLife coverage(-s) (1)</t>
  </si>
  <si>
    <t>CensusCoverageNumberOfLivesValidation</t>
  </si>
  <si>
    <t>There are no participants with coverage UniversalLife in census file for plan Silver1</t>
  </si>
  <si>
    <t>Policy_NoParticipantsInCensusForCoverage</t>
  </si>
  <si>
    <t>Plan name for ChildTermLife coverage(-s) must be equal to plan name for Universal Life coverage (1)</t>
  </si>
  <si>
    <t>E018_LTCInvalidEnrollment</t>
  </si>
  <si>
    <t>E001, E002, E003, E004, E009, E009_noEligibleFlag, E014_NoClassUL, E015_diffClasses	, E016_negativeULVolume, E017_negativeTLChVolume, E018_LTCInvalidEnrollment</t>
  </si>
  <si>
    <t>CensusRecordLTCEnrolledValidation</t>
  </si>
  <si>
    <t>Enrolled for Extension Of Long Term Care option must also be enrolled for Long Term Care Additional Cost option (1)</t>
  </si>
  <si>
    <t>E019_ADDInvalidEligible</t>
  </si>
  <si>
    <t>E001, E002, E003, E004, E009_noEligibleFlag, E009,	E010_notEligibleOrEnrolledUL, E011_noPlanUL, E012_noPlanChildUL, E019_ADDInvalidEligible</t>
  </si>
  <si>
    <t>CensusRecordADDEligibleValidation</t>
  </si>
  <si>
    <t>Eligible for Dependent ADD option must also be eligible for ADD option (1)</t>
  </si>
  <si>
    <t>Plan name for SpouseTermLife, ChildTermLife, WaiverOfPremium coverage(-s) must be equal to plan name for Universal Life coverage (1)</t>
  </si>
  <si>
    <t>27000</t>
  </si>
  <si>
    <t>0.18</t>
  </si>
  <si>
    <t>84201</t>
  </si>
  <si>
    <t>24750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</si>
</sst>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&quot;$&quot;#,##0"/>
    <numFmt numFmtId="168" formatCode="&quot;$&quot;#,##0.00"/>
    <numFmt numFmtId="169" formatCode="&quot;$&quot;#,##0.000_);[Red]\(&quot;$&quot;#,##0.000\)"/>
    <numFmt numFmtId="170" formatCode="0.000"/>
    <numFmt numFmtId="171" formatCode="&quot;$&quot;#,##0.000"/>
    <numFmt numFmtId="172" formatCode="0.0000"/>
    <numFmt numFmtId="173" formatCode="#,##0.000"/>
    <numFmt numFmtId="174" formatCode="&quot;$&quot;#,##0.00000"/>
    <numFmt numFmtId="175" formatCode="[$$-409]#,##0.00"/>
    <numFmt numFmtId="176" formatCode="[$$-45D]#,##0.00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Franklin Gothic Book"/>
      <family val="2"/>
    </font>
    <font>
      <b/>
      <sz val="9"/>
      <name val="Franklin Gothic Book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sz val="9"/>
      <name val="Franklin Gothic Book"/>
      <family val="2"/>
    </font>
    <font>
      <b/>
      <sz val="9"/>
      <color theme="1"/>
      <name val="Franklin Gothic Book"/>
      <family val="2"/>
    </font>
    <font>
      <sz val="10"/>
      <color theme="1"/>
      <name val="Franklin Gothic Book"/>
      <family val="2"/>
      <charset val="204"/>
    </font>
    <font>
      <sz val="9"/>
      <color rgb="FFFF0000"/>
      <name val="Franklin Gothic Book"/>
      <family val="2"/>
    </font>
    <font>
      <sz val="10"/>
      <color theme="1"/>
      <name val="Franklin Gothic Book"/>
      <family val="2"/>
    </font>
    <font>
      <sz val="10"/>
      <name val="Franklin Gothic Book"/>
      <family val="2"/>
    </font>
    <font>
      <sz val="10"/>
      <name val="Arial"/>
      <family val="2"/>
      <charset val="204"/>
    </font>
    <font>
      <sz val="9"/>
      <color rgb="FFC00000"/>
      <name val="Franklin Gothic Book"/>
      <family val="2"/>
    </font>
    <font>
      <sz val="10"/>
      <color rgb="FF7030A0"/>
      <name val="Franklin Gothic Book"/>
      <family val="2"/>
    </font>
    <font>
      <b/>
      <sz val="9"/>
      <color rgb="FFFF0000"/>
      <name val="Franklin Gothic Book"/>
      <family val="2"/>
    </font>
    <font>
      <sz val="10"/>
      <color theme="0" tint="-0.499984740745262"/>
      <name val="Franklin Gothic Book"/>
      <family val="2"/>
    </font>
    <font>
      <sz val="9"/>
      <color theme="9"/>
      <name val="Franklin Gothic Book"/>
      <family val="2"/>
    </font>
    <font>
      <sz val="8"/>
      <name val="Calibri"/>
      <family val="2"/>
      <scheme val="minor"/>
    </font>
    <font>
      <b/>
      <sz val="10"/>
      <color theme="1"/>
      <name val="Franklin Gothic Book"/>
      <family val="2"/>
    </font>
    <font>
      <sz val="11"/>
      <color rgb="FFC0000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9"/>
      <color theme="0" tint="-0.499984740745262"/>
      <name val="Franklin Gothic Book"/>
      <family val="2"/>
    </font>
    <font>
      <sz val="11"/>
      <name val="Calibri"/>
      <family val="2"/>
      <scheme val="minor"/>
    </font>
    <font>
      <sz val="9"/>
      <color theme="1" tint="0.499984740745262"/>
      <name val="Franklin Gothic Book"/>
      <family val="2"/>
    </font>
    <font>
      <b/>
      <sz val="9"/>
      <color theme="1"/>
      <name val="Franklin Gothic Book"/>
      <family val="2"/>
      <charset val="204"/>
    </font>
    <font>
      <sz val="9"/>
      <color theme="1"/>
      <name val="Franklin Gothic Book"/>
      <family val="2"/>
      <charset val="204"/>
    </font>
    <font>
      <sz val="9"/>
      <color theme="2" tint="-0.499984740745262"/>
      <name val="Franklin Gothic Book"/>
      <family val="2"/>
      <charset val="204"/>
    </font>
    <font>
      <sz val="9"/>
      <color theme="0" tint="-0.499984740745262"/>
      <name val="Franklin Gothic Book"/>
      <family val="2"/>
      <charset val="204"/>
    </font>
    <font>
      <sz val="9"/>
      <name val="Franklin Gothic Book"/>
      <family val="2"/>
      <charset val="204"/>
    </font>
    <font>
      <sz val="6"/>
      <color rgb="FF222222"/>
      <name val="Verdana"/>
      <family val="2"/>
    </font>
    <font>
      <sz val="9"/>
      <color rgb="FF000000"/>
      <name val="Franklin Gothic Book"/>
      <family val="2"/>
    </font>
    <font>
      <sz val="11"/>
      <color theme="1"/>
      <name val="Franklin Gothic Book"/>
      <family val="2"/>
    </font>
    <font>
      <b/>
      <sz val="11"/>
      <color theme="1"/>
      <name val="Franklin Gothic Book"/>
      <family val="2"/>
    </font>
    <font>
      <b/>
      <sz val="10"/>
      <name val="Franklin Gothic Book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5" tint="-0.249977111117893"/>
      <name val="Franklin Gothic Book"/>
      <family val="2"/>
    </font>
    <font>
      <sz val="11"/>
      <color theme="0" tint="-0.499984740745262"/>
      <name val="Franklin Gothic Book"/>
      <family val="2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DE2F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8" fillId="0" borderId="0"/>
    <xf numFmtId="0" fontId="12" fillId="0" borderId="0"/>
    <xf numFmtId="166" fontId="5" fillId="0" borderId="0" applyFont="0" applyFill="0" applyBorder="0" applyAlignment="0" applyProtection="0"/>
  </cellStyleXfs>
  <cellXfs count="635">
    <xf numFmtId="0" fontId="0" fillId="0" borderId="0" xfId="0"/>
    <xf numFmtId="0" fontId="2" fillId="2" borderId="1" xfId="0" applyFont="1" applyFill="1" applyBorder="1"/>
    <xf numFmtId="0" fontId="4" fillId="0" borderId="1" xfId="0" applyFont="1" applyBorder="1"/>
    <xf numFmtId="0" fontId="4" fillId="0" borderId="0" xfId="0" applyFont="1"/>
    <xf numFmtId="0" fontId="2" fillId="0" borderId="0" xfId="2" applyFont="1"/>
    <xf numFmtId="0" fontId="3" fillId="3" borderId="0" xfId="2" applyFont="1" applyFill="1"/>
    <xf numFmtId="14" fontId="6" fillId="0" borderId="0" xfId="0" applyNumberFormat="1" applyFont="1" applyAlignment="1">
      <alignment horizontal="left" vertical="center"/>
    </xf>
    <xf numFmtId="0" fontId="7" fillId="3" borderId="0" xfId="2" applyFont="1" applyFill="1"/>
    <xf numFmtId="14" fontId="4" fillId="0" borderId="0" xfId="0" applyNumberFormat="1" applyFont="1" applyAlignment="1">
      <alignment horizontal="left" vertical="center"/>
    </xf>
    <xf numFmtId="49" fontId="4" fillId="0" borderId="0" xfId="0" quotePrefix="1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2" xfId="2" applyFont="1" applyBorder="1"/>
    <xf numFmtId="0" fontId="7" fillId="3" borderId="2" xfId="2" applyFont="1" applyFill="1" applyBorder="1"/>
    <xf numFmtId="0" fontId="4" fillId="0" borderId="2" xfId="0" applyFont="1" applyBorder="1" applyAlignment="1">
      <alignment horizontal="left" vertical="center"/>
    </xf>
    <xf numFmtId="0" fontId="4" fillId="0" borderId="2" xfId="0" applyFont="1" applyBorder="1"/>
    <xf numFmtId="0" fontId="2" fillId="0" borderId="3" xfId="2" applyFont="1" applyBorder="1"/>
    <xf numFmtId="0" fontId="3" fillId="3" borderId="3" xfId="2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/>
    <xf numFmtId="0" fontId="6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10" fontId="6" fillId="4" borderId="0" xfId="0" applyNumberFormat="1" applyFont="1" applyFill="1" applyAlignment="1">
      <alignment horizontal="left" vertical="center"/>
    </xf>
    <xf numFmtId="10" fontId="6" fillId="0" borderId="0" xfId="0" applyNumberFormat="1" applyFont="1" applyAlignment="1">
      <alignment horizontal="left" vertical="center"/>
    </xf>
    <xf numFmtId="0" fontId="2" fillId="0" borderId="0" xfId="3" applyFont="1"/>
    <xf numFmtId="0" fontId="3" fillId="3" borderId="0" xfId="3" applyFont="1" applyFill="1"/>
    <xf numFmtId="0" fontId="6" fillId="4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9" fontId="6" fillId="4" borderId="0" xfId="0" applyNumberFormat="1" applyFont="1" applyFill="1" applyAlignment="1">
      <alignment horizontal="left" vertical="center"/>
    </xf>
    <xf numFmtId="9" fontId="6" fillId="0" borderId="0" xfId="0" applyNumberFormat="1" applyFont="1" applyAlignment="1">
      <alignment horizontal="left" vertical="center"/>
    </xf>
    <xf numFmtId="167" fontId="6" fillId="4" borderId="0" xfId="0" applyNumberFormat="1" applyFont="1" applyFill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168" fontId="6" fillId="4" borderId="0" xfId="0" applyNumberFormat="1" applyFont="1" applyFill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0" fontId="2" fillId="0" borderId="0" xfId="0" applyFont="1"/>
    <xf numFmtId="0" fontId="4" fillId="4" borderId="0" xfId="0" applyFont="1" applyFill="1" applyAlignment="1">
      <alignment horizontal="left" vertical="center"/>
    </xf>
    <xf numFmtId="0" fontId="9" fillId="0" borderId="0" xfId="0" applyFont="1"/>
    <xf numFmtId="0" fontId="2" fillId="0" borderId="3" xfId="0" applyFont="1" applyBorder="1"/>
    <xf numFmtId="0" fontId="3" fillId="3" borderId="3" xfId="0" applyFont="1" applyFill="1" applyBorder="1"/>
    <xf numFmtId="0" fontId="3" fillId="3" borderId="0" xfId="0" applyFont="1" applyFill="1"/>
    <xf numFmtId="0" fontId="4" fillId="4" borderId="0" xfId="0" applyFont="1" applyFill="1" applyAlignment="1">
      <alignment horizontal="left"/>
    </xf>
    <xf numFmtId="0" fontId="4" fillId="4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/>
    </xf>
    <xf numFmtId="0" fontId="6" fillId="5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64" fontId="6" fillId="4" borderId="0" xfId="0" applyNumberFormat="1" applyFont="1" applyFill="1" applyAlignment="1">
      <alignment horizontal="left" vertical="center"/>
    </xf>
    <xf numFmtId="3" fontId="6" fillId="4" borderId="0" xfId="0" applyNumberFormat="1" applyFont="1" applyFill="1" applyAlignment="1">
      <alignment horizontal="left" vertical="center"/>
    </xf>
    <xf numFmtId="3" fontId="6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4" fillId="6" borderId="3" xfId="0" applyFont="1" applyFill="1" applyBorder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10" fontId="6" fillId="6" borderId="0" xfId="0" applyNumberFormat="1" applyFont="1" applyFill="1" applyAlignment="1">
      <alignment horizontal="left" vertical="center"/>
    </xf>
    <xf numFmtId="0" fontId="6" fillId="6" borderId="0" xfId="0" applyFont="1" applyFill="1" applyAlignment="1">
      <alignment horizontal="left"/>
    </xf>
    <xf numFmtId="9" fontId="6" fillId="6" borderId="0" xfId="0" applyNumberFormat="1" applyFont="1" applyFill="1" applyAlignment="1">
      <alignment horizontal="left" vertical="center"/>
    </xf>
    <xf numFmtId="167" fontId="6" fillId="6" borderId="0" xfId="0" applyNumberFormat="1" applyFont="1" applyFill="1" applyAlignment="1">
      <alignment horizontal="left" vertical="center"/>
    </xf>
    <xf numFmtId="168" fontId="6" fillId="6" borderId="0" xfId="0" applyNumberFormat="1" applyFont="1" applyFill="1" applyAlignment="1">
      <alignment horizontal="left" vertical="center"/>
    </xf>
    <xf numFmtId="1" fontId="6" fillId="6" borderId="0" xfId="0" applyNumberFormat="1" applyFont="1" applyFill="1" applyAlignment="1">
      <alignment horizontal="left" vertical="center"/>
    </xf>
    <xf numFmtId="1" fontId="4" fillId="0" borderId="0" xfId="0" applyNumberFormat="1" applyFont="1"/>
    <xf numFmtId="0" fontId="4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/>
    </xf>
    <xf numFmtId="164" fontId="6" fillId="6" borderId="0" xfId="0" applyNumberFormat="1" applyFont="1" applyFill="1" applyAlignment="1">
      <alignment horizontal="left" vertical="center"/>
    </xf>
    <xf numFmtId="3" fontId="6" fillId="6" borderId="0" xfId="0" applyNumberFormat="1" applyFont="1" applyFill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0" fontId="6" fillId="7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/>
    </xf>
    <xf numFmtId="9" fontId="6" fillId="7" borderId="0" xfId="0" applyNumberFormat="1" applyFont="1" applyFill="1" applyAlignment="1">
      <alignment horizontal="left" vertical="center"/>
    </xf>
    <xf numFmtId="167" fontId="6" fillId="7" borderId="0" xfId="0" applyNumberFormat="1" applyFont="1" applyFill="1" applyAlignment="1">
      <alignment horizontal="left" vertical="center"/>
    </xf>
    <xf numFmtId="168" fontId="6" fillId="7" borderId="0" xfId="0" applyNumberFormat="1" applyFont="1" applyFill="1" applyAlignment="1">
      <alignment horizontal="left" vertical="center"/>
    </xf>
    <xf numFmtId="3" fontId="6" fillId="7" borderId="0" xfId="0" applyNumberFormat="1" applyFont="1" applyFill="1" applyAlignment="1">
      <alignment horizontal="left" vertical="center"/>
    </xf>
    <xf numFmtId="167" fontId="6" fillId="7" borderId="2" xfId="0" applyNumberFormat="1" applyFont="1" applyFill="1" applyBorder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/>
    </xf>
    <xf numFmtId="0" fontId="2" fillId="0" borderId="2" xfId="0" applyFont="1" applyBorder="1"/>
    <xf numFmtId="0" fontId="3" fillId="3" borderId="2" xfId="0" applyFont="1" applyFill="1" applyBorder="1"/>
    <xf numFmtId="0" fontId="4" fillId="7" borderId="2" xfId="0" applyFont="1" applyFill="1" applyBorder="1" applyAlignment="1">
      <alignment horizontal="left"/>
    </xf>
    <xf numFmtId="164" fontId="6" fillId="7" borderId="0" xfId="0" applyNumberFormat="1" applyFont="1" applyFill="1" applyAlignment="1">
      <alignment horizontal="left" vertical="center"/>
    </xf>
    <xf numFmtId="0" fontId="6" fillId="7" borderId="2" xfId="0" applyFont="1" applyFill="1" applyBorder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6" fillId="8" borderId="0" xfId="0" applyFont="1" applyFill="1" applyAlignment="1">
      <alignment horizontal="left" vertical="center"/>
    </xf>
    <xf numFmtId="10" fontId="6" fillId="8" borderId="0" xfId="0" applyNumberFormat="1" applyFont="1" applyFill="1" applyAlignment="1">
      <alignment horizontal="left" vertical="center"/>
    </xf>
    <xf numFmtId="0" fontId="6" fillId="8" borderId="0" xfId="0" applyFont="1" applyFill="1" applyAlignment="1">
      <alignment horizontal="left"/>
    </xf>
    <xf numFmtId="9" fontId="6" fillId="8" borderId="0" xfId="0" applyNumberFormat="1" applyFont="1" applyFill="1" applyAlignment="1">
      <alignment horizontal="left" vertical="center"/>
    </xf>
    <xf numFmtId="167" fontId="6" fillId="8" borderId="0" xfId="0" applyNumberFormat="1" applyFont="1" applyFill="1" applyAlignment="1">
      <alignment horizontal="left" vertical="center"/>
    </xf>
    <xf numFmtId="168" fontId="6" fillId="8" borderId="0" xfId="0" applyNumberFormat="1" applyFont="1" applyFill="1" applyAlignment="1">
      <alignment horizontal="left" vertical="center"/>
    </xf>
    <xf numFmtId="3" fontId="6" fillId="8" borderId="0" xfId="0" applyNumberFormat="1" applyFont="1" applyFill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8" borderId="0" xfId="0" applyFont="1" applyFill="1" applyAlignment="1">
      <alignment horizontal="left"/>
    </xf>
    <xf numFmtId="164" fontId="6" fillId="8" borderId="0" xfId="0" applyNumberFormat="1" applyFont="1" applyFill="1" applyAlignment="1">
      <alignment horizontal="left" vertical="center"/>
    </xf>
    <xf numFmtId="0" fontId="6" fillId="8" borderId="2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/>
    </xf>
    <xf numFmtId="0" fontId="2" fillId="0" borderId="0" xfId="2" applyFont="1" applyAlignment="1">
      <alignment horizontal="left" vertical="center"/>
    </xf>
    <xf numFmtId="0" fontId="3" fillId="3" borderId="0" xfId="2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3" fillId="3" borderId="0" xfId="0" applyNumberFormat="1" applyFont="1" applyFill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7" fontId="11" fillId="0" borderId="0" xfId="0" applyNumberFormat="1" applyFont="1" applyAlignment="1">
      <alignment horizontal="left" vertical="center"/>
    </xf>
    <xf numFmtId="0" fontId="11" fillId="0" borderId="0" xfId="0" applyFont="1" applyAlignment="1">
      <alignment vertical="center"/>
    </xf>
    <xf numFmtId="0" fontId="2" fillId="0" borderId="0" xfId="4" applyFont="1" applyAlignment="1">
      <alignment horizontal="left" vertical="center"/>
    </xf>
    <xf numFmtId="0" fontId="3" fillId="3" borderId="0" xfId="4" applyFont="1" applyFill="1" applyAlignment="1">
      <alignment horizontal="left" vertical="center"/>
    </xf>
    <xf numFmtId="0" fontId="7" fillId="3" borderId="0" xfId="0" applyFont="1" applyFill="1"/>
    <xf numFmtId="0" fontId="2" fillId="0" borderId="0" xfId="0" applyFont="1" applyAlignment="1">
      <alignment horizontal="right"/>
    </xf>
    <xf numFmtId="0" fontId="7" fillId="9" borderId="0" xfId="0" applyFont="1" applyFill="1"/>
    <xf numFmtId="0" fontId="6" fillId="10" borderId="0" xfId="0" applyFont="1" applyFill="1" applyAlignment="1">
      <alignment horizontal="left"/>
    </xf>
    <xf numFmtId="0" fontId="13" fillId="0" borderId="0" xfId="0" applyFont="1"/>
    <xf numFmtId="0" fontId="3" fillId="9" borderId="0" xfId="0" applyFont="1" applyFill="1"/>
    <xf numFmtId="0" fontId="6" fillId="0" borderId="0" xfId="0" applyFont="1"/>
    <xf numFmtId="164" fontId="6" fillId="0" borderId="0" xfId="0" applyNumberFormat="1" applyFont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69" fontId="6" fillId="0" borderId="0" xfId="0" applyNumberFormat="1" applyFont="1" applyAlignment="1">
      <alignment horizontal="left"/>
    </xf>
    <xf numFmtId="14" fontId="6" fillId="10" borderId="0" xfId="0" applyNumberFormat="1" applyFont="1" applyFill="1" applyAlignment="1">
      <alignment horizontal="left" vertical="center"/>
    </xf>
    <xf numFmtId="165" fontId="4" fillId="0" borderId="0" xfId="0" applyNumberFormat="1" applyFont="1" applyAlignment="1">
      <alignment horizontal="left"/>
    </xf>
    <xf numFmtId="169" fontId="4" fillId="0" borderId="0" xfId="0" applyNumberFormat="1" applyFont="1" applyAlignment="1">
      <alignment horizontal="left"/>
    </xf>
    <xf numFmtId="0" fontId="7" fillId="3" borderId="2" xfId="0" applyFont="1" applyFill="1" applyBorder="1"/>
    <xf numFmtId="0" fontId="6" fillId="10" borderId="2" xfId="0" applyFont="1" applyFill="1" applyBorder="1" applyAlignment="1">
      <alignment horizontal="left"/>
    </xf>
    <xf numFmtId="0" fontId="7" fillId="9" borderId="3" xfId="0" applyFont="1" applyFill="1" applyBorder="1"/>
    <xf numFmtId="1" fontId="6" fillId="0" borderId="0" xfId="0" applyNumberFormat="1" applyFont="1" applyAlignment="1">
      <alignment horizontal="left"/>
    </xf>
    <xf numFmtId="170" fontId="4" fillId="0" borderId="0" xfId="0" applyNumberFormat="1" applyFont="1" applyAlignment="1">
      <alignment horizontal="left"/>
    </xf>
    <xf numFmtId="171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0" fontId="3" fillId="9" borderId="2" xfId="0" applyFont="1" applyFill="1" applyBorder="1"/>
    <xf numFmtId="171" fontId="4" fillId="0" borderId="2" xfId="0" applyNumberFormat="1" applyFont="1" applyBorder="1" applyAlignment="1">
      <alignment horizontal="left"/>
    </xf>
    <xf numFmtId="171" fontId="4" fillId="10" borderId="0" xfId="0" applyNumberFormat="1" applyFont="1" applyFill="1" applyAlignment="1">
      <alignment horizontal="left"/>
    </xf>
    <xf numFmtId="168" fontId="4" fillId="0" borderId="0" xfId="0" applyNumberFormat="1" applyFont="1"/>
    <xf numFmtId="172" fontId="11" fillId="0" borderId="0" xfId="5" quotePrefix="1" applyNumberFormat="1" applyFont="1" applyFill="1" applyBorder="1" applyAlignment="1">
      <alignment horizontal="right"/>
    </xf>
    <xf numFmtId="168" fontId="4" fillId="0" borderId="0" xfId="0" applyNumberFormat="1" applyFont="1" applyAlignment="1">
      <alignment horizontal="left"/>
    </xf>
    <xf numFmtId="165" fontId="4" fillId="0" borderId="2" xfId="0" applyNumberFormat="1" applyFont="1" applyBorder="1" applyAlignment="1">
      <alignment horizontal="left"/>
    </xf>
    <xf numFmtId="165" fontId="4" fillId="10" borderId="0" xfId="0" applyNumberFormat="1" applyFont="1" applyFill="1" applyAlignment="1">
      <alignment horizontal="left"/>
    </xf>
    <xf numFmtId="0" fontId="6" fillId="0" borderId="2" xfId="0" applyFont="1" applyBorder="1" applyAlignment="1">
      <alignment horizontal="left"/>
    </xf>
    <xf numFmtId="10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6" fillId="10" borderId="0" xfId="0" applyNumberFormat="1" applyFont="1" applyFill="1" applyAlignment="1">
      <alignment horizontal="left"/>
    </xf>
    <xf numFmtId="2" fontId="4" fillId="10" borderId="0" xfId="0" applyNumberFormat="1" applyFont="1" applyFill="1" applyAlignment="1">
      <alignment horizontal="left"/>
    </xf>
    <xf numFmtId="0" fontId="4" fillId="10" borderId="0" xfId="0" applyFont="1" applyFill="1" applyAlignment="1">
      <alignment horizontal="left"/>
    </xf>
    <xf numFmtId="171" fontId="4" fillId="0" borderId="0" xfId="0" quotePrefix="1" applyNumberFormat="1" applyFont="1" applyAlignment="1">
      <alignment horizontal="left"/>
    </xf>
    <xf numFmtId="0" fontId="7" fillId="9" borderId="2" xfId="0" applyFont="1" applyFill="1" applyBorder="1"/>
    <xf numFmtId="0" fontId="4" fillId="10" borderId="2" xfId="0" applyFont="1" applyFill="1" applyBorder="1" applyAlignment="1">
      <alignment horizontal="left"/>
    </xf>
    <xf numFmtId="3" fontId="4" fillId="0" borderId="0" xfId="0" applyNumberFormat="1" applyFont="1" applyAlignment="1">
      <alignment horizontal="left"/>
    </xf>
    <xf numFmtId="168" fontId="4" fillId="0" borderId="2" xfId="0" applyNumberFormat="1" applyFont="1" applyBorder="1" applyAlignment="1">
      <alignment horizontal="left"/>
    </xf>
    <xf numFmtId="0" fontId="7" fillId="0" borderId="0" xfId="0" applyFont="1"/>
    <xf numFmtId="0" fontId="6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3" fillId="9" borderId="0" xfId="0" applyFont="1" applyFill="1" applyAlignment="1">
      <alignment horizontal="left"/>
    </xf>
    <xf numFmtId="171" fontId="7" fillId="9" borderId="0" xfId="0" applyNumberFormat="1" applyFont="1" applyFill="1"/>
    <xf numFmtId="168" fontId="7" fillId="9" borderId="0" xfId="0" applyNumberFormat="1" applyFont="1" applyFill="1"/>
    <xf numFmtId="171" fontId="4" fillId="0" borderId="0" xfId="0" applyNumberFormat="1" applyFont="1"/>
    <xf numFmtId="0" fontId="11" fillId="0" borderId="0" xfId="0" applyFont="1"/>
    <xf numFmtId="0" fontId="4" fillId="5" borderId="0" xfId="0" applyFont="1" applyFill="1" applyAlignment="1">
      <alignment horizontal="left" vertical="center"/>
    </xf>
    <xf numFmtId="10" fontId="4" fillId="4" borderId="0" xfId="0" applyNumberFormat="1" applyFont="1" applyFill="1" applyAlignment="1">
      <alignment horizontal="left" vertical="center"/>
    </xf>
    <xf numFmtId="9" fontId="4" fillId="4" borderId="0" xfId="0" applyNumberFormat="1" applyFont="1" applyFill="1" applyAlignment="1">
      <alignment horizontal="left" vertical="center"/>
    </xf>
    <xf numFmtId="167" fontId="4" fillId="4" borderId="0" xfId="0" applyNumberFormat="1" applyFont="1" applyFill="1" applyAlignment="1">
      <alignment horizontal="left" vertical="center"/>
    </xf>
    <xf numFmtId="168" fontId="4" fillId="4" borderId="0" xfId="0" applyNumberFormat="1" applyFont="1" applyFill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14" fillId="0" borderId="0" xfId="0" applyFont="1"/>
    <xf numFmtId="3" fontId="4" fillId="4" borderId="0" xfId="0" applyNumberFormat="1" applyFont="1" applyFill="1" applyAlignment="1">
      <alignment horizontal="left" vertical="center"/>
    </xf>
    <xf numFmtId="9" fontId="6" fillId="4" borderId="0" xfId="1" applyFont="1" applyFill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14" fontId="6" fillId="11" borderId="0" xfId="0" applyNumberFormat="1" applyFont="1" applyFill="1" applyAlignment="1">
      <alignment horizontal="left" vertical="center"/>
    </xf>
    <xf numFmtId="0" fontId="2" fillId="0" borderId="4" xfId="0" applyFont="1" applyBorder="1"/>
    <xf numFmtId="0" fontId="7" fillId="3" borderId="4" xfId="0" applyFont="1" applyFill="1" applyBorder="1"/>
    <xf numFmtId="0" fontId="6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7" fillId="9" borderId="4" xfId="0" applyFont="1" applyFill="1" applyBorder="1"/>
    <xf numFmtId="0" fontId="6" fillId="10" borderId="4" xfId="0" applyFont="1" applyFill="1" applyBorder="1" applyAlignment="1">
      <alignment horizontal="left"/>
    </xf>
    <xf numFmtId="0" fontId="4" fillId="0" borderId="4" xfId="0" applyFont="1" applyBorder="1"/>
    <xf numFmtId="0" fontId="0" fillId="0" borderId="0" xfId="0" quotePrefix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4" fillId="0" borderId="0" xfId="0" applyNumberFormat="1" applyFont="1"/>
    <xf numFmtId="0" fontId="4" fillId="6" borderId="2" xfId="0" applyFont="1" applyFill="1" applyBorder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4" fillId="4" borderId="2" xfId="0" applyFont="1" applyFill="1" applyBorder="1"/>
    <xf numFmtId="3" fontId="4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  <xf numFmtId="0" fontId="2" fillId="2" borderId="0" xfId="0" applyFont="1" applyFill="1"/>
    <xf numFmtId="172" fontId="4" fillId="0" borderId="0" xfId="0" applyNumberFormat="1" applyFont="1" applyAlignment="1">
      <alignment horizontal="left"/>
    </xf>
    <xf numFmtId="172" fontId="4" fillId="0" borderId="2" xfId="0" applyNumberFormat="1" applyFont="1" applyBorder="1" applyAlignment="1">
      <alignment horizontal="left"/>
    </xf>
    <xf numFmtId="0" fontId="6" fillId="10" borderId="0" xfId="0" applyFont="1" applyFill="1" applyAlignment="1">
      <alignment horizontal="left" vertical="center"/>
    </xf>
    <xf numFmtId="0" fontId="6" fillId="0" borderId="2" xfId="0" quotePrefix="1" applyFont="1" applyBorder="1" applyAlignment="1">
      <alignment horizontal="left"/>
    </xf>
    <xf numFmtId="169" fontId="6" fillId="0" borderId="2" xfId="0" applyNumberFormat="1" applyFont="1" applyBorder="1" applyAlignment="1">
      <alignment horizontal="left"/>
    </xf>
    <xf numFmtId="0" fontId="3" fillId="0" borderId="0" xfId="2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71" fontId="6" fillId="0" borderId="0" xfId="0" applyNumberFormat="1" applyFont="1" applyAlignment="1">
      <alignment horizontal="left"/>
    </xf>
    <xf numFmtId="0" fontId="3" fillId="0" borderId="0" xfId="4" applyFont="1" applyAlignment="1">
      <alignment horizontal="left" vertical="center"/>
    </xf>
    <xf numFmtId="168" fontId="6" fillId="0" borderId="0" xfId="0" applyNumberFormat="1" applyFont="1" applyAlignment="1">
      <alignment horizontal="left"/>
    </xf>
    <xf numFmtId="14" fontId="4" fillId="10" borderId="0" xfId="0" applyNumberFormat="1" applyFont="1" applyFill="1" applyAlignment="1">
      <alignment horizontal="left" vertical="center"/>
    </xf>
    <xf numFmtId="169" fontId="4" fillId="0" borderId="2" xfId="0" applyNumberFormat="1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3" fontId="4" fillId="0" borderId="2" xfId="0" applyNumberFormat="1" applyFont="1" applyBorder="1" applyAlignment="1">
      <alignment horizontal="left"/>
    </xf>
    <xf numFmtId="171" fontId="6" fillId="0" borderId="0" xfId="0" quotePrefix="1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171" fontId="6" fillId="0" borderId="2" xfId="0" applyNumberFormat="1" applyFont="1" applyBorder="1" applyAlignment="1">
      <alignment horizontal="left"/>
    </xf>
    <xf numFmtId="0" fontId="3" fillId="0" borderId="0" xfId="0" applyFont="1"/>
    <xf numFmtId="3" fontId="6" fillId="0" borderId="2" xfId="0" applyNumberFormat="1" applyFont="1" applyBorder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1" fillId="2" borderId="5" xfId="0" applyFont="1" applyFill="1" applyBorder="1" applyAlignment="1">
      <alignment horizontal="center"/>
    </xf>
    <xf numFmtId="172" fontId="11" fillId="9" borderId="6" xfId="5" quotePrefix="1" applyNumberFormat="1" applyFont="1" applyFill="1" applyBorder="1" applyAlignment="1">
      <alignment horizontal="right"/>
    </xf>
    <xf numFmtId="172" fontId="11" fillId="9" borderId="7" xfId="5" quotePrefix="1" applyNumberFormat="1" applyFont="1" applyFill="1" applyBorder="1" applyAlignment="1">
      <alignment horizontal="right"/>
    </xf>
    <xf numFmtId="172" fontId="16" fillId="9" borderId="3" xfId="5" quotePrefix="1" applyNumberFormat="1" applyFont="1" applyFill="1" applyBorder="1" applyAlignment="1">
      <alignment horizontal="right"/>
    </xf>
    <xf numFmtId="172" fontId="16" fillId="9" borderId="7" xfId="5" quotePrefix="1" applyNumberFormat="1" applyFont="1" applyFill="1" applyBorder="1" applyAlignment="1">
      <alignment horizontal="right"/>
    </xf>
    <xf numFmtId="172" fontId="11" fillId="9" borderId="5" xfId="5" quotePrefix="1" applyNumberFormat="1" applyFont="1" applyFill="1" applyBorder="1" applyAlignment="1">
      <alignment horizontal="right"/>
    </xf>
    <xf numFmtId="172" fontId="11" fillId="9" borderId="8" xfId="5" quotePrefix="1" applyNumberFormat="1" applyFont="1" applyFill="1" applyBorder="1" applyAlignment="1">
      <alignment horizontal="right"/>
    </xf>
    <xf numFmtId="172" fontId="16" fillId="9" borderId="0" xfId="5" quotePrefix="1" applyNumberFormat="1" applyFont="1" applyFill="1" applyBorder="1" applyAlignment="1">
      <alignment horizontal="right"/>
    </xf>
    <xf numFmtId="172" fontId="16" fillId="9" borderId="8" xfId="5" quotePrefix="1" applyNumberFormat="1" applyFont="1" applyFill="1" applyBorder="1" applyAlignment="1">
      <alignment horizontal="right"/>
    </xf>
    <xf numFmtId="0" fontId="11" fillId="2" borderId="9" xfId="0" applyFont="1" applyFill="1" applyBorder="1" applyAlignment="1">
      <alignment horizontal="center"/>
    </xf>
    <xf numFmtId="172" fontId="11" fillId="9" borderId="9" xfId="5" quotePrefix="1" applyNumberFormat="1" applyFont="1" applyFill="1" applyBorder="1" applyAlignment="1">
      <alignment horizontal="right"/>
    </xf>
    <xf numFmtId="172" fontId="11" fillId="9" borderId="10" xfId="5" quotePrefix="1" applyNumberFormat="1" applyFont="1" applyFill="1" applyBorder="1" applyAlignment="1">
      <alignment horizontal="right"/>
    </xf>
    <xf numFmtId="172" fontId="16" fillId="9" borderId="2" xfId="5" quotePrefix="1" applyNumberFormat="1" applyFont="1" applyFill="1" applyBorder="1" applyAlignment="1">
      <alignment horizontal="right"/>
    </xf>
    <xf numFmtId="172" fontId="16" fillId="9" borderId="10" xfId="5" quotePrefix="1" applyNumberFormat="1" applyFont="1" applyFill="1" applyBorder="1" applyAlignment="1">
      <alignment horizontal="right"/>
    </xf>
    <xf numFmtId="171" fontId="6" fillId="0" borderId="0" xfId="0" applyNumberFormat="1" applyFont="1"/>
    <xf numFmtId="168" fontId="6" fillId="0" borderId="0" xfId="0" applyNumberFormat="1" applyFont="1"/>
    <xf numFmtId="164" fontId="6" fillId="0" borderId="0" xfId="0" applyNumberFormat="1" applyFont="1"/>
    <xf numFmtId="0" fontId="6" fillId="0" borderId="2" xfId="0" applyFont="1" applyBorder="1" applyAlignment="1">
      <alignment horizontal="center"/>
    </xf>
    <xf numFmtId="171" fontId="6" fillId="0" borderId="0" xfId="0" applyNumberFormat="1" applyFont="1" applyAlignment="1">
      <alignment horizontal="left" vertical="center"/>
    </xf>
    <xf numFmtId="168" fontId="0" fillId="0" borderId="0" xfId="0" applyNumberFormat="1"/>
    <xf numFmtId="0" fontId="4" fillId="10" borderId="0" xfId="0" applyFont="1" applyFill="1" applyAlignment="1">
      <alignment horizontal="left" vertical="center"/>
    </xf>
    <xf numFmtId="164" fontId="9" fillId="0" borderId="0" xfId="0" applyNumberFormat="1" applyFont="1" applyAlignment="1">
      <alignment horizontal="left" vertical="center"/>
    </xf>
    <xf numFmtId="168" fontId="6" fillId="0" borderId="2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172" fontId="11" fillId="9" borderId="11" xfId="5" quotePrefix="1" applyNumberFormat="1" applyFont="1" applyFill="1" applyBorder="1" applyAlignment="1">
      <alignment horizontal="right"/>
    </xf>
    <xf numFmtId="172" fontId="11" fillId="9" borderId="12" xfId="5" quotePrefix="1" applyNumberFormat="1" applyFont="1" applyFill="1" applyBorder="1" applyAlignment="1">
      <alignment horizontal="right"/>
    </xf>
    <xf numFmtId="0" fontId="6" fillId="0" borderId="2" xfId="0" applyFont="1" applyBorder="1"/>
    <xf numFmtId="0" fontId="2" fillId="0" borderId="2" xfId="3" applyFont="1" applyBorder="1"/>
    <xf numFmtId="0" fontId="3" fillId="3" borderId="2" xfId="2" applyFont="1" applyFill="1" applyBorder="1"/>
    <xf numFmtId="0" fontId="2" fillId="0" borderId="0" xfId="3" applyFont="1" applyAlignment="1">
      <alignment horizontal="right"/>
    </xf>
    <xf numFmtId="2" fontId="6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17" fillId="0" borderId="0" xfId="0" applyFont="1"/>
    <xf numFmtId="2" fontId="6" fillId="10" borderId="0" xfId="0" applyNumberFormat="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8" borderId="0" xfId="0" applyFont="1" applyFill="1"/>
    <xf numFmtId="9" fontId="6" fillId="0" borderId="0" xfId="0" applyNumberFormat="1" applyFont="1" applyAlignment="1">
      <alignment horizontal="left"/>
    </xf>
    <xf numFmtId="0" fontId="7" fillId="4" borderId="3" xfId="0" applyFont="1" applyFill="1" applyBorder="1" applyAlignment="1">
      <alignment horizontal="left" vertical="center"/>
    </xf>
    <xf numFmtId="0" fontId="19" fillId="3" borderId="1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6" fillId="12" borderId="0" xfId="0" applyFont="1" applyFill="1" applyAlignment="1">
      <alignment horizontal="left"/>
    </xf>
    <xf numFmtId="172" fontId="16" fillId="0" borderId="0" xfId="5" quotePrefix="1" applyNumberFormat="1" applyFont="1" applyFill="1" applyBorder="1" applyAlignment="1">
      <alignment horizontal="right"/>
    </xf>
    <xf numFmtId="10" fontId="6" fillId="0" borderId="0" xfId="0" applyNumberFormat="1" applyFont="1" applyAlignment="1">
      <alignment horizontal="left"/>
    </xf>
    <xf numFmtId="172" fontId="6" fillId="0" borderId="0" xfId="0" applyNumberFormat="1" applyFont="1" applyAlignment="1">
      <alignment horizontal="left"/>
    </xf>
    <xf numFmtId="172" fontId="6" fillId="12" borderId="2" xfId="0" applyNumberFormat="1" applyFont="1" applyFill="1" applyBorder="1" applyAlignment="1">
      <alignment horizontal="left"/>
    </xf>
    <xf numFmtId="0" fontId="0" fillId="10" borderId="0" xfId="0" applyFill="1"/>
    <xf numFmtId="172" fontId="11" fillId="0" borderId="0" xfId="5" applyNumberFormat="1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/>
    <xf numFmtId="172" fontId="10" fillId="0" borderId="0" xfId="0" applyNumberFormat="1" applyFont="1"/>
    <xf numFmtId="171" fontId="6" fillId="0" borderId="2" xfId="0" applyNumberFormat="1" applyFont="1" applyBorder="1"/>
    <xf numFmtId="168" fontId="6" fillId="0" borderId="2" xfId="0" applyNumberFormat="1" applyFont="1" applyBorder="1"/>
    <xf numFmtId="164" fontId="0" fillId="0" borderId="0" xfId="0" applyNumberFormat="1"/>
    <xf numFmtId="171" fontId="4" fillId="5" borderId="0" xfId="0" applyNumberFormat="1" applyFont="1" applyFill="1" applyAlignment="1">
      <alignment horizontal="left"/>
    </xf>
    <xf numFmtId="0" fontId="4" fillId="12" borderId="0" xfId="0" applyFont="1" applyFill="1" applyAlignment="1">
      <alignment horizontal="left"/>
    </xf>
    <xf numFmtId="167" fontId="0" fillId="0" borderId="0" xfId="0" applyNumberFormat="1"/>
    <xf numFmtId="171" fontId="6" fillId="5" borderId="0" xfId="0" applyNumberFormat="1" applyFont="1" applyFill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13" borderId="6" xfId="0" applyFill="1" applyBorder="1"/>
    <xf numFmtId="0" fontId="0" fillId="13" borderId="7" xfId="0" applyFill="1" applyBorder="1"/>
    <xf numFmtId="0" fontId="0" fillId="13" borderId="5" xfId="0" applyFill="1" applyBorder="1"/>
    <xf numFmtId="0" fontId="0" fillId="13" borderId="8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5" xfId="0" applyFill="1" applyBorder="1"/>
    <xf numFmtId="0" fontId="0" fillId="10" borderId="8" xfId="0" applyFill="1" applyBorder="1"/>
    <xf numFmtId="171" fontId="6" fillId="5" borderId="2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center"/>
    </xf>
    <xf numFmtId="0" fontId="4" fillId="4" borderId="3" xfId="0" applyFont="1" applyFill="1" applyBorder="1"/>
    <xf numFmtId="0" fontId="4" fillId="4" borderId="0" xfId="0" applyFont="1" applyFill="1"/>
    <xf numFmtId="172" fontId="4" fillId="0" borderId="0" xfId="0" applyNumberFormat="1" applyFont="1"/>
    <xf numFmtId="0" fontId="4" fillId="12" borderId="0" xfId="0" applyFont="1" applyFill="1"/>
    <xf numFmtId="172" fontId="4" fillId="0" borderId="2" xfId="0" applyNumberFormat="1" applyFont="1" applyBorder="1"/>
    <xf numFmtId="0" fontId="6" fillId="0" borderId="3" xfId="0" applyFont="1" applyBorder="1" applyAlignment="1">
      <alignment horizontal="center"/>
    </xf>
    <xf numFmtId="172" fontId="4" fillId="0" borderId="3" xfId="0" applyNumberFormat="1" applyFont="1" applyBorder="1"/>
    <xf numFmtId="0" fontId="3" fillId="0" borderId="0" xfId="2" applyFont="1"/>
    <xf numFmtId="0" fontId="7" fillId="0" borderId="0" xfId="2" applyFont="1"/>
    <xf numFmtId="0" fontId="3" fillId="0" borderId="0" xfId="3" applyFont="1"/>
    <xf numFmtId="9" fontId="6" fillId="0" borderId="0" xfId="1" applyFont="1" applyFill="1" applyBorder="1" applyAlignment="1">
      <alignment horizontal="left" vertical="center"/>
    </xf>
    <xf numFmtId="14" fontId="6" fillId="12" borderId="0" xfId="0" applyNumberFormat="1" applyFont="1" applyFill="1" applyAlignment="1">
      <alignment horizontal="left" vertical="center"/>
    </xf>
    <xf numFmtId="171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left"/>
    </xf>
    <xf numFmtId="171" fontId="13" fillId="0" borderId="0" xfId="0" quotePrefix="1" applyNumberFormat="1" applyFont="1" applyAlignment="1">
      <alignment horizontal="left"/>
    </xf>
    <xf numFmtId="168" fontId="13" fillId="0" borderId="0" xfId="0" applyNumberFormat="1" applyFont="1" applyAlignment="1">
      <alignment horizontal="left"/>
    </xf>
    <xf numFmtId="3" fontId="13" fillId="0" borderId="0" xfId="0" applyNumberFormat="1" applyFont="1" applyAlignment="1">
      <alignment horizontal="left"/>
    </xf>
    <xf numFmtId="0" fontId="7" fillId="0" borderId="2" xfId="0" applyFont="1" applyBorder="1"/>
    <xf numFmtId="49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72" fontId="6" fillId="0" borderId="0" xfId="5" quotePrefix="1" applyNumberFormat="1" applyFont="1" applyFill="1" applyBorder="1" applyAlignment="1">
      <alignment horizontal="right"/>
    </xf>
    <xf numFmtId="172" fontId="2" fillId="0" borderId="0" xfId="5" quotePrefix="1" applyNumberFormat="1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6" fillId="0" borderId="3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170" fontId="6" fillId="0" borderId="0" xfId="0" applyNumberFormat="1" applyFont="1" applyAlignment="1">
      <alignment horizontal="left"/>
    </xf>
    <xf numFmtId="0" fontId="11" fillId="0" borderId="3" xfId="0" applyFont="1" applyBorder="1" applyAlignment="1">
      <alignment horizontal="center"/>
    </xf>
    <xf numFmtId="172" fontId="6" fillId="0" borderId="3" xfId="0" applyNumberFormat="1" applyFont="1" applyBorder="1" applyAlignment="1">
      <alignment horizontal="left"/>
    </xf>
    <xf numFmtId="172" fontId="6" fillId="0" borderId="2" xfId="0" applyNumberFormat="1" applyFont="1" applyBorder="1" applyAlignment="1">
      <alignment horizontal="left"/>
    </xf>
    <xf numFmtId="172" fontId="11" fillId="9" borderId="15" xfId="5" quotePrefix="1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center"/>
    </xf>
    <xf numFmtId="0" fontId="4" fillId="14" borderId="3" xfId="0" applyFont="1" applyFill="1" applyBorder="1"/>
    <xf numFmtId="9" fontId="6" fillId="4" borderId="0" xfId="0" applyNumberFormat="1" applyFont="1" applyFill="1" applyAlignment="1">
      <alignment horizontal="left"/>
    </xf>
    <xf numFmtId="14" fontId="3" fillId="10" borderId="2" xfId="0" applyNumberFormat="1" applyFont="1" applyFill="1" applyBorder="1" applyAlignment="1">
      <alignment horizontal="left" vertical="center"/>
    </xf>
    <xf numFmtId="9" fontId="4" fillId="6" borderId="0" xfId="0" applyNumberFormat="1" applyFont="1" applyFill="1" applyAlignment="1">
      <alignment horizontal="left" vertical="center"/>
    </xf>
    <xf numFmtId="167" fontId="4" fillId="6" borderId="0" xfId="0" applyNumberFormat="1" applyFont="1" applyFill="1" applyAlignment="1">
      <alignment horizontal="left" vertical="center"/>
    </xf>
    <xf numFmtId="3" fontId="4" fillId="6" borderId="0" xfId="0" applyNumberFormat="1" applyFont="1" applyFill="1" applyAlignment="1">
      <alignment horizontal="left" vertical="center"/>
    </xf>
    <xf numFmtId="0" fontId="4" fillId="6" borderId="0" xfId="0" applyFont="1" applyFill="1"/>
    <xf numFmtId="9" fontId="6" fillId="6" borderId="0" xfId="0" applyNumberFormat="1" applyFont="1" applyFill="1" applyAlignment="1">
      <alignment horizontal="left"/>
    </xf>
    <xf numFmtId="164" fontId="4" fillId="10" borderId="0" xfId="0" applyNumberFormat="1" applyFont="1" applyFill="1" applyAlignment="1">
      <alignment horizontal="left" vertical="center"/>
    </xf>
    <xf numFmtId="170" fontId="13" fillId="0" borderId="0" xfId="0" applyNumberFormat="1" applyFont="1" applyAlignment="1">
      <alignment horizontal="left"/>
    </xf>
    <xf numFmtId="0" fontId="4" fillId="6" borderId="2" xfId="0" applyFont="1" applyFill="1" applyBorder="1"/>
    <xf numFmtId="171" fontId="4" fillId="12" borderId="0" xfId="0" applyNumberFormat="1" applyFont="1" applyFill="1" applyAlignment="1">
      <alignment horizontal="left"/>
    </xf>
    <xf numFmtId="168" fontId="4" fillId="12" borderId="0" xfId="0" applyNumberFormat="1" applyFont="1" applyFill="1" applyAlignment="1">
      <alignment horizontal="left"/>
    </xf>
    <xf numFmtId="171" fontId="6" fillId="12" borderId="0" xfId="0" applyNumberFormat="1" applyFont="1" applyFill="1" applyAlignment="1">
      <alignment horizontal="left"/>
    </xf>
    <xf numFmtId="168" fontId="4" fillId="10" borderId="0" xfId="0" applyNumberFormat="1" applyFont="1" applyFill="1" applyAlignment="1">
      <alignment horizontal="left"/>
    </xf>
    <xf numFmtId="0" fontId="0" fillId="7" borderId="0" xfId="0" applyFill="1"/>
    <xf numFmtId="4" fontId="0" fillId="0" borderId="0" xfId="0" applyNumberFormat="1"/>
    <xf numFmtId="4" fontId="0" fillId="0" borderId="0" xfId="0" applyNumberFormat="1" applyAlignment="1">
      <alignment horizontal="right"/>
    </xf>
    <xf numFmtId="171" fontId="6" fillId="10" borderId="0" xfId="0" applyNumberFormat="1" applyFont="1" applyFill="1" applyAlignment="1">
      <alignment horizontal="left"/>
    </xf>
    <xf numFmtId="173" fontId="4" fillId="0" borderId="0" xfId="0" applyNumberFormat="1" applyFont="1" applyAlignment="1">
      <alignment horizontal="left"/>
    </xf>
    <xf numFmtId="173" fontId="4" fillId="0" borderId="2" xfId="0" applyNumberFormat="1" applyFont="1" applyBorder="1" applyAlignment="1">
      <alignment horizontal="left"/>
    </xf>
    <xf numFmtId="4" fontId="4" fillId="0" borderId="0" xfId="0" applyNumberFormat="1" applyFont="1" applyAlignment="1">
      <alignment horizontal="left"/>
    </xf>
    <xf numFmtId="4" fontId="4" fillId="0" borderId="2" xfId="0" applyNumberFormat="1" applyFont="1" applyBorder="1" applyAlignment="1">
      <alignment horizontal="left"/>
    </xf>
    <xf numFmtId="4" fontId="4" fillId="0" borderId="0" xfId="0" applyNumberFormat="1" applyFont="1"/>
    <xf numFmtId="4" fontId="4" fillId="0" borderId="2" xfId="0" applyNumberFormat="1" applyFont="1" applyBorder="1"/>
    <xf numFmtId="4" fontId="0" fillId="7" borderId="0" xfId="0" applyNumberFormat="1" applyFill="1"/>
    <xf numFmtId="0" fontId="6" fillId="4" borderId="3" xfId="0" applyFont="1" applyFill="1" applyBorder="1" applyAlignment="1">
      <alignment horizontal="left" vertical="center"/>
    </xf>
    <xf numFmtId="9" fontId="4" fillId="0" borderId="0" xfId="0" applyNumberFormat="1" applyFont="1" applyAlignment="1">
      <alignment horizontal="left" vertical="center"/>
    </xf>
    <xf numFmtId="0" fontId="6" fillId="0" borderId="0" xfId="0" quotePrefix="1" applyFont="1" applyAlignment="1">
      <alignment horizontal="left"/>
    </xf>
    <xf numFmtId="0" fontId="19" fillId="0" borderId="0" xfId="0" applyFont="1" applyAlignment="1">
      <alignment vertical="center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/>
    </xf>
    <xf numFmtId="172" fontId="11" fillId="9" borderId="0" xfId="5" quotePrefix="1" applyNumberFormat="1" applyFont="1" applyFill="1" applyBorder="1" applyAlignment="1">
      <alignment horizontal="right"/>
    </xf>
    <xf numFmtId="172" fontId="11" fillId="9" borderId="2" xfId="5" quotePrefix="1" applyNumberFormat="1" applyFont="1" applyFill="1" applyBorder="1" applyAlignment="1">
      <alignment horizontal="right"/>
    </xf>
    <xf numFmtId="172" fontId="11" fillId="9" borderId="3" xfId="5" quotePrefix="1" applyNumberFormat="1" applyFont="1" applyFill="1" applyBorder="1" applyAlignment="1">
      <alignment horizontal="right"/>
    </xf>
    <xf numFmtId="0" fontId="6" fillId="3" borderId="0" xfId="0" applyFont="1" applyFill="1" applyAlignment="1">
      <alignment horizontal="center"/>
    </xf>
    <xf numFmtId="0" fontId="4" fillId="3" borderId="0" xfId="0" applyFont="1" applyFill="1"/>
    <xf numFmtId="172" fontId="11" fillId="9" borderId="0" xfId="5" quotePrefix="1" applyNumberFormat="1" applyFont="1" applyFill="1" applyBorder="1" applyAlignment="1">
      <alignment horizontal="center"/>
    </xf>
    <xf numFmtId="172" fontId="11" fillId="9" borderId="2" xfId="5" quotePrefix="1" applyNumberFormat="1" applyFont="1" applyFill="1" applyBorder="1" applyAlignment="1">
      <alignment horizontal="center"/>
    </xf>
    <xf numFmtId="0" fontId="20" fillId="0" borderId="0" xfId="0" applyFont="1"/>
    <xf numFmtId="174" fontId="6" fillId="0" borderId="0" xfId="0" applyNumberFormat="1" applyFont="1" applyAlignment="1">
      <alignment horizontal="left"/>
    </xf>
    <xf numFmtId="0" fontId="0" fillId="12" borderId="0" xfId="0" applyFill="1"/>
    <xf numFmtId="173" fontId="6" fillId="0" borderId="0" xfId="0" quotePrefix="1" applyNumberFormat="1" applyFont="1" applyAlignment="1">
      <alignment horizontal="left" vertical="center"/>
    </xf>
    <xf numFmtId="168" fontId="7" fillId="4" borderId="0" xfId="0" applyNumberFormat="1" applyFont="1" applyFill="1" applyAlignment="1">
      <alignment horizontal="left"/>
    </xf>
    <xf numFmtId="173" fontId="6" fillId="0" borderId="2" xfId="0" applyNumberFormat="1" applyFont="1" applyBorder="1" applyAlignment="1">
      <alignment horizontal="left" vertical="center"/>
    </xf>
    <xf numFmtId="0" fontId="4" fillId="10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171" fontId="4" fillId="10" borderId="4" xfId="0" applyNumberFormat="1" applyFont="1" applyFill="1" applyBorder="1" applyAlignment="1">
      <alignment horizontal="left"/>
    </xf>
    <xf numFmtId="173" fontId="6" fillId="10" borderId="4" xfId="0" quotePrefix="1" applyNumberFormat="1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171" fontId="4" fillId="0" borderId="4" xfId="0" applyNumberFormat="1" applyFont="1" applyBorder="1" applyAlignment="1">
      <alignment horizontal="left"/>
    </xf>
    <xf numFmtId="168" fontId="7" fillId="4" borderId="4" xfId="0" applyNumberFormat="1" applyFont="1" applyFill="1" applyBorder="1" applyAlignment="1">
      <alignment horizontal="left"/>
    </xf>
    <xf numFmtId="0" fontId="3" fillId="9" borderId="4" xfId="0" applyFont="1" applyFill="1" applyBorder="1"/>
    <xf numFmtId="173" fontId="6" fillId="0" borderId="4" xfId="0" applyNumberFormat="1" applyFont="1" applyBorder="1" applyAlignment="1">
      <alignment horizontal="left" vertical="center"/>
    </xf>
    <xf numFmtId="0" fontId="6" fillId="1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2" fillId="0" borderId="4" xfId="3" applyFont="1" applyBorder="1"/>
    <xf numFmtId="171" fontId="4" fillId="4" borderId="4" xfId="0" applyNumberFormat="1" applyFont="1" applyFill="1" applyBorder="1" applyAlignment="1">
      <alignment horizontal="left"/>
    </xf>
    <xf numFmtId="0" fontId="3" fillId="9" borderId="4" xfId="2" applyFont="1" applyFill="1" applyBorder="1"/>
    <xf numFmtId="0" fontId="3" fillId="4" borderId="4" xfId="0" applyFont="1" applyFill="1" applyBorder="1" applyAlignment="1">
      <alignment horizontal="left" vertical="center"/>
    </xf>
    <xf numFmtId="0" fontId="21" fillId="0" borderId="0" xfId="0" applyFont="1"/>
    <xf numFmtId="165" fontId="4" fillId="4" borderId="4" xfId="0" applyNumberFormat="1" applyFont="1" applyFill="1" applyBorder="1" applyAlignment="1">
      <alignment horizontal="left"/>
    </xf>
    <xf numFmtId="165" fontId="4" fillId="0" borderId="4" xfId="0" applyNumberFormat="1" applyFont="1" applyBorder="1" applyAlignment="1">
      <alignment horizontal="left"/>
    </xf>
    <xf numFmtId="165" fontId="4" fillId="0" borderId="4" xfId="0" applyNumberFormat="1" applyFont="1" applyBorder="1"/>
    <xf numFmtId="165" fontId="0" fillId="0" borderId="4" xfId="0" applyNumberFormat="1" applyBorder="1"/>
    <xf numFmtId="0" fontId="7" fillId="0" borderId="4" xfId="0" applyFont="1" applyBorder="1" applyAlignment="1">
      <alignment horizontal="left"/>
    </xf>
    <xf numFmtId="0" fontId="22" fillId="0" borderId="4" xfId="0" applyFont="1" applyBorder="1" applyAlignment="1">
      <alignment horizontal="left"/>
    </xf>
    <xf numFmtId="3" fontId="6" fillId="10" borderId="4" xfId="0" applyNumberFormat="1" applyFont="1" applyFill="1" applyBorder="1" applyAlignment="1">
      <alignment horizontal="left"/>
    </xf>
    <xf numFmtId="171" fontId="6" fillId="10" borderId="4" xfId="0" applyNumberFormat="1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3" fontId="6" fillId="4" borderId="4" xfId="0" applyNumberFormat="1" applyFont="1" applyFill="1" applyBorder="1" applyAlignment="1">
      <alignment horizontal="left"/>
    </xf>
    <xf numFmtId="171" fontId="6" fillId="4" borderId="4" xfId="0" applyNumberFormat="1" applyFont="1" applyFill="1" applyBorder="1" applyAlignment="1">
      <alignment horizontal="left"/>
    </xf>
    <xf numFmtId="171" fontId="6" fillId="0" borderId="4" xfId="0" applyNumberFormat="1" applyFont="1" applyBorder="1" applyAlignment="1">
      <alignment horizontal="left"/>
    </xf>
    <xf numFmtId="3" fontId="6" fillId="0" borderId="4" xfId="0" applyNumberFormat="1" applyFont="1" applyBorder="1" applyAlignment="1">
      <alignment horizontal="left"/>
    </xf>
    <xf numFmtId="171" fontId="3" fillId="0" borderId="4" xfId="0" applyNumberFormat="1" applyFont="1" applyBorder="1" applyAlignment="1">
      <alignment horizontal="left"/>
    </xf>
    <xf numFmtId="0" fontId="6" fillId="0" borderId="4" xfId="0" applyFont="1" applyBorder="1"/>
    <xf numFmtId="0" fontId="20" fillId="0" borderId="4" xfId="0" applyFont="1" applyBorder="1"/>
    <xf numFmtId="173" fontId="6" fillId="10" borderId="0" xfId="0" quotePrefix="1" applyNumberFormat="1" applyFont="1" applyFill="1" applyAlignment="1">
      <alignment horizontal="left" vertical="center"/>
    </xf>
    <xf numFmtId="0" fontId="6" fillId="4" borderId="2" xfId="0" applyFont="1" applyFill="1" applyBorder="1" applyAlignment="1">
      <alignment horizontal="left"/>
    </xf>
    <xf numFmtId="171" fontId="6" fillId="4" borderId="0" xfId="0" applyNumberFormat="1" applyFont="1" applyFill="1" applyAlignment="1">
      <alignment horizontal="left"/>
    </xf>
    <xf numFmtId="0" fontId="3" fillId="9" borderId="0" xfId="2" applyFont="1" applyFill="1"/>
    <xf numFmtId="0" fontId="23" fillId="0" borderId="0" xfId="0" applyFont="1"/>
    <xf numFmtId="173" fontId="6" fillId="0" borderId="0" xfId="0" applyNumberFormat="1" applyFont="1" applyAlignment="1">
      <alignment horizontal="left" vertical="center"/>
    </xf>
    <xf numFmtId="14" fontId="6" fillId="0" borderId="1" xfId="0" applyNumberFormat="1" applyFont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49" fontId="4" fillId="4" borderId="0" xfId="0" quotePrefix="1" applyNumberFormat="1" applyFont="1" applyFill="1" applyAlignment="1">
      <alignment horizontal="left" vertical="center"/>
    </xf>
    <xf numFmtId="0" fontId="3" fillId="4" borderId="0" xfId="0" applyFont="1" applyFill="1" applyAlignment="1">
      <alignment horizontal="left"/>
    </xf>
    <xf numFmtId="0" fontId="4" fillId="16" borderId="2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49" fontId="6" fillId="4" borderId="0" xfId="0" quotePrefix="1" applyNumberFormat="1" applyFont="1" applyFill="1" applyAlignment="1">
      <alignment horizontal="left" vertical="center"/>
    </xf>
    <xf numFmtId="0" fontId="6" fillId="4" borderId="0" xfId="0" applyFont="1" applyFill="1"/>
    <xf numFmtId="0" fontId="6" fillId="16" borderId="2" xfId="0" applyFont="1" applyFill="1" applyBorder="1" applyAlignment="1">
      <alignment horizontal="left"/>
    </xf>
    <xf numFmtId="0" fontId="6" fillId="16" borderId="0" xfId="0" applyFont="1" applyFill="1" applyAlignment="1">
      <alignment horizontal="left" vertical="center"/>
    </xf>
    <xf numFmtId="0" fontId="6" fillId="15" borderId="3" xfId="0" applyFont="1" applyFill="1" applyBorder="1" applyAlignment="1">
      <alignment horizontal="left" vertical="center"/>
    </xf>
    <xf numFmtId="0" fontId="24" fillId="0" borderId="0" xfId="0" applyFont="1"/>
    <xf numFmtId="0" fontId="2" fillId="14" borderId="0" xfId="2" applyFont="1" applyFill="1"/>
    <xf numFmtId="0" fontId="3" fillId="14" borderId="0" xfId="2" applyFont="1" applyFill="1"/>
    <xf numFmtId="0" fontId="25" fillId="4" borderId="0" xfId="0" applyFont="1" applyFill="1" applyAlignment="1">
      <alignment horizontal="left" vertical="center"/>
    </xf>
    <xf numFmtId="0" fontId="6" fillId="14" borderId="0" xfId="0" applyFont="1" applyFill="1" applyAlignment="1">
      <alignment horizontal="left" vertical="center"/>
    </xf>
    <xf numFmtId="0" fontId="2" fillId="14" borderId="3" xfId="2" applyFont="1" applyFill="1" applyBorder="1"/>
    <xf numFmtId="0" fontId="3" fillId="14" borderId="3" xfId="2" applyFont="1" applyFill="1" applyBorder="1"/>
    <xf numFmtId="0" fontId="4" fillId="14" borderId="3" xfId="0" applyFont="1" applyFill="1" applyBorder="1" applyAlignment="1">
      <alignment horizontal="left" vertical="center"/>
    </xf>
    <xf numFmtId="0" fontId="2" fillId="0" borderId="1" xfId="0" applyFont="1" applyBorder="1"/>
    <xf numFmtId="0" fontId="3" fillId="3" borderId="1" xfId="0" applyFont="1" applyFill="1" applyBorder="1"/>
    <xf numFmtId="0" fontId="6" fillId="4" borderId="3" xfId="0" applyFont="1" applyFill="1" applyBorder="1" applyAlignment="1">
      <alignment horizontal="left"/>
    </xf>
    <xf numFmtId="0" fontId="2" fillId="5" borderId="0" xfId="2" applyFont="1" applyFill="1"/>
    <xf numFmtId="0" fontId="3" fillId="5" borderId="0" xfId="2" applyFont="1" applyFill="1"/>
    <xf numFmtId="0" fontId="2" fillId="5" borderId="3" xfId="2" applyFont="1" applyFill="1" applyBorder="1"/>
    <xf numFmtId="0" fontId="3" fillId="5" borderId="3" xfId="2" applyFont="1" applyFill="1" applyBorder="1"/>
    <xf numFmtId="0" fontId="4" fillId="5" borderId="3" xfId="0" applyFont="1" applyFill="1" applyBorder="1"/>
    <xf numFmtId="0" fontId="26" fillId="0" borderId="0" xfId="0" applyFont="1"/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8" fillId="0" borderId="0" xfId="0" applyFont="1" applyAlignment="1">
      <alignment horizontal="right"/>
    </xf>
    <xf numFmtId="0" fontId="28" fillId="0" borderId="0" xfId="0" applyFont="1" applyAlignment="1">
      <alignment horizontal="center" vertical="center"/>
    </xf>
    <xf numFmtId="0" fontId="25" fillId="3" borderId="2" xfId="0" applyFont="1" applyFill="1" applyBorder="1"/>
    <xf numFmtId="0" fontId="29" fillId="0" borderId="2" xfId="0" applyFont="1" applyBorder="1" applyAlignment="1">
      <alignment horizontal="left" vertical="center"/>
    </xf>
    <xf numFmtId="0" fontId="25" fillId="7" borderId="0" xfId="0" applyFont="1" applyFill="1"/>
    <xf numFmtId="0" fontId="26" fillId="7" borderId="0" xfId="0" applyFont="1" applyFill="1" applyAlignment="1">
      <alignment horizontal="left" vertical="center"/>
    </xf>
    <xf numFmtId="0" fontId="27" fillId="0" borderId="0" xfId="0" applyFont="1"/>
    <xf numFmtId="0" fontId="25" fillId="10" borderId="0" xfId="0" applyFont="1" applyFill="1"/>
    <xf numFmtId="0" fontId="25" fillId="17" borderId="0" xfId="0" applyFont="1" applyFill="1"/>
    <xf numFmtId="0" fontId="25" fillId="9" borderId="0" xfId="0" applyFont="1" applyFill="1"/>
    <xf numFmtId="0" fontId="26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6" fillId="7" borderId="0" xfId="0" applyFont="1" applyFill="1" applyAlignment="1">
      <alignment horizontal="left"/>
    </xf>
    <xf numFmtId="0" fontId="26" fillId="7" borderId="0" xfId="0" applyFont="1" applyFill="1"/>
    <xf numFmtId="0" fontId="28" fillId="7" borderId="0" xfId="0" applyFont="1" applyFill="1" applyAlignment="1">
      <alignment horizontal="right"/>
    </xf>
    <xf numFmtId="0" fontId="10" fillId="0" borderId="4" xfId="0" applyFont="1" applyBorder="1"/>
    <xf numFmtId="0" fontId="30" fillId="0" borderId="0" xfId="0" applyFont="1"/>
    <xf numFmtId="0" fontId="6" fillId="18" borderId="0" xfId="0" applyFont="1" applyFill="1" applyAlignment="1">
      <alignment horizontal="left" vertical="center"/>
    </xf>
    <xf numFmtId="0" fontId="4" fillId="18" borderId="0" xfId="0" applyFont="1" applyFill="1" applyAlignment="1">
      <alignment horizontal="left" vertical="center"/>
    </xf>
    <xf numFmtId="164" fontId="31" fillId="0" borderId="0" xfId="0" applyNumberFormat="1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2" fontId="31" fillId="0" borderId="0" xfId="0" applyNumberFormat="1" applyFont="1" applyAlignment="1">
      <alignment horizontal="left" vertical="center"/>
    </xf>
    <xf numFmtId="175" fontId="31" fillId="0" borderId="0" xfId="0" applyNumberFormat="1" applyFont="1" applyAlignment="1">
      <alignment horizontal="left" vertical="center"/>
    </xf>
    <xf numFmtId="175" fontId="11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9" fillId="3" borderId="7" xfId="0" applyFont="1" applyFill="1" applyBorder="1" applyAlignment="1">
      <alignment horizontal="center" vertical="center"/>
    </xf>
    <xf numFmtId="0" fontId="19" fillId="3" borderId="8" xfId="0" applyFont="1" applyFill="1" applyBorder="1" applyAlignment="1">
      <alignment horizontal="center" vertical="center"/>
    </xf>
    <xf numFmtId="0" fontId="19" fillId="3" borderId="10" xfId="0" applyFont="1" applyFill="1" applyBorder="1" applyAlignment="1">
      <alignment horizontal="center" vertical="center"/>
    </xf>
    <xf numFmtId="0" fontId="19" fillId="3" borderId="13" xfId="0" applyFont="1" applyFill="1" applyBorder="1" applyAlignment="1">
      <alignment horizontal="center" wrapText="1"/>
    </xf>
    <xf numFmtId="0" fontId="19" fillId="3" borderId="1" xfId="0" applyFont="1" applyFill="1" applyBorder="1" applyAlignment="1">
      <alignment horizontal="center" wrapText="1"/>
    </xf>
    <xf numFmtId="0" fontId="19" fillId="3" borderId="14" xfId="0" applyFont="1" applyFill="1" applyBorder="1" applyAlignment="1">
      <alignment horizontal="center" wrapText="1"/>
    </xf>
    <xf numFmtId="49" fontId="11" fillId="8" borderId="13" xfId="0" applyNumberFormat="1" applyFont="1" applyFill="1" applyBorder="1" applyAlignment="1">
      <alignment horizontal="center"/>
    </xf>
    <xf numFmtId="49" fontId="11" fillId="8" borderId="14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72" fontId="11" fillId="8" borderId="13" xfId="5" applyNumberFormat="1" applyFont="1" applyFill="1" applyBorder="1" applyAlignment="1">
      <alignment horizontal="center" vertical="center"/>
    </xf>
    <xf numFmtId="172" fontId="11" fillId="8" borderId="14" xfId="5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32" fillId="0" borderId="1" xfId="0" applyFont="1" applyBorder="1"/>
    <xf numFmtId="0" fontId="16" fillId="0" borderId="0" xfId="0" applyFont="1"/>
    <xf numFmtId="0" fontId="10" fillId="8" borderId="0" xfId="0" applyFont="1" applyFill="1"/>
    <xf numFmtId="0" fontId="10" fillId="0" borderId="0" xfId="0" applyFont="1" applyAlignment="1">
      <alignment wrapText="1"/>
    </xf>
    <xf numFmtId="0" fontId="10" fillId="0" borderId="0" xfId="0" applyFont="1" applyAlignment="1">
      <alignment vertical="top" wrapText="1"/>
    </xf>
    <xf numFmtId="0" fontId="34" fillId="3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36" fillId="0" borderId="0" xfId="0" applyFont="1"/>
    <xf numFmtId="0" fontId="34" fillId="9" borderId="0" xfId="0" applyFont="1" applyFill="1" applyAlignment="1">
      <alignment horizontal="left" vertical="center"/>
    </xf>
    <xf numFmtId="0" fontId="16" fillId="2" borderId="1" xfId="0" applyFont="1" applyFill="1" applyBorder="1" applyAlignment="1">
      <alignment horizontal="center"/>
    </xf>
    <xf numFmtId="0" fontId="16" fillId="0" borderId="0" xfId="2" applyFont="1"/>
    <xf numFmtId="0" fontId="34" fillId="3" borderId="0" xfId="2" applyFont="1" applyFill="1"/>
    <xf numFmtId="14" fontId="11" fillId="0" borderId="0" xfId="0" applyNumberFormat="1" applyFont="1" applyAlignment="1">
      <alignment horizontal="left" vertical="center"/>
    </xf>
    <xf numFmtId="0" fontId="19" fillId="3" borderId="0" xfId="2" applyFont="1" applyFill="1"/>
    <xf numFmtId="14" fontId="10" fillId="0" borderId="0" xfId="0" applyNumberFormat="1" applyFont="1" applyAlignment="1">
      <alignment horizontal="left" vertical="center"/>
    </xf>
    <xf numFmtId="49" fontId="10" fillId="0" borderId="0" xfId="0" quotePrefix="1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6" fillId="0" borderId="2" xfId="2" applyFont="1" applyBorder="1"/>
    <xf numFmtId="0" fontId="19" fillId="3" borderId="2" xfId="2" applyFont="1" applyFill="1" applyBorder="1"/>
    <xf numFmtId="0" fontId="10" fillId="0" borderId="2" xfId="0" applyFont="1" applyBorder="1" applyAlignment="1">
      <alignment horizontal="left" vertical="center"/>
    </xf>
    <xf numFmtId="0" fontId="16" fillId="0" borderId="3" xfId="2" applyFont="1" applyBorder="1"/>
    <xf numFmtId="0" fontId="34" fillId="3" borderId="3" xfId="2" applyFont="1" applyFill="1" applyBorder="1"/>
    <xf numFmtId="0" fontId="10" fillId="4" borderId="3" xfId="0" applyFont="1" applyFill="1" applyBorder="1" applyAlignment="1">
      <alignment horizontal="left" vertical="center"/>
    </xf>
    <xf numFmtId="0" fontId="11" fillId="5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10" fontId="11" fillId="4" borderId="0" xfId="0" applyNumberFormat="1" applyFont="1" applyFill="1" applyAlignment="1">
      <alignment horizontal="left" vertical="center"/>
    </xf>
    <xf numFmtId="0" fontId="16" fillId="0" borderId="0" xfId="3" applyFont="1"/>
    <xf numFmtId="0" fontId="34" fillId="3" borderId="0" xfId="3" applyFont="1" applyFill="1"/>
    <xf numFmtId="0" fontId="11" fillId="4" borderId="0" xfId="0" applyFont="1" applyFill="1" applyAlignment="1">
      <alignment horizontal="left"/>
    </xf>
    <xf numFmtId="9" fontId="11" fillId="4" borderId="0" xfId="0" applyNumberFormat="1" applyFont="1" applyFill="1" applyAlignment="1">
      <alignment horizontal="left" vertical="center"/>
    </xf>
    <xf numFmtId="167" fontId="11" fillId="4" borderId="0" xfId="0" applyNumberFormat="1" applyFont="1" applyFill="1" applyAlignment="1">
      <alignment horizontal="left" vertical="center"/>
    </xf>
    <xf numFmtId="168" fontId="11" fillId="4" borderId="0" xfId="0" applyNumberFormat="1" applyFont="1" applyFill="1" applyAlignment="1">
      <alignment horizontal="left" vertical="center"/>
    </xf>
    <xf numFmtId="164" fontId="11" fillId="4" borderId="0" xfId="0" applyNumberFormat="1" applyFont="1" applyFill="1" applyAlignment="1">
      <alignment horizontal="left" vertical="center"/>
    </xf>
    <xf numFmtId="0" fontId="16" fillId="0" borderId="2" xfId="0" applyFont="1" applyBorder="1"/>
    <xf numFmtId="0" fontId="34" fillId="3" borderId="2" xfId="2" applyFont="1" applyFill="1" applyBorder="1"/>
    <xf numFmtId="0" fontId="10" fillId="4" borderId="2" xfId="0" applyFont="1" applyFill="1" applyBorder="1" applyAlignment="1">
      <alignment horizontal="left" vertical="center"/>
    </xf>
    <xf numFmtId="0" fontId="34" fillId="3" borderId="0" xfId="0" applyFont="1" applyFill="1"/>
    <xf numFmtId="0" fontId="10" fillId="4" borderId="0" xfId="0" applyFont="1" applyFill="1" applyAlignment="1">
      <alignment horizontal="left" vertical="center"/>
    </xf>
    <xf numFmtId="0" fontId="34" fillId="3" borderId="2" xfId="0" applyFont="1" applyFill="1" applyBorder="1"/>
    <xf numFmtId="0" fontId="10" fillId="4" borderId="2" xfId="0" applyFont="1" applyFill="1" applyBorder="1"/>
    <xf numFmtId="3" fontId="11" fillId="4" borderId="0" xfId="0" applyNumberFormat="1" applyFont="1" applyFill="1" applyAlignment="1">
      <alignment horizontal="left" vertical="center"/>
    </xf>
    <xf numFmtId="0" fontId="10" fillId="5" borderId="3" xfId="0" applyFont="1" applyFill="1" applyBorder="1" applyAlignment="1">
      <alignment horizontal="left" vertical="center"/>
    </xf>
    <xf numFmtId="0" fontId="10" fillId="4" borderId="0" xfId="0" applyFont="1" applyFill="1" applyAlignment="1">
      <alignment horizontal="left"/>
    </xf>
    <xf numFmtId="9" fontId="10" fillId="4" borderId="0" xfId="0" applyNumberFormat="1" applyFont="1" applyFill="1" applyAlignment="1">
      <alignment horizontal="left" vertical="center"/>
    </xf>
    <xf numFmtId="167" fontId="10" fillId="4" borderId="0" xfId="0" applyNumberFormat="1" applyFont="1" applyFill="1" applyAlignment="1">
      <alignment horizontal="left" vertical="center"/>
    </xf>
    <xf numFmtId="3" fontId="10" fillId="4" borderId="0" xfId="0" applyNumberFormat="1" applyFont="1" applyFill="1" applyAlignment="1">
      <alignment horizontal="left" vertical="center"/>
    </xf>
    <xf numFmtId="0" fontId="10" fillId="4" borderId="0" xfId="0" applyFont="1" applyFill="1"/>
    <xf numFmtId="0" fontId="10" fillId="6" borderId="3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10" fontId="11" fillId="6" borderId="0" xfId="0" applyNumberFormat="1" applyFont="1" applyFill="1" applyAlignment="1">
      <alignment horizontal="left" vertical="center"/>
    </xf>
    <xf numFmtId="0" fontId="11" fillId="6" borderId="0" xfId="0" applyFont="1" applyFill="1" applyAlignment="1">
      <alignment horizontal="left"/>
    </xf>
    <xf numFmtId="9" fontId="11" fillId="6" borderId="0" xfId="0" applyNumberFormat="1" applyFont="1" applyFill="1" applyAlignment="1">
      <alignment horizontal="left" vertical="center"/>
    </xf>
    <xf numFmtId="0" fontId="10" fillId="6" borderId="0" xfId="0" applyFont="1" applyFill="1" applyAlignment="1">
      <alignment horizontal="left" vertical="center"/>
    </xf>
    <xf numFmtId="167" fontId="11" fillId="6" borderId="0" xfId="0" applyNumberFormat="1" applyFont="1" applyFill="1" applyAlignment="1">
      <alignment horizontal="left" vertical="center"/>
    </xf>
    <xf numFmtId="168" fontId="11" fillId="6" borderId="0" xfId="0" applyNumberFormat="1" applyFont="1" applyFill="1" applyAlignment="1">
      <alignment horizontal="left" vertical="center"/>
    </xf>
    <xf numFmtId="1" fontId="11" fillId="6" borderId="0" xfId="0" applyNumberFormat="1" applyFont="1" applyFill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164" fontId="11" fillId="6" borderId="0" xfId="0" applyNumberFormat="1" applyFont="1" applyFill="1" applyAlignment="1">
      <alignment horizontal="left" vertical="center"/>
    </xf>
    <xf numFmtId="3" fontId="11" fillId="6" borderId="0" xfId="0" applyNumberFormat="1" applyFont="1" applyFill="1" applyAlignment="1">
      <alignment horizontal="left" vertical="center"/>
    </xf>
    <xf numFmtId="0" fontId="10" fillId="6" borderId="0" xfId="0" applyFont="1" applyFill="1" applyAlignment="1">
      <alignment horizontal="left"/>
    </xf>
    <xf numFmtId="9" fontId="10" fillId="6" borderId="0" xfId="0" applyNumberFormat="1" applyFont="1" applyFill="1" applyAlignment="1">
      <alignment horizontal="left" vertical="center"/>
    </xf>
    <xf numFmtId="167" fontId="10" fillId="6" borderId="0" xfId="0" applyNumberFormat="1" applyFont="1" applyFill="1" applyAlignment="1">
      <alignment horizontal="left" vertical="center"/>
    </xf>
    <xf numFmtId="3" fontId="10" fillId="6" borderId="0" xfId="0" applyNumberFormat="1" applyFont="1" applyFill="1" applyAlignment="1">
      <alignment horizontal="left" vertical="center"/>
    </xf>
    <xf numFmtId="0" fontId="10" fillId="6" borderId="0" xfId="0" applyFont="1" applyFill="1"/>
    <xf numFmtId="0" fontId="10" fillId="14" borderId="3" xfId="0" applyFont="1" applyFill="1" applyBorder="1"/>
    <xf numFmtId="9" fontId="11" fillId="6" borderId="0" xfId="0" applyNumberFormat="1" applyFont="1" applyFill="1" applyAlignment="1">
      <alignment horizontal="left"/>
    </xf>
    <xf numFmtId="0" fontId="10" fillId="6" borderId="2" xfId="0" applyFont="1" applyFill="1" applyBorder="1"/>
    <xf numFmtId="0" fontId="16" fillId="0" borderId="0" xfId="0" applyFont="1" applyBorder="1"/>
    <xf numFmtId="0" fontId="34" fillId="3" borderId="0" xfId="0" applyFont="1" applyFill="1" applyBorder="1"/>
    <xf numFmtId="0" fontId="10" fillId="6" borderId="0" xfId="0" applyFont="1" applyFill="1" applyBorder="1" applyAlignment="1">
      <alignment horizontal="left" vertical="center"/>
    </xf>
    <xf numFmtId="0" fontId="16" fillId="0" borderId="1" xfId="0" applyFont="1" applyBorder="1"/>
    <xf numFmtId="0" fontId="34" fillId="3" borderId="1" xfId="0" applyFont="1" applyFill="1" applyBorder="1"/>
    <xf numFmtId="0" fontId="10" fillId="6" borderId="1" xfId="0" applyFont="1" applyFill="1" applyBorder="1" applyAlignment="1">
      <alignment horizontal="left" vertical="center"/>
    </xf>
    <xf numFmtId="0" fontId="0" fillId="0" borderId="1" xfId="0" applyBorder="1"/>
    <xf numFmtId="0" fontId="10" fillId="4" borderId="0" xfId="0" applyFont="1" applyFill="1" applyBorder="1"/>
    <xf numFmtId="0" fontId="10" fillId="19" borderId="0" xfId="0" applyFont="1" applyFill="1"/>
    <xf numFmtId="0" fontId="11" fillId="19" borderId="0" xfId="0" applyFont="1" applyFill="1" applyAlignment="1">
      <alignment horizontal="left"/>
    </xf>
    <xf numFmtId="0" fontId="10" fillId="19" borderId="0" xfId="0" applyFont="1" applyFill="1" applyAlignment="1">
      <alignment horizontal="left" vertical="center"/>
    </xf>
    <xf numFmtId="0" fontId="37" fillId="19" borderId="0" xfId="0" applyFont="1" applyFill="1" applyAlignment="1">
      <alignment horizontal="left" vertical="center"/>
    </xf>
    <xf numFmtId="0" fontId="10" fillId="0" borderId="0" xfId="0" applyFont="1" applyAlignment="1">
      <alignment vertical="top"/>
    </xf>
    <xf numFmtId="0" fontId="32" fillId="0" borderId="1" xfId="0" applyFont="1" applyFill="1" applyBorder="1"/>
    <xf numFmtId="0" fontId="36" fillId="0" borderId="0" xfId="0" applyFont="1" applyFill="1"/>
    <xf numFmtId="0" fontId="0" fillId="0" borderId="0" xfId="0" applyBorder="1"/>
    <xf numFmtId="0" fontId="32" fillId="0" borderId="0" xfId="0" applyFont="1" applyFill="1" applyBorder="1"/>
    <xf numFmtId="0" fontId="35" fillId="0" borderId="0" xfId="0" applyFont="1" applyFill="1" applyBorder="1"/>
    <xf numFmtId="0" fontId="10" fillId="6" borderId="0" xfId="0" applyFont="1" applyFill="1" applyBorder="1"/>
    <xf numFmtId="0" fontId="16" fillId="0" borderId="0" xfId="2" applyFont="1" applyBorder="1"/>
    <xf numFmtId="0" fontId="34" fillId="3" borderId="0" xfId="2" applyFont="1" applyFill="1" applyBorder="1"/>
    <xf numFmtId="0" fontId="16" fillId="0" borderId="0" xfId="3" applyFont="1" applyBorder="1"/>
    <xf numFmtId="0" fontId="34" fillId="3" borderId="0" xfId="3" applyFont="1" applyFill="1" applyBorder="1"/>
    <xf numFmtId="0" fontId="11" fillId="6" borderId="0" xfId="0" applyFont="1" applyFill="1" applyBorder="1" applyAlignment="1">
      <alignment horizontal="left"/>
    </xf>
    <xf numFmtId="9" fontId="11" fillId="6" borderId="0" xfId="0" applyNumberFormat="1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6" fillId="0" borderId="0" xfId="2" applyFont="1" applyAlignment="1">
      <alignment horizontal="left" vertical="center"/>
    </xf>
    <xf numFmtId="0" fontId="19" fillId="20" borderId="0" xfId="2" applyFont="1" applyFill="1" applyAlignment="1">
      <alignment horizontal="left" vertical="center"/>
    </xf>
    <xf numFmtId="14" fontId="11" fillId="21" borderId="0" xfId="0" applyNumberFormat="1" applyFont="1" applyFill="1" applyAlignment="1">
      <alignment horizontal="left" vertical="center"/>
    </xf>
    <xf numFmtId="0" fontId="19" fillId="20" borderId="0" xfId="0" applyFont="1" applyFill="1" applyAlignment="1">
      <alignment horizontal="left" vertical="center"/>
    </xf>
    <xf numFmtId="0" fontId="10" fillId="22" borderId="0" xfId="0" applyFont="1" applyFill="1" applyAlignment="1">
      <alignment horizontal="left" vertical="center"/>
    </xf>
    <xf numFmtId="0" fontId="10" fillId="7" borderId="0" xfId="0" applyFont="1" applyFill="1"/>
    <xf numFmtId="0" fontId="36" fillId="23" borderId="0" xfId="0" applyFont="1" applyFill="1"/>
    <xf numFmtId="0" fontId="10" fillId="24" borderId="0" xfId="0" applyFont="1" applyFill="1"/>
    <xf numFmtId="14" fontId="16" fillId="0" borderId="0" xfId="0" applyNumberFormat="1" applyFont="1" applyAlignment="1">
      <alignment horizontal="left" vertical="center"/>
    </xf>
    <xf numFmtId="14" fontId="19" fillId="20" borderId="0" xfId="0" applyNumberFormat="1" applyFont="1" applyFill="1" applyAlignment="1">
      <alignment horizontal="left" vertical="center"/>
    </xf>
    <xf numFmtId="14" fontId="10" fillId="23" borderId="0" xfId="0" applyNumberFormat="1" applyFont="1" applyFill="1" applyAlignment="1">
      <alignment horizontal="left" vertical="center"/>
    </xf>
    <xf numFmtId="14" fontId="10" fillId="22" borderId="0" xfId="0" applyNumberFormat="1" applyFont="1" applyFill="1" applyAlignment="1">
      <alignment horizontal="left" vertical="center"/>
    </xf>
    <xf numFmtId="14" fontId="10" fillId="24" borderId="0" xfId="0" applyNumberFormat="1" applyFont="1" applyFill="1" applyAlignment="1">
      <alignment horizontal="left" vertical="center"/>
    </xf>
    <xf numFmtId="14" fontId="10" fillId="7" borderId="0" xfId="0" applyNumberFormat="1" applyFont="1" applyFill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64" fontId="10" fillId="22" borderId="0" xfId="0" applyNumberFormat="1" applyFont="1" applyFill="1" applyAlignment="1">
      <alignment horizontal="left" vertical="center"/>
    </xf>
    <xf numFmtId="0" fontId="0" fillId="0" borderId="2" xfId="0" applyBorder="1"/>
    <xf numFmtId="0" fontId="16" fillId="0" borderId="3" xfId="4" applyFont="1" applyBorder="1" applyAlignment="1">
      <alignment horizontal="left" vertical="center"/>
    </xf>
    <xf numFmtId="0" fontId="19" fillId="25" borderId="3" xfId="4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9" fillId="25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 vertical="center"/>
    </xf>
    <xf numFmtId="176" fontId="10" fillId="0" borderId="0" xfId="0" applyNumberFormat="1" applyFont="1"/>
    <xf numFmtId="176" fontId="10" fillId="7" borderId="0" xfId="0" applyNumberFormat="1" applyFont="1" applyFill="1"/>
    <xf numFmtId="0" fontId="16" fillId="0" borderId="0" xfId="4" applyFont="1" applyAlignment="1">
      <alignment horizontal="left" vertical="center"/>
    </xf>
    <xf numFmtId="0" fontId="19" fillId="25" borderId="0" xfId="4" applyFont="1" applyFill="1" applyAlignment="1">
      <alignment horizontal="left" vertical="center"/>
    </xf>
    <xf numFmtId="0" fontId="36" fillId="0" borderId="3" xfId="0" applyFont="1" applyBorder="1"/>
    <xf numFmtId="0" fontId="11" fillId="0" borderId="3" xfId="0" applyFont="1" applyBorder="1" applyAlignment="1">
      <alignment horizontal="left" vertical="center"/>
    </xf>
    <xf numFmtId="0" fontId="0" fillId="0" borderId="3" xfId="0" applyBorder="1"/>
    <xf numFmtId="0" fontId="16" fillId="0" borderId="2" xfId="0" applyFont="1" applyBorder="1" applyAlignment="1">
      <alignment horizontal="left" vertical="center"/>
    </xf>
    <xf numFmtId="0" fontId="19" fillId="25" borderId="2" xfId="0" applyFont="1" applyFill="1" applyBorder="1" applyAlignment="1">
      <alignment horizontal="left" vertical="center"/>
    </xf>
    <xf numFmtId="0" fontId="36" fillId="0" borderId="2" xfId="0" applyFont="1" applyBorder="1"/>
    <xf numFmtId="176" fontId="10" fillId="0" borderId="2" xfId="0" applyNumberFormat="1" applyFont="1" applyBorder="1"/>
    <xf numFmtId="164" fontId="10" fillId="0" borderId="2" xfId="0" applyNumberFormat="1" applyFont="1" applyBorder="1" applyAlignment="1">
      <alignment horizontal="left" vertical="center"/>
    </xf>
    <xf numFmtId="176" fontId="10" fillId="7" borderId="2" xfId="0" applyNumberFormat="1" applyFont="1" applyFill="1" applyBorder="1"/>
    <xf numFmtId="0" fontId="10" fillId="0" borderId="0" xfId="0" applyFont="1" applyBorder="1" applyAlignment="1">
      <alignment horizontal="left" vertical="center"/>
    </xf>
    <xf numFmtId="0" fontId="16" fillId="2" borderId="1" xfId="0" applyFont="1" applyFill="1" applyBorder="1" applyAlignment="1"/>
    <xf numFmtId="0" fontId="38" fillId="0" borderId="1" xfId="0" applyFont="1" applyBorder="1"/>
    <xf numFmtId="0" fontId="10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0" fontId="11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9" fontId="11" fillId="0" borderId="0" xfId="0" applyNumberFormat="1" applyFont="1" applyFill="1" applyBorder="1" applyAlignment="1">
      <alignment horizontal="left" vertical="center"/>
    </xf>
    <xf numFmtId="167" fontId="11" fillId="0" borderId="0" xfId="0" applyNumberFormat="1" applyFont="1" applyFill="1" applyBorder="1" applyAlignment="1">
      <alignment horizontal="left" vertical="center"/>
    </xf>
    <xf numFmtId="168" fontId="11" fillId="0" borderId="0" xfId="0" applyNumberFormat="1" applyFont="1" applyFill="1" applyBorder="1" applyAlignment="1">
      <alignment horizontal="left" vertical="center"/>
    </xf>
    <xf numFmtId="164" fontId="11" fillId="0" borderId="0" xfId="0" applyNumberFormat="1" applyFont="1" applyFill="1" applyBorder="1" applyAlignment="1">
      <alignment horizontal="left" vertical="center"/>
    </xf>
    <xf numFmtId="3" fontId="11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/>
    </xf>
    <xf numFmtId="9" fontId="10" fillId="0" borderId="0" xfId="0" applyNumberFormat="1" applyFont="1" applyFill="1" applyBorder="1" applyAlignment="1">
      <alignment horizontal="left" vertical="center"/>
    </xf>
    <xf numFmtId="167" fontId="10" fillId="0" borderId="0" xfId="0" applyNumberFormat="1" applyFont="1" applyFill="1" applyBorder="1" applyAlignment="1">
      <alignment horizontal="left" vertical="center"/>
    </xf>
    <xf numFmtId="3" fontId="10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/>
    <xf numFmtId="1" fontId="11" fillId="0" borderId="0" xfId="0" applyNumberFormat="1" applyFont="1" applyFill="1" applyBorder="1" applyAlignment="1">
      <alignment horizontal="left" vertical="center"/>
    </xf>
    <xf numFmtId="14" fontId="11" fillId="0" borderId="0" xfId="0" applyNumberFormat="1" applyFont="1" applyBorder="1" applyAlignment="1">
      <alignment horizontal="left" vertical="center"/>
    </xf>
    <xf numFmtId="0" fontId="16" fillId="0" borderId="0" xfId="0" applyFont="1" applyFill="1" applyBorder="1" applyAlignment="1"/>
    <xf numFmtId="0" fontId="11" fillId="5" borderId="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6" fillId="0" borderId="1" xfId="2" applyFont="1" applyBorder="1"/>
    <xf numFmtId="0" fontId="19" fillId="3" borderId="1" xfId="2" applyFont="1" applyFill="1" applyBorder="1"/>
    <xf numFmtId="0" fontId="16" fillId="0" borderId="1" xfId="0" applyFont="1" applyFill="1" applyBorder="1" applyAlignment="1"/>
    <xf numFmtId="0" fontId="0" fillId="0" borderId="0" xfId="0" applyFill="1"/>
    <xf numFmtId="0" fontId="0" fillId="0" borderId="0" xfId="0" applyFill="1" applyBorder="1"/>
    <xf numFmtId="0" fontId="10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36" fillId="0" borderId="1" xfId="0" applyFont="1" applyBorder="1"/>
    <xf numFmtId="0" fontId="0" fillId="19" borderId="0" xfId="0" applyFill="1"/>
  </cellXfs>
  <cellStyles count="6">
    <cellStyle name="Comma 2 2" xfId="5" xr:uid="{00000000-0005-0000-0000-000000000000}"/>
    <cellStyle name="Normal" xfId="0" builtinId="0"/>
    <cellStyle name="Normal 2" xfId="3" xr:uid="{00000000-0005-0000-0000-000002000000}"/>
    <cellStyle name="Normal 2 2" xfId="2" xr:uid="{00000000-0005-0000-0000-000003000000}"/>
    <cellStyle name="Normal 3" xfId="4" xr:uid="{00000000-0005-0000-0000-000004000000}"/>
    <cellStyle name="Per cent" xfId="1" builtinId="5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3FC1-36C7-4A7F-9BD9-8D05095BFB2F}">
  <dimension ref="B3:R259"/>
  <sheetViews>
    <sheetView workbookViewId="0">
      <selection activeCell="D14" sqref="D14"/>
    </sheetView>
  </sheetViews>
  <sheetFormatPr baseColWidth="10" defaultColWidth="8.83203125" defaultRowHeight="15" x14ac:dyDescent="0.2"/>
  <cols>
    <col min="2" max="2" width="52.5" bestFit="1" customWidth="1" collapsed="1"/>
    <col min="3" max="3" width="28.5" bestFit="1" customWidth="1" collapsed="1"/>
    <col min="4" max="4" width="23" bestFit="1" customWidth="1" collapsed="1"/>
  </cols>
  <sheetData>
    <row r="3" spans="2:18" x14ac:dyDescent="0.2">
      <c r="B3" s="453" t="s">
        <v>2641</v>
      </c>
      <c r="C3" s="453"/>
      <c r="D3" s="453"/>
      <c r="E3" s="453"/>
      <c r="F3" s="453"/>
      <c r="G3" s="453"/>
      <c r="H3" s="453"/>
      <c r="I3" s="453"/>
      <c r="J3" s="453"/>
      <c r="K3" s="453"/>
      <c r="L3" s="453"/>
      <c r="M3" s="453"/>
      <c r="N3" s="453"/>
      <c r="O3" s="453"/>
      <c r="P3" s="453"/>
      <c r="Q3" s="453"/>
      <c r="R3" s="453"/>
    </row>
    <row r="4" spans="2:18" x14ac:dyDescent="0.2">
      <c r="B4" s="4" t="s">
        <v>0</v>
      </c>
      <c r="C4" s="5" t="s">
        <v>1</v>
      </c>
      <c r="D4" s="6" t="s">
        <v>2</v>
      </c>
      <c r="E4" s="6"/>
      <c r="F4" s="3"/>
      <c r="G4" s="3"/>
      <c r="H4" s="3"/>
      <c r="I4" s="3"/>
      <c r="J4" s="3"/>
      <c r="K4" s="3"/>
      <c r="L4" s="3"/>
      <c r="M4" s="3"/>
      <c r="N4" s="3"/>
      <c r="O4" s="6"/>
      <c r="P4" s="3"/>
      <c r="Q4" s="3"/>
      <c r="R4" s="3"/>
    </row>
    <row r="5" spans="2:18" x14ac:dyDescent="0.2">
      <c r="B5" s="4" t="s">
        <v>4</v>
      </c>
      <c r="C5" s="7" t="s">
        <v>5</v>
      </c>
      <c r="D5" s="8">
        <v>44104</v>
      </c>
      <c r="E5" s="8"/>
      <c r="F5" s="3"/>
      <c r="G5" s="3"/>
      <c r="H5" s="3"/>
      <c r="I5" s="3"/>
      <c r="J5" s="3"/>
      <c r="K5" s="3"/>
      <c r="L5" s="3"/>
      <c r="M5" s="3"/>
      <c r="N5" s="3"/>
      <c r="O5" s="8"/>
      <c r="P5" s="3"/>
      <c r="Q5" s="3"/>
      <c r="R5" s="3"/>
    </row>
    <row r="6" spans="2:18" x14ac:dyDescent="0.2">
      <c r="B6" s="4" t="s">
        <v>6</v>
      </c>
      <c r="C6" s="7" t="s">
        <v>7</v>
      </c>
      <c r="D6" s="8">
        <v>44104</v>
      </c>
      <c r="E6" s="8"/>
      <c r="F6" s="3"/>
      <c r="G6" s="3"/>
      <c r="H6" s="3"/>
      <c r="I6" s="3"/>
      <c r="J6" s="3"/>
      <c r="K6" s="3"/>
      <c r="L6" s="3"/>
      <c r="M6" s="3"/>
      <c r="N6" s="3"/>
      <c r="O6" s="8"/>
      <c r="P6" s="3"/>
      <c r="Q6" s="3"/>
      <c r="R6" s="3"/>
    </row>
    <row r="7" spans="2:18" x14ac:dyDescent="0.2">
      <c r="B7" s="4" t="s">
        <v>8</v>
      </c>
      <c r="C7" s="7" t="s">
        <v>9</v>
      </c>
      <c r="D7" s="8" t="s">
        <v>10</v>
      </c>
      <c r="E7" s="8"/>
      <c r="F7" s="3"/>
      <c r="G7" s="3"/>
      <c r="H7" s="3"/>
      <c r="I7" s="3"/>
      <c r="J7" s="3"/>
      <c r="K7" s="3"/>
      <c r="L7" s="3"/>
      <c r="M7" s="3"/>
      <c r="N7" s="3"/>
      <c r="O7" s="8"/>
      <c r="P7" s="3"/>
      <c r="Q7" s="3"/>
      <c r="R7" s="3"/>
    </row>
    <row r="8" spans="2:18" x14ac:dyDescent="0.2">
      <c r="B8" s="4" t="s">
        <v>12</v>
      </c>
      <c r="C8" s="7" t="s">
        <v>13</v>
      </c>
      <c r="D8" s="9">
        <v>36925</v>
      </c>
      <c r="E8" s="9"/>
      <c r="F8" s="3"/>
      <c r="G8" s="3"/>
      <c r="H8" s="3"/>
      <c r="I8" s="3"/>
      <c r="J8" s="3"/>
      <c r="K8" s="3"/>
      <c r="L8" s="3"/>
      <c r="M8" s="3"/>
      <c r="N8" s="3"/>
      <c r="O8" s="9"/>
      <c r="P8" s="3"/>
      <c r="Q8" s="3"/>
      <c r="R8" s="3"/>
    </row>
    <row r="9" spans="2:18" x14ac:dyDescent="0.2">
      <c r="B9" s="4" t="s">
        <v>14</v>
      </c>
      <c r="C9" s="5" t="s">
        <v>15</v>
      </c>
      <c r="D9" s="10">
        <v>1799</v>
      </c>
      <c r="E9" s="10"/>
      <c r="F9" s="3"/>
      <c r="G9" s="3"/>
      <c r="H9" s="3"/>
      <c r="I9" s="3"/>
      <c r="J9" s="3"/>
      <c r="K9" s="3"/>
      <c r="L9" s="3"/>
      <c r="M9" s="3"/>
      <c r="N9" s="3"/>
      <c r="O9" s="10"/>
      <c r="P9" s="3"/>
      <c r="Q9" s="3"/>
      <c r="R9" s="3"/>
    </row>
    <row r="10" spans="2:18" x14ac:dyDescent="0.2">
      <c r="B10" s="4" t="s">
        <v>16</v>
      </c>
      <c r="C10" s="7" t="s">
        <v>17</v>
      </c>
      <c r="D10" s="11" t="b">
        <v>0</v>
      </c>
      <c r="E10" s="11"/>
      <c r="F10" s="3"/>
      <c r="G10" s="3"/>
      <c r="H10" s="3"/>
      <c r="I10" s="3"/>
      <c r="J10" s="3"/>
      <c r="K10" s="3"/>
      <c r="L10" s="3"/>
      <c r="M10" s="3"/>
      <c r="N10" s="3"/>
      <c r="O10" s="11"/>
      <c r="P10" s="3"/>
      <c r="Q10" s="3"/>
      <c r="R10" s="3"/>
    </row>
    <row r="11" spans="2:18" x14ac:dyDescent="0.2">
      <c r="B11" s="4" t="s">
        <v>18</v>
      </c>
      <c r="C11" s="7" t="s">
        <v>19</v>
      </c>
      <c r="D11" s="11">
        <v>53</v>
      </c>
      <c r="E11" s="11"/>
      <c r="F11" s="3"/>
      <c r="G11" s="3"/>
      <c r="H11" s="3"/>
      <c r="I11" s="3"/>
      <c r="J11" s="3"/>
      <c r="K11" s="3"/>
      <c r="L11" s="3"/>
      <c r="M11" s="3"/>
      <c r="N11" s="3"/>
      <c r="O11" s="11"/>
      <c r="P11" s="3"/>
      <c r="Q11" s="3"/>
      <c r="R11" s="3"/>
    </row>
    <row r="12" spans="2:18" x14ac:dyDescent="0.2">
      <c r="B12" s="12" t="s">
        <v>20</v>
      </c>
      <c r="C12" s="13" t="s">
        <v>21</v>
      </c>
      <c r="D12" s="14">
        <v>90</v>
      </c>
      <c r="E12" s="14"/>
      <c r="F12" s="15"/>
      <c r="G12" s="15"/>
      <c r="H12" s="3"/>
      <c r="I12" s="3"/>
      <c r="J12" s="3"/>
      <c r="K12" s="3"/>
      <c r="L12" s="3"/>
      <c r="M12" s="3"/>
      <c r="N12" s="3"/>
      <c r="O12" s="11"/>
      <c r="P12" s="3"/>
      <c r="Q12" s="3"/>
      <c r="R12" s="3"/>
    </row>
    <row r="13" spans="2:18" x14ac:dyDescent="0.2">
      <c r="B13" s="16" t="s">
        <v>1439</v>
      </c>
      <c r="C13" s="17" t="s">
        <v>22</v>
      </c>
      <c r="D13" s="18" t="s">
        <v>23</v>
      </c>
      <c r="E13" s="19"/>
      <c r="F13" s="20"/>
      <c r="G13" s="20"/>
      <c r="H13" s="3"/>
      <c r="I13" s="3"/>
      <c r="J13" s="3"/>
      <c r="K13" s="3"/>
      <c r="L13" s="3"/>
      <c r="M13" s="3"/>
      <c r="N13" s="3"/>
      <c r="O13" s="11"/>
      <c r="P13" s="3"/>
      <c r="Q13" s="3"/>
      <c r="R13" s="3"/>
    </row>
    <row r="14" spans="2:18" x14ac:dyDescent="0.2">
      <c r="B14" s="4" t="s">
        <v>25</v>
      </c>
      <c r="C14" s="5" t="s">
        <v>26</v>
      </c>
      <c r="D14" s="22" t="s">
        <v>2023</v>
      </c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2:18" x14ac:dyDescent="0.2">
      <c r="B15" s="4" t="s">
        <v>27</v>
      </c>
      <c r="C15" s="5" t="s">
        <v>28</v>
      </c>
      <c r="D15" s="21" t="s">
        <v>29</v>
      </c>
      <c r="E15" s="10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2:18" x14ac:dyDescent="0.2">
      <c r="B16" s="4" t="s">
        <v>30</v>
      </c>
      <c r="C16" s="5" t="s">
        <v>31</v>
      </c>
      <c r="D16" s="23">
        <v>1</v>
      </c>
      <c r="E16" s="2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2">
      <c r="B17" s="4" t="s">
        <v>32</v>
      </c>
      <c r="C17" s="5" t="s">
        <v>33</v>
      </c>
      <c r="D17" s="21" t="s">
        <v>753</v>
      </c>
      <c r="E17" s="10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2">
      <c r="B18" s="4" t="s">
        <v>34</v>
      </c>
      <c r="C18" s="5" t="s">
        <v>35</v>
      </c>
      <c r="D18" s="21" t="s">
        <v>36</v>
      </c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2">
      <c r="B19" s="25" t="s">
        <v>37</v>
      </c>
      <c r="C19" s="26" t="s">
        <v>38</v>
      </c>
      <c r="D19" s="27" t="s">
        <v>39</v>
      </c>
      <c r="E19" s="2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2">
      <c r="B20" s="25" t="s">
        <v>40</v>
      </c>
      <c r="C20" s="26" t="s">
        <v>41</v>
      </c>
      <c r="D20" s="29">
        <v>0.5</v>
      </c>
      <c r="E20" s="30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x14ac:dyDescent="0.2">
      <c r="B21" s="25" t="s">
        <v>42</v>
      </c>
      <c r="C21" s="26" t="s">
        <v>43</v>
      </c>
      <c r="D21" s="21" t="s">
        <v>2021</v>
      </c>
      <c r="E21" s="10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x14ac:dyDescent="0.2">
      <c r="B22" s="25" t="s">
        <v>44</v>
      </c>
      <c r="C22" s="26" t="s">
        <v>45</v>
      </c>
      <c r="D22" s="21">
        <v>0</v>
      </c>
      <c r="E22" s="1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x14ac:dyDescent="0.2">
      <c r="B23" s="4" t="s">
        <v>46</v>
      </c>
      <c r="C23" s="5" t="s">
        <v>47</v>
      </c>
      <c r="D23" s="21" t="s">
        <v>750</v>
      </c>
      <c r="E23" s="1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2">
      <c r="B24" s="4" t="s">
        <v>48</v>
      </c>
      <c r="C24" s="5" t="s">
        <v>49</v>
      </c>
      <c r="D24" s="31">
        <v>140000</v>
      </c>
      <c r="E24" s="3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 x14ac:dyDescent="0.2">
      <c r="B25" s="4" t="s">
        <v>50</v>
      </c>
      <c r="C25" s="5" t="s">
        <v>51</v>
      </c>
      <c r="D25" s="31">
        <v>10000</v>
      </c>
      <c r="E25" s="3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2">
      <c r="B26" s="4" t="s">
        <v>52</v>
      </c>
      <c r="C26" s="5" t="s">
        <v>53</v>
      </c>
      <c r="D26" s="33"/>
      <c r="E26" s="3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x14ac:dyDescent="0.2">
      <c r="B27" s="4" t="s">
        <v>54</v>
      </c>
      <c r="C27" s="5" t="s">
        <v>55</v>
      </c>
      <c r="D27" s="21">
        <v>1.5</v>
      </c>
      <c r="E27" s="1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x14ac:dyDescent="0.2">
      <c r="B28" s="4" t="s">
        <v>56</v>
      </c>
      <c r="C28" s="5" t="s">
        <v>57</v>
      </c>
      <c r="D28" s="21"/>
      <c r="E28" s="10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x14ac:dyDescent="0.2">
      <c r="B29" s="35" t="s">
        <v>58</v>
      </c>
      <c r="C29" s="5" t="s">
        <v>59</v>
      </c>
      <c r="D29" s="21"/>
      <c r="E29" s="10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 x14ac:dyDescent="0.2">
      <c r="B30" s="4" t="s">
        <v>61</v>
      </c>
      <c r="C30" s="5" t="s">
        <v>62</v>
      </c>
      <c r="D30" s="31"/>
      <c r="E30" s="3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 x14ac:dyDescent="0.2">
      <c r="B31" s="35" t="s">
        <v>63</v>
      </c>
      <c r="C31" s="5" t="s">
        <v>64</v>
      </c>
      <c r="D31" s="36"/>
      <c r="E31" s="1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2:18" x14ac:dyDescent="0.2">
      <c r="B32" s="38" t="s">
        <v>65</v>
      </c>
      <c r="C32" s="39" t="s">
        <v>66</v>
      </c>
      <c r="D32" s="18" t="s">
        <v>67</v>
      </c>
      <c r="E32" s="19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2:18" x14ac:dyDescent="0.2">
      <c r="B33" s="35" t="s">
        <v>69</v>
      </c>
      <c r="C33" s="40" t="s">
        <v>70</v>
      </c>
      <c r="D33" s="36"/>
      <c r="E33" s="11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2:18" x14ac:dyDescent="0.2">
      <c r="B34" s="35" t="s">
        <v>71</v>
      </c>
      <c r="C34" s="40" t="s">
        <v>72</v>
      </c>
      <c r="D34" s="36"/>
      <c r="E34" s="11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2:18" x14ac:dyDescent="0.2">
      <c r="B35" s="35" t="s">
        <v>74</v>
      </c>
      <c r="C35" s="40" t="s">
        <v>75</v>
      </c>
      <c r="D35" s="36"/>
      <c r="E35" s="11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2:18" x14ac:dyDescent="0.2">
      <c r="B36" s="35" t="s">
        <v>77</v>
      </c>
      <c r="C36" s="40" t="s">
        <v>70</v>
      </c>
      <c r="D36" s="36"/>
      <c r="E36" s="1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2:18" x14ac:dyDescent="0.2">
      <c r="B37" s="35" t="s">
        <v>78</v>
      </c>
      <c r="C37" s="40" t="s">
        <v>72</v>
      </c>
      <c r="D37" s="36"/>
      <c r="E37" s="1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2:18" x14ac:dyDescent="0.2">
      <c r="B38" s="35" t="s">
        <v>80</v>
      </c>
      <c r="C38" s="40" t="s">
        <v>75</v>
      </c>
      <c r="D38" s="36"/>
      <c r="E38" s="1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2:18" x14ac:dyDescent="0.2">
      <c r="B39" s="35" t="s">
        <v>81</v>
      </c>
      <c r="C39" s="40" t="s">
        <v>70</v>
      </c>
      <c r="D39" s="36"/>
      <c r="E39" s="1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B40" s="35" t="s">
        <v>82</v>
      </c>
      <c r="C40" s="40" t="s">
        <v>72</v>
      </c>
      <c r="D40" s="36"/>
      <c r="E40" s="1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B41" s="35" t="s">
        <v>84</v>
      </c>
      <c r="C41" s="40" t="s">
        <v>75</v>
      </c>
      <c r="D41" s="36"/>
      <c r="E41" s="1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2:18" x14ac:dyDescent="0.2">
      <c r="B42" s="35" t="s">
        <v>86</v>
      </c>
      <c r="C42" s="40" t="s">
        <v>70</v>
      </c>
      <c r="D42" s="42"/>
      <c r="E42" s="1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2:18" x14ac:dyDescent="0.2">
      <c r="B43" s="35" t="s">
        <v>87</v>
      </c>
      <c r="C43" s="40" t="s">
        <v>66</v>
      </c>
      <c r="D43" s="36"/>
      <c r="E43" s="1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2:18" x14ac:dyDescent="0.2">
      <c r="B44" s="35" t="s">
        <v>89</v>
      </c>
      <c r="C44" s="40" t="s">
        <v>70</v>
      </c>
      <c r="D44" s="36"/>
      <c r="E44" s="1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2:18" x14ac:dyDescent="0.2">
      <c r="B45" s="35" t="s">
        <v>90</v>
      </c>
      <c r="C45" s="40" t="s">
        <v>72</v>
      </c>
      <c r="D45" s="36"/>
      <c r="E45" s="1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2:18" x14ac:dyDescent="0.2">
      <c r="B46" s="35" t="s">
        <v>91</v>
      </c>
      <c r="C46" s="40" t="s">
        <v>75</v>
      </c>
      <c r="D46" s="36"/>
      <c r="E46" s="1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2:18" x14ac:dyDescent="0.2">
      <c r="B47" s="35" t="s">
        <v>93</v>
      </c>
      <c r="C47" s="40" t="s">
        <v>70</v>
      </c>
      <c r="D47" s="36"/>
      <c r="E47" s="1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2:18" x14ac:dyDescent="0.2">
      <c r="B48" s="35" t="s">
        <v>94</v>
      </c>
      <c r="C48" s="40" t="s">
        <v>72</v>
      </c>
      <c r="D48" s="36"/>
      <c r="E48" s="1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2:18" x14ac:dyDescent="0.2">
      <c r="B49" s="35" t="s">
        <v>96</v>
      </c>
      <c r="C49" s="40" t="s">
        <v>75</v>
      </c>
      <c r="D49" s="36"/>
      <c r="E49" s="1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2:18" x14ac:dyDescent="0.2">
      <c r="B50" s="35" t="s">
        <v>97</v>
      </c>
      <c r="C50" s="40" t="s">
        <v>70</v>
      </c>
      <c r="D50" s="36"/>
      <c r="E50" s="1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2:18" x14ac:dyDescent="0.2">
      <c r="B51" s="16" t="s">
        <v>98</v>
      </c>
      <c r="C51" s="17" t="s">
        <v>26</v>
      </c>
      <c r="D51" s="44" t="s">
        <v>99</v>
      </c>
      <c r="E51" s="45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 spans="2:18" x14ac:dyDescent="0.2">
      <c r="B52" s="4" t="s">
        <v>100</v>
      </c>
      <c r="C52" s="5" t="s">
        <v>28</v>
      </c>
      <c r="D52" s="21" t="s">
        <v>29</v>
      </c>
      <c r="E52" s="10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2:18" x14ac:dyDescent="0.2">
      <c r="B53" s="4" t="s">
        <v>101</v>
      </c>
      <c r="C53" s="5" t="s">
        <v>33</v>
      </c>
      <c r="D53" s="21" t="s">
        <v>753</v>
      </c>
      <c r="E53" s="1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2:18" x14ac:dyDescent="0.2">
      <c r="B54" s="4" t="s">
        <v>102</v>
      </c>
      <c r="C54" s="5" t="s">
        <v>35</v>
      </c>
      <c r="D54" s="21" t="s">
        <v>36</v>
      </c>
      <c r="E54" s="1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2:18" x14ac:dyDescent="0.2">
      <c r="B55" s="25" t="s">
        <v>103</v>
      </c>
      <c r="C55" s="26" t="s">
        <v>38</v>
      </c>
      <c r="D55" s="27" t="s">
        <v>1335</v>
      </c>
      <c r="E55" s="2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2:18" x14ac:dyDescent="0.2">
      <c r="B56" s="25" t="s">
        <v>104</v>
      </c>
      <c r="C56" s="26" t="s">
        <v>41</v>
      </c>
      <c r="D56" s="29">
        <v>0</v>
      </c>
      <c r="E56" s="3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2:18" x14ac:dyDescent="0.2">
      <c r="B57" s="25" t="s">
        <v>105</v>
      </c>
      <c r="C57" s="26" t="s">
        <v>43</v>
      </c>
      <c r="D57" s="21" t="s">
        <v>2021</v>
      </c>
      <c r="E57" s="10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2:18" x14ac:dyDescent="0.2">
      <c r="B58" s="25" t="s">
        <v>106</v>
      </c>
      <c r="C58" s="26" t="s">
        <v>45</v>
      </c>
      <c r="D58" s="21">
        <v>0</v>
      </c>
      <c r="E58" s="10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2:18" x14ac:dyDescent="0.2">
      <c r="B59" s="4" t="s">
        <v>107</v>
      </c>
      <c r="C59" s="5" t="s">
        <v>47</v>
      </c>
      <c r="D59" s="21" t="s">
        <v>750</v>
      </c>
      <c r="E59" s="10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2:18" x14ac:dyDescent="0.2">
      <c r="B60" s="4" t="s">
        <v>108</v>
      </c>
      <c r="C60" s="5" t="s">
        <v>49</v>
      </c>
      <c r="D60" s="31">
        <v>100000</v>
      </c>
      <c r="E60" s="32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2:18" x14ac:dyDescent="0.2">
      <c r="B61" s="4" t="s">
        <v>109</v>
      </c>
      <c r="C61" s="5" t="s">
        <v>51</v>
      </c>
      <c r="D61" s="31">
        <v>10000</v>
      </c>
      <c r="E61" s="32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2:18" x14ac:dyDescent="0.2">
      <c r="B62" s="4" t="s">
        <v>110</v>
      </c>
      <c r="C62" s="5" t="s">
        <v>53</v>
      </c>
      <c r="D62" s="31"/>
      <c r="E62" s="32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2:18" x14ac:dyDescent="0.2">
      <c r="B63" s="4" t="s">
        <v>111</v>
      </c>
      <c r="C63" s="5" t="s">
        <v>55</v>
      </c>
      <c r="D63" s="21"/>
      <c r="E63" s="10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2:18" x14ac:dyDescent="0.2">
      <c r="B64" s="4" t="s">
        <v>112</v>
      </c>
      <c r="C64" s="5" t="s">
        <v>57</v>
      </c>
      <c r="D64" s="46"/>
      <c r="E64" s="1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2:18" x14ac:dyDescent="0.2">
      <c r="B65" s="35" t="s">
        <v>113</v>
      </c>
      <c r="C65" s="5" t="s">
        <v>59</v>
      </c>
      <c r="D65" s="21"/>
      <c r="E65" s="1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2:18" x14ac:dyDescent="0.2">
      <c r="B66" s="4" t="s">
        <v>114</v>
      </c>
      <c r="C66" s="5" t="s">
        <v>62</v>
      </c>
      <c r="D66" s="47">
        <v>65</v>
      </c>
      <c r="E66" s="4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2:18" x14ac:dyDescent="0.2">
      <c r="B67" s="35" t="s">
        <v>115</v>
      </c>
      <c r="C67" s="5" t="s">
        <v>64</v>
      </c>
      <c r="D67" s="21"/>
      <c r="E67" s="1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B68" s="38" t="s">
        <v>116</v>
      </c>
      <c r="C68" s="39" t="s">
        <v>66</v>
      </c>
      <c r="D68" s="18" t="s">
        <v>67</v>
      </c>
      <c r="E68" s="19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 spans="2:18" x14ac:dyDescent="0.2">
      <c r="B69" s="35" t="s">
        <v>117</v>
      </c>
      <c r="C69" s="40" t="s">
        <v>70</v>
      </c>
      <c r="D69" s="36">
        <v>13</v>
      </c>
      <c r="E69" s="11"/>
      <c r="F69" s="4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2:18" x14ac:dyDescent="0.2">
      <c r="B70" s="35" t="s">
        <v>118</v>
      </c>
      <c r="C70" s="40" t="s">
        <v>72</v>
      </c>
      <c r="D70" s="41"/>
      <c r="E70" s="50"/>
      <c r="F70" s="4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2:18" x14ac:dyDescent="0.2">
      <c r="B71" s="35" t="s">
        <v>120</v>
      </c>
      <c r="C71" s="40" t="s">
        <v>75</v>
      </c>
      <c r="D71" s="41"/>
      <c r="E71" s="50"/>
      <c r="F71" s="4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2:18" x14ac:dyDescent="0.2">
      <c r="B72" s="35" t="s">
        <v>121</v>
      </c>
      <c r="C72" s="40" t="s">
        <v>70</v>
      </c>
      <c r="D72" s="41"/>
      <c r="E72" s="50"/>
      <c r="F72" s="4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2:18" x14ac:dyDescent="0.2">
      <c r="B73" s="35" t="s">
        <v>126</v>
      </c>
      <c r="C73" s="40" t="s">
        <v>72</v>
      </c>
      <c r="D73" s="41"/>
      <c r="E73" s="50"/>
      <c r="F73" s="4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2:18" x14ac:dyDescent="0.2">
      <c r="B74" s="35" t="s">
        <v>127</v>
      </c>
      <c r="C74" s="40" t="s">
        <v>75</v>
      </c>
      <c r="D74" s="41"/>
      <c r="E74" s="50"/>
      <c r="F74" s="4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r="75" spans="2:18" x14ac:dyDescent="0.2">
      <c r="B75" s="35" t="s">
        <v>128</v>
      </c>
      <c r="C75" s="40" t="s">
        <v>70</v>
      </c>
      <c r="D75" s="41"/>
      <c r="E75" s="50"/>
      <c r="F75" s="4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2:18" x14ac:dyDescent="0.2">
      <c r="B76" s="35" t="s">
        <v>129</v>
      </c>
      <c r="C76" s="40" t="s">
        <v>72</v>
      </c>
      <c r="D76" s="41"/>
      <c r="E76" s="50"/>
      <c r="F76" s="4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</row>
    <row r="77" spans="2:18" x14ac:dyDescent="0.2">
      <c r="B77" s="35" t="s">
        <v>130</v>
      </c>
      <c r="C77" s="40" t="s">
        <v>75</v>
      </c>
      <c r="D77" s="41"/>
      <c r="E77" s="50"/>
      <c r="F77" s="4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2:18" x14ac:dyDescent="0.2">
      <c r="B78" s="35" t="s">
        <v>131</v>
      </c>
      <c r="C78" s="40" t="s">
        <v>70</v>
      </c>
      <c r="D78" s="43"/>
      <c r="E78" s="51"/>
      <c r="F78" s="52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</row>
    <row r="79" spans="2:18" x14ac:dyDescent="0.2">
      <c r="B79" s="35" t="s">
        <v>132</v>
      </c>
      <c r="C79" s="40" t="s">
        <v>66</v>
      </c>
      <c r="D79" s="41"/>
      <c r="E79" s="50"/>
      <c r="F79" s="4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2:18" x14ac:dyDescent="0.2">
      <c r="B80" s="35" t="s">
        <v>133</v>
      </c>
      <c r="C80" s="40" t="s">
        <v>70</v>
      </c>
      <c r="D80" s="41"/>
      <c r="E80" s="50"/>
      <c r="F80" s="4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2:18" x14ac:dyDescent="0.2">
      <c r="B81" s="35" t="s">
        <v>134</v>
      </c>
      <c r="C81" s="40" t="s">
        <v>72</v>
      </c>
      <c r="D81" s="41"/>
      <c r="E81" s="50"/>
      <c r="F81" s="4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2:18" x14ac:dyDescent="0.2">
      <c r="B82" s="35" t="s">
        <v>135</v>
      </c>
      <c r="C82" s="40" t="s">
        <v>75</v>
      </c>
      <c r="D82" s="41"/>
      <c r="E82" s="50"/>
      <c r="F82" s="4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2:18" x14ac:dyDescent="0.2">
      <c r="B83" s="35" t="s">
        <v>136</v>
      </c>
      <c r="C83" s="40" t="s">
        <v>70</v>
      </c>
      <c r="D83" s="41"/>
      <c r="E83" s="50"/>
      <c r="F83" s="4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2:18" x14ac:dyDescent="0.2">
      <c r="B84" s="35" t="s">
        <v>137</v>
      </c>
      <c r="C84" s="40" t="s">
        <v>72</v>
      </c>
      <c r="D84" s="41"/>
      <c r="E84" s="50"/>
      <c r="F84" s="4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r="85" spans="2:18" x14ac:dyDescent="0.2">
      <c r="B85" s="35" t="s">
        <v>138</v>
      </c>
      <c r="C85" s="40" t="s">
        <v>75</v>
      </c>
      <c r="D85" s="41"/>
      <c r="E85" s="50"/>
      <c r="F85" s="4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2:18" x14ac:dyDescent="0.2">
      <c r="B86" s="35" t="s">
        <v>139</v>
      </c>
      <c r="C86" s="40" t="s">
        <v>70</v>
      </c>
      <c r="D86" s="41"/>
      <c r="E86" s="50"/>
      <c r="F86" s="4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</row>
    <row r="87" spans="2:18" x14ac:dyDescent="0.2">
      <c r="B87" s="16" t="s">
        <v>1440</v>
      </c>
      <c r="C87" s="17" t="s">
        <v>22</v>
      </c>
      <c r="D87" s="53" t="s">
        <v>140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 spans="2:18" x14ac:dyDescent="0.2">
      <c r="B88" s="4" t="s">
        <v>141</v>
      </c>
      <c r="C88" s="5" t="s">
        <v>26</v>
      </c>
      <c r="D88" s="54" t="s">
        <v>2023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</row>
    <row r="89" spans="2:18" x14ac:dyDescent="0.2">
      <c r="B89" s="4" t="s">
        <v>142</v>
      </c>
      <c r="C89" s="5" t="s">
        <v>28</v>
      </c>
      <c r="D89" s="54" t="s">
        <v>29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2:18" x14ac:dyDescent="0.2">
      <c r="B90" s="4" t="s">
        <v>143</v>
      </c>
      <c r="C90" s="5" t="s">
        <v>31</v>
      </c>
      <c r="D90" s="55">
        <v>1</v>
      </c>
      <c r="E90" s="2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2:18" x14ac:dyDescent="0.2">
      <c r="B91" s="4" t="s">
        <v>144</v>
      </c>
      <c r="C91" s="5" t="s">
        <v>33</v>
      </c>
      <c r="D91" s="54" t="s">
        <v>753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2:18" x14ac:dyDescent="0.2">
      <c r="B92" s="4" t="s">
        <v>145</v>
      </c>
      <c r="C92" s="5" t="s">
        <v>35</v>
      </c>
      <c r="D92" s="54" t="s">
        <v>36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</row>
    <row r="93" spans="2:18" x14ac:dyDescent="0.2">
      <c r="B93" s="25" t="s">
        <v>146</v>
      </c>
      <c r="C93" s="26" t="s">
        <v>38</v>
      </c>
      <c r="D93" s="56" t="s">
        <v>39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  <row r="94" spans="2:18" x14ac:dyDescent="0.2">
      <c r="B94" s="25" t="s">
        <v>147</v>
      </c>
      <c r="C94" s="26" t="s">
        <v>41</v>
      </c>
      <c r="D94" s="57">
        <v>0.5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</row>
    <row r="95" spans="2:18" x14ac:dyDescent="0.2">
      <c r="B95" s="25" t="s">
        <v>148</v>
      </c>
      <c r="C95" s="26" t="s">
        <v>43</v>
      </c>
      <c r="D95" s="54" t="s">
        <v>2021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2:18" x14ac:dyDescent="0.2">
      <c r="B96" s="25" t="s">
        <v>149</v>
      </c>
      <c r="C96" s="26" t="s">
        <v>45</v>
      </c>
      <c r="D96" s="54">
        <v>0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</row>
    <row r="97" spans="2:18" x14ac:dyDescent="0.2">
      <c r="B97" s="4" t="s">
        <v>150</v>
      </c>
      <c r="C97" s="5" t="s">
        <v>47</v>
      </c>
      <c r="D97" s="54" t="s">
        <v>752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</row>
    <row r="98" spans="2:18" x14ac:dyDescent="0.2">
      <c r="B98" s="4" t="s">
        <v>151</v>
      </c>
      <c r="C98" s="5" t="s">
        <v>49</v>
      </c>
      <c r="D98" s="58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</row>
    <row r="99" spans="2:18" x14ac:dyDescent="0.2">
      <c r="B99" s="4" t="s">
        <v>152</v>
      </c>
      <c r="C99" s="5" t="s">
        <v>51</v>
      </c>
      <c r="D99" s="5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</row>
    <row r="100" spans="2:18" x14ac:dyDescent="0.2">
      <c r="B100" s="4" t="s">
        <v>153</v>
      </c>
      <c r="C100" s="5" t="s">
        <v>53</v>
      </c>
      <c r="D100" s="59" t="s">
        <v>154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</row>
    <row r="101" spans="2:18" x14ac:dyDescent="0.2">
      <c r="B101" s="4" t="s">
        <v>156</v>
      </c>
      <c r="C101" s="5" t="s">
        <v>55</v>
      </c>
      <c r="D101" s="5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</row>
    <row r="102" spans="2:18" x14ac:dyDescent="0.2">
      <c r="B102" s="4" t="s">
        <v>157</v>
      </c>
      <c r="C102" s="5" t="s">
        <v>57</v>
      </c>
      <c r="D102" s="5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</row>
    <row r="103" spans="2:18" x14ac:dyDescent="0.2">
      <c r="B103" s="35" t="s">
        <v>158</v>
      </c>
      <c r="C103" s="5" t="s">
        <v>59</v>
      </c>
      <c r="D103" s="5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r="104" spans="2:18" x14ac:dyDescent="0.2">
      <c r="B104" s="4" t="s">
        <v>159</v>
      </c>
      <c r="C104" s="5" t="s">
        <v>62</v>
      </c>
      <c r="D104" s="60">
        <v>73</v>
      </c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</row>
    <row r="105" spans="2:18" x14ac:dyDescent="0.2">
      <c r="B105" s="35" t="s">
        <v>160</v>
      </c>
      <c r="C105" s="5" t="s">
        <v>64</v>
      </c>
      <c r="D105" s="6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</row>
    <row r="106" spans="2:18" x14ac:dyDescent="0.2">
      <c r="B106" s="38" t="s">
        <v>161</v>
      </c>
      <c r="C106" s="39" t="s">
        <v>66</v>
      </c>
      <c r="D106" s="53" t="s">
        <v>162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 spans="2:18" x14ac:dyDescent="0.2">
      <c r="B107" s="35" t="s">
        <v>164</v>
      </c>
      <c r="C107" s="40" t="s">
        <v>70</v>
      </c>
      <c r="D107" s="6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</row>
    <row r="108" spans="2:18" x14ac:dyDescent="0.2">
      <c r="B108" s="35" t="s">
        <v>165</v>
      </c>
      <c r="C108" s="40" t="s">
        <v>72</v>
      </c>
      <c r="D108" s="6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r="109" spans="2:18" x14ac:dyDescent="0.2">
      <c r="B109" s="35" t="s">
        <v>166</v>
      </c>
      <c r="C109" s="40" t="s">
        <v>75</v>
      </c>
      <c r="D109" s="6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r="110" spans="2:18" x14ac:dyDescent="0.2">
      <c r="B110" s="35" t="s">
        <v>167</v>
      </c>
      <c r="C110" s="40" t="s">
        <v>70</v>
      </c>
      <c r="D110" s="6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r="111" spans="2:18" x14ac:dyDescent="0.2">
      <c r="B111" s="35" t="s">
        <v>168</v>
      </c>
      <c r="C111" s="40" t="s">
        <v>72</v>
      </c>
      <c r="D111" s="6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r="112" spans="2:18" x14ac:dyDescent="0.2">
      <c r="B112" s="35" t="s">
        <v>169</v>
      </c>
      <c r="C112" s="40" t="s">
        <v>75</v>
      </c>
      <c r="D112" s="6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r="113" spans="2:18" x14ac:dyDescent="0.2">
      <c r="B113" s="35" t="s">
        <v>170</v>
      </c>
      <c r="C113" s="40" t="s">
        <v>70</v>
      </c>
      <c r="D113" s="6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</row>
    <row r="114" spans="2:18" x14ac:dyDescent="0.2">
      <c r="B114" s="16" t="s">
        <v>171</v>
      </c>
      <c r="C114" s="17" t="s">
        <v>26</v>
      </c>
      <c r="D114" s="44" t="s">
        <v>99</v>
      </c>
      <c r="E114" s="45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 spans="2:18" x14ac:dyDescent="0.2">
      <c r="B115" s="4" t="s">
        <v>172</v>
      </c>
      <c r="C115" s="5" t="s">
        <v>28</v>
      </c>
      <c r="D115" s="54" t="s">
        <v>29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</row>
    <row r="116" spans="2:18" x14ac:dyDescent="0.2">
      <c r="B116" s="4" t="s">
        <v>173</v>
      </c>
      <c r="C116" s="5" t="s">
        <v>33</v>
      </c>
      <c r="D116" s="54" t="s">
        <v>753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</row>
    <row r="117" spans="2:18" x14ac:dyDescent="0.2">
      <c r="B117" s="4" t="s">
        <v>174</v>
      </c>
      <c r="C117" s="5" t="s">
        <v>35</v>
      </c>
      <c r="D117" s="54" t="s">
        <v>36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</row>
    <row r="118" spans="2:18" x14ac:dyDescent="0.2">
      <c r="B118" s="25" t="s">
        <v>175</v>
      </c>
      <c r="C118" s="26" t="s">
        <v>38</v>
      </c>
      <c r="D118" s="56" t="s">
        <v>1335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</row>
    <row r="119" spans="2:18" x14ac:dyDescent="0.2">
      <c r="B119" s="25" t="s">
        <v>176</v>
      </c>
      <c r="C119" s="26" t="s">
        <v>41</v>
      </c>
      <c r="D119" s="57">
        <v>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</row>
    <row r="120" spans="2:18" x14ac:dyDescent="0.2">
      <c r="B120" s="25" t="s">
        <v>177</v>
      </c>
      <c r="C120" s="26" t="s">
        <v>43</v>
      </c>
      <c r="D120" s="54" t="s">
        <v>2021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</row>
    <row r="121" spans="2:18" x14ac:dyDescent="0.2">
      <c r="B121" s="25" t="s">
        <v>178</v>
      </c>
      <c r="C121" s="26" t="s">
        <v>45</v>
      </c>
      <c r="D121" s="54">
        <v>0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</row>
    <row r="122" spans="2:18" x14ac:dyDescent="0.2">
      <c r="B122" s="4" t="s">
        <v>179</v>
      </c>
      <c r="C122" s="5" t="s">
        <v>47</v>
      </c>
      <c r="D122" s="54" t="s">
        <v>752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</row>
    <row r="123" spans="2:18" x14ac:dyDescent="0.2">
      <c r="B123" s="4" t="s">
        <v>180</v>
      </c>
      <c r="C123" s="5" t="s">
        <v>49</v>
      </c>
      <c r="D123" s="58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</row>
    <row r="124" spans="2:18" x14ac:dyDescent="0.2">
      <c r="B124" s="4" t="s">
        <v>181</v>
      </c>
      <c r="C124" s="5" t="s">
        <v>51</v>
      </c>
      <c r="D124" s="58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r="125" spans="2:18" x14ac:dyDescent="0.2">
      <c r="B125" s="4" t="s">
        <v>182</v>
      </c>
      <c r="C125" s="5" t="s">
        <v>53</v>
      </c>
      <c r="D125" s="58" t="s">
        <v>183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r="126" spans="2:18" x14ac:dyDescent="0.2">
      <c r="B126" s="4" t="s">
        <v>185</v>
      </c>
      <c r="C126" s="5" t="s">
        <v>55</v>
      </c>
      <c r="D126" s="5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r="127" spans="2:18" x14ac:dyDescent="0.2">
      <c r="B127" s="4" t="s">
        <v>186</v>
      </c>
      <c r="C127" s="5" t="s">
        <v>57</v>
      </c>
      <c r="D127" s="6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r="128" spans="2:18" x14ac:dyDescent="0.2">
      <c r="B128" s="35" t="s">
        <v>187</v>
      </c>
      <c r="C128" s="5" t="s">
        <v>59</v>
      </c>
      <c r="D128" s="5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</row>
    <row r="129" spans="2:18" x14ac:dyDescent="0.2">
      <c r="B129" s="4" t="s">
        <v>188</v>
      </c>
      <c r="C129" s="5" t="s">
        <v>62</v>
      </c>
      <c r="D129" s="65">
        <v>65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r="130" spans="2:18" x14ac:dyDescent="0.2">
      <c r="B130" s="35" t="s">
        <v>189</v>
      </c>
      <c r="C130" s="5" t="s">
        <v>64</v>
      </c>
      <c r="D130" s="5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</row>
    <row r="131" spans="2:18" x14ac:dyDescent="0.2">
      <c r="B131" s="38" t="s">
        <v>190</v>
      </c>
      <c r="C131" s="39" t="s">
        <v>66</v>
      </c>
      <c r="D131" s="53" t="s">
        <v>162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 spans="2:18" x14ac:dyDescent="0.2">
      <c r="B132" s="35" t="s">
        <v>191</v>
      </c>
      <c r="C132" s="40" t="s">
        <v>70</v>
      </c>
      <c r="D132" s="6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r="133" spans="2:18" x14ac:dyDescent="0.2">
      <c r="B133" s="35" t="s">
        <v>192</v>
      </c>
      <c r="C133" s="40" t="s">
        <v>72</v>
      </c>
      <c r="D133" s="6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</row>
    <row r="134" spans="2:18" x14ac:dyDescent="0.2">
      <c r="B134" s="35" t="s">
        <v>193</v>
      </c>
      <c r="C134" s="40" t="s">
        <v>75</v>
      </c>
      <c r="D134" s="6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</row>
    <row r="135" spans="2:18" x14ac:dyDescent="0.2">
      <c r="B135" s="35" t="s">
        <v>194</v>
      </c>
      <c r="C135" s="40" t="s">
        <v>70</v>
      </c>
      <c r="D135" s="6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2:18" x14ac:dyDescent="0.2">
      <c r="B136" s="35" t="s">
        <v>195</v>
      </c>
      <c r="C136" s="40" t="s">
        <v>72</v>
      </c>
      <c r="D136" s="6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</row>
    <row r="137" spans="2:18" x14ac:dyDescent="0.2">
      <c r="B137" s="35" t="s">
        <v>197</v>
      </c>
      <c r="C137" s="40" t="s">
        <v>75</v>
      </c>
      <c r="D137" s="6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</row>
    <row r="138" spans="2:18" x14ac:dyDescent="0.2">
      <c r="B138" s="35" t="s">
        <v>198</v>
      </c>
      <c r="C138" s="40" t="s">
        <v>70</v>
      </c>
      <c r="D138" s="6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2:18" x14ac:dyDescent="0.2">
      <c r="B139" s="16" t="s">
        <v>1441</v>
      </c>
      <c r="C139" s="17" t="s">
        <v>22</v>
      </c>
      <c r="D139" s="66" t="s">
        <v>199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 spans="2:18" x14ac:dyDescent="0.2">
      <c r="B140" s="4" t="s">
        <v>200</v>
      </c>
      <c r="C140" s="5" t="s">
        <v>26</v>
      </c>
      <c r="D140" s="22" t="s">
        <v>2023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2:18" x14ac:dyDescent="0.2">
      <c r="B141" s="4" t="s">
        <v>201</v>
      </c>
      <c r="C141" s="5" t="s">
        <v>28</v>
      </c>
      <c r="D141" s="67" t="s">
        <v>29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2:18" x14ac:dyDescent="0.2">
      <c r="B142" s="4" t="s">
        <v>202</v>
      </c>
      <c r="C142" s="5" t="s">
        <v>31</v>
      </c>
      <c r="D142" s="68">
        <v>1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2:18" x14ac:dyDescent="0.2">
      <c r="B143" s="4" t="s">
        <v>203</v>
      </c>
      <c r="C143" s="5" t="s">
        <v>33</v>
      </c>
      <c r="D143" s="67" t="s">
        <v>753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2:18" x14ac:dyDescent="0.2">
      <c r="B144" s="4" t="s">
        <v>204</v>
      </c>
      <c r="C144" s="5" t="s">
        <v>35</v>
      </c>
      <c r="D144" s="67" t="s">
        <v>36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2:18" x14ac:dyDescent="0.2">
      <c r="B145" s="25" t="s">
        <v>205</v>
      </c>
      <c r="C145" s="26" t="s">
        <v>38</v>
      </c>
      <c r="D145" s="69" t="s">
        <v>39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2:18" x14ac:dyDescent="0.2">
      <c r="B146" s="25" t="s">
        <v>206</v>
      </c>
      <c r="C146" s="26" t="s">
        <v>41</v>
      </c>
      <c r="D146" s="70">
        <v>0.5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2:18" x14ac:dyDescent="0.2">
      <c r="B147" s="25" t="s">
        <v>207</v>
      </c>
      <c r="C147" s="26" t="s">
        <v>43</v>
      </c>
      <c r="D147" s="67" t="s">
        <v>2021</v>
      </c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</row>
    <row r="148" spans="2:18" x14ac:dyDescent="0.2">
      <c r="B148" s="25" t="s">
        <v>208</v>
      </c>
      <c r="C148" s="26" t="s">
        <v>45</v>
      </c>
      <c r="D148" s="67">
        <v>0</v>
      </c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</row>
    <row r="149" spans="2:18" x14ac:dyDescent="0.2">
      <c r="B149" s="4" t="s">
        <v>209</v>
      </c>
      <c r="C149" s="5" t="s">
        <v>47</v>
      </c>
      <c r="D149" s="67" t="s">
        <v>751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</row>
    <row r="150" spans="2:18" x14ac:dyDescent="0.2">
      <c r="B150" s="4" t="s">
        <v>210</v>
      </c>
      <c r="C150" s="5" t="s">
        <v>49</v>
      </c>
      <c r="D150" s="71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</row>
    <row r="151" spans="2:18" x14ac:dyDescent="0.2">
      <c r="B151" s="4" t="s">
        <v>211</v>
      </c>
      <c r="C151" s="5" t="s">
        <v>51</v>
      </c>
      <c r="D151" s="71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</row>
    <row r="152" spans="2:18" x14ac:dyDescent="0.2">
      <c r="B152" s="4" t="s">
        <v>212</v>
      </c>
      <c r="C152" s="5" t="s">
        <v>53</v>
      </c>
      <c r="D152" s="72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</row>
    <row r="153" spans="2:18" x14ac:dyDescent="0.2">
      <c r="B153" s="4" t="s">
        <v>213</v>
      </c>
      <c r="C153" s="5" t="s">
        <v>55</v>
      </c>
      <c r="D153" s="6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</row>
    <row r="154" spans="2:18" x14ac:dyDescent="0.2">
      <c r="B154" s="4" t="s">
        <v>214</v>
      </c>
      <c r="C154" s="5" t="s">
        <v>57</v>
      </c>
      <c r="D154" s="72">
        <v>95000</v>
      </c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</row>
    <row r="155" spans="2:18" x14ac:dyDescent="0.2">
      <c r="B155" s="35" t="s">
        <v>215</v>
      </c>
      <c r="C155" s="5" t="s">
        <v>59</v>
      </c>
      <c r="D155" s="6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</row>
    <row r="156" spans="2:18" x14ac:dyDescent="0.2">
      <c r="B156" s="4" t="s">
        <v>216</v>
      </c>
      <c r="C156" s="5" t="s">
        <v>62</v>
      </c>
      <c r="D156" s="73">
        <v>73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r="157" spans="2:18" x14ac:dyDescent="0.2">
      <c r="B157" s="35" t="s">
        <v>217</v>
      </c>
      <c r="C157" s="5" t="s">
        <v>218</v>
      </c>
      <c r="D157" s="67">
        <v>60</v>
      </c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</row>
    <row r="158" spans="2:18" x14ac:dyDescent="0.2">
      <c r="B158" s="35" t="s">
        <v>219</v>
      </c>
      <c r="C158" s="5" t="s">
        <v>220</v>
      </c>
      <c r="D158" s="70">
        <v>0.6</v>
      </c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</row>
    <row r="159" spans="2:18" x14ac:dyDescent="0.2">
      <c r="B159" s="35" t="s">
        <v>221</v>
      </c>
      <c r="C159" s="5" t="s">
        <v>222</v>
      </c>
      <c r="D159" s="71">
        <v>60000</v>
      </c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</row>
    <row r="160" spans="2:18" x14ac:dyDescent="0.2">
      <c r="B160" s="35" t="s">
        <v>223</v>
      </c>
      <c r="C160" s="5" t="s">
        <v>218</v>
      </c>
      <c r="D160" s="67">
        <v>65</v>
      </c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r="161" spans="2:18" x14ac:dyDescent="0.2">
      <c r="B161" s="35" t="s">
        <v>224</v>
      </c>
      <c r="C161" s="5" t="s">
        <v>220</v>
      </c>
      <c r="D161" s="70">
        <v>0.5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</row>
    <row r="162" spans="2:18" x14ac:dyDescent="0.2">
      <c r="B162" s="35" t="s">
        <v>225</v>
      </c>
      <c r="C162" s="5" t="s">
        <v>222</v>
      </c>
      <c r="D162" s="71">
        <v>60000</v>
      </c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</row>
    <row r="163" spans="2:18" x14ac:dyDescent="0.2">
      <c r="B163" s="35" t="s">
        <v>226</v>
      </c>
      <c r="C163" s="5" t="s">
        <v>218</v>
      </c>
      <c r="D163" s="73">
        <v>70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</row>
    <row r="164" spans="2:18" x14ac:dyDescent="0.2">
      <c r="B164" s="35" t="s">
        <v>227</v>
      </c>
      <c r="C164" s="5" t="s">
        <v>220</v>
      </c>
      <c r="D164" s="70">
        <v>0.4</v>
      </c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</row>
    <row r="165" spans="2:18" x14ac:dyDescent="0.2">
      <c r="B165" s="35" t="s">
        <v>228</v>
      </c>
      <c r="C165" s="5" t="s">
        <v>222</v>
      </c>
      <c r="D165" s="7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</row>
    <row r="166" spans="2:18" x14ac:dyDescent="0.2">
      <c r="B166" s="35" t="s">
        <v>229</v>
      </c>
      <c r="C166" s="40" t="s">
        <v>66</v>
      </c>
      <c r="D166" s="75" t="s">
        <v>230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</row>
    <row r="167" spans="2:18" x14ac:dyDescent="0.2">
      <c r="B167" s="35" t="s">
        <v>232</v>
      </c>
      <c r="C167" s="40" t="s">
        <v>70</v>
      </c>
      <c r="D167" s="75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</row>
    <row r="168" spans="2:18" x14ac:dyDescent="0.2">
      <c r="B168" s="35" t="s">
        <v>233</v>
      </c>
      <c r="C168" s="40" t="s">
        <v>72</v>
      </c>
      <c r="D168" s="76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</row>
    <row r="169" spans="2:18" x14ac:dyDescent="0.2">
      <c r="B169" s="35" t="s">
        <v>235</v>
      </c>
      <c r="C169" s="40" t="s">
        <v>75</v>
      </c>
      <c r="D169" s="7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</row>
    <row r="170" spans="2:18" x14ac:dyDescent="0.2">
      <c r="B170" s="35" t="s">
        <v>236</v>
      </c>
      <c r="C170" s="40" t="s">
        <v>70</v>
      </c>
      <c r="D170" s="76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</row>
    <row r="171" spans="2:18" x14ac:dyDescent="0.2">
      <c r="B171" s="35" t="s">
        <v>237</v>
      </c>
      <c r="C171" s="40" t="s">
        <v>72</v>
      </c>
      <c r="D171" s="76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</row>
    <row r="172" spans="2:18" x14ac:dyDescent="0.2">
      <c r="B172" s="35" t="s">
        <v>239</v>
      </c>
      <c r="C172" s="40" t="s">
        <v>75</v>
      </c>
      <c r="D172" s="76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</row>
    <row r="173" spans="2:18" x14ac:dyDescent="0.2">
      <c r="B173" s="35" t="s">
        <v>240</v>
      </c>
      <c r="C173" s="40" t="s">
        <v>70</v>
      </c>
      <c r="D173" s="76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</row>
    <row r="174" spans="2:18" x14ac:dyDescent="0.2">
      <c r="B174" s="35" t="s">
        <v>241</v>
      </c>
      <c r="C174" s="40" t="s">
        <v>72</v>
      </c>
      <c r="D174" s="76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</row>
    <row r="175" spans="2:18" x14ac:dyDescent="0.2">
      <c r="B175" s="35" t="s">
        <v>243</v>
      </c>
      <c r="C175" s="40" t="s">
        <v>75</v>
      </c>
      <c r="D175" s="76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</row>
    <row r="176" spans="2:18" x14ac:dyDescent="0.2">
      <c r="B176" s="77" t="s">
        <v>244</v>
      </c>
      <c r="C176" s="78" t="s">
        <v>70</v>
      </c>
      <c r="D176" s="79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 spans="2:18" x14ac:dyDescent="0.2">
      <c r="B177" s="4" t="s">
        <v>245</v>
      </c>
      <c r="C177" s="5" t="s">
        <v>26</v>
      </c>
      <c r="D177" s="22" t="s">
        <v>99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r="178" spans="2:18" x14ac:dyDescent="0.2">
      <c r="B178" s="4" t="s">
        <v>246</v>
      </c>
      <c r="C178" s="5" t="s">
        <v>28</v>
      </c>
      <c r="D178" s="67" t="s">
        <v>29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r="179" spans="2:18" x14ac:dyDescent="0.2">
      <c r="B179" s="4" t="s">
        <v>247</v>
      </c>
      <c r="C179" s="5" t="s">
        <v>33</v>
      </c>
      <c r="D179" s="67" t="s">
        <v>753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r="180" spans="2:18" x14ac:dyDescent="0.2">
      <c r="B180" s="4" t="s">
        <v>248</v>
      </c>
      <c r="C180" s="5" t="s">
        <v>35</v>
      </c>
      <c r="D180" s="67" t="s">
        <v>36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r="181" spans="2:18" x14ac:dyDescent="0.2">
      <c r="B181" s="25" t="s">
        <v>249</v>
      </c>
      <c r="C181" s="26" t="s">
        <v>38</v>
      </c>
      <c r="D181" s="69" t="s">
        <v>1335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</row>
    <row r="182" spans="2:18" x14ac:dyDescent="0.2">
      <c r="B182" s="25" t="s">
        <v>250</v>
      </c>
      <c r="C182" s="26" t="s">
        <v>41</v>
      </c>
      <c r="D182" s="70">
        <v>0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spans="2:18" x14ac:dyDescent="0.2">
      <c r="B183" s="25" t="s">
        <v>251</v>
      </c>
      <c r="C183" s="26" t="s">
        <v>43</v>
      </c>
      <c r="D183" s="67" t="s">
        <v>2021</v>
      </c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r="184" spans="2:18" x14ac:dyDescent="0.2">
      <c r="B184" s="25" t="s">
        <v>252</v>
      </c>
      <c r="C184" s="26" t="s">
        <v>45</v>
      </c>
      <c r="D184" s="67">
        <v>0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</row>
    <row r="185" spans="2:18" x14ac:dyDescent="0.2">
      <c r="B185" s="4" t="s">
        <v>253</v>
      </c>
      <c r="C185" s="5" t="s">
        <v>47</v>
      </c>
      <c r="D185" s="67" t="s">
        <v>2640</v>
      </c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r="186" spans="2:18" x14ac:dyDescent="0.2">
      <c r="B186" s="4" t="s">
        <v>254</v>
      </c>
      <c r="C186" s="5" t="s">
        <v>49</v>
      </c>
      <c r="D186" s="7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</row>
    <row r="187" spans="2:18" x14ac:dyDescent="0.2">
      <c r="B187" s="4" t="s">
        <v>255</v>
      </c>
      <c r="C187" s="5" t="s">
        <v>51</v>
      </c>
      <c r="D187" s="71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</row>
    <row r="188" spans="2:18" x14ac:dyDescent="0.2">
      <c r="B188" s="4" t="s">
        <v>256</v>
      </c>
      <c r="C188" s="5" t="s">
        <v>53</v>
      </c>
      <c r="D188" s="71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</row>
    <row r="189" spans="2:18" x14ac:dyDescent="0.2">
      <c r="B189" s="4" t="s">
        <v>257</v>
      </c>
      <c r="C189" s="5" t="s">
        <v>55</v>
      </c>
      <c r="D189" s="6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</row>
    <row r="190" spans="2:18" x14ac:dyDescent="0.2">
      <c r="B190" s="4" t="s">
        <v>258</v>
      </c>
      <c r="C190" s="5" t="s">
        <v>57</v>
      </c>
      <c r="D190" s="80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r="191" spans="2:18" x14ac:dyDescent="0.2">
      <c r="B191" s="35" t="s">
        <v>259</v>
      </c>
      <c r="C191" s="5" t="s">
        <v>59</v>
      </c>
      <c r="D191" s="70">
        <v>0.6</v>
      </c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</row>
    <row r="192" spans="2:18" x14ac:dyDescent="0.2">
      <c r="B192" s="4" t="s">
        <v>260</v>
      </c>
      <c r="C192" s="5" t="s">
        <v>62</v>
      </c>
      <c r="D192" s="73">
        <v>65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</row>
    <row r="193" spans="2:18" x14ac:dyDescent="0.2">
      <c r="B193" s="35" t="s">
        <v>261</v>
      </c>
      <c r="C193" s="5" t="s">
        <v>64</v>
      </c>
      <c r="D193" s="81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</row>
    <row r="194" spans="2:18" x14ac:dyDescent="0.2">
      <c r="B194" s="35" t="s">
        <v>262</v>
      </c>
      <c r="C194" s="40" t="s">
        <v>66</v>
      </c>
      <c r="D194" s="75" t="s">
        <v>230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r="195" spans="2:18" x14ac:dyDescent="0.2">
      <c r="B195" s="35" t="s">
        <v>263</v>
      </c>
      <c r="C195" s="40" t="s">
        <v>70</v>
      </c>
      <c r="D195" s="75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r="196" spans="2:18" x14ac:dyDescent="0.2">
      <c r="B196" s="35" t="s">
        <v>264</v>
      </c>
      <c r="C196" s="40" t="s">
        <v>72</v>
      </c>
      <c r="D196" s="76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r="197" spans="2:18" x14ac:dyDescent="0.2">
      <c r="B197" s="35" t="s">
        <v>265</v>
      </c>
      <c r="C197" s="40" t="s">
        <v>75</v>
      </c>
      <c r="D197" s="76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</row>
    <row r="198" spans="2:18" x14ac:dyDescent="0.2">
      <c r="B198" s="35" t="s">
        <v>266</v>
      </c>
      <c r="C198" s="40" t="s">
        <v>70</v>
      </c>
      <c r="D198" s="7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r="199" spans="2:18" x14ac:dyDescent="0.2">
      <c r="B199" s="4" t="s">
        <v>1442</v>
      </c>
      <c r="C199" s="5" t="s">
        <v>22</v>
      </c>
      <c r="D199" s="82" t="s">
        <v>267</v>
      </c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</row>
    <row r="200" spans="2:18" x14ac:dyDescent="0.2">
      <c r="B200" s="4" t="s">
        <v>269</v>
      </c>
      <c r="C200" s="5" t="s">
        <v>26</v>
      </c>
      <c r="D200" s="22" t="s">
        <v>2023</v>
      </c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</row>
    <row r="201" spans="2:18" x14ac:dyDescent="0.2">
      <c r="B201" s="4" t="s">
        <v>270</v>
      </c>
      <c r="C201" s="5" t="s">
        <v>28</v>
      </c>
      <c r="D201" s="83" t="s">
        <v>29</v>
      </c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</row>
    <row r="202" spans="2:18" x14ac:dyDescent="0.2">
      <c r="B202" s="4" t="s">
        <v>271</v>
      </c>
      <c r="C202" s="5" t="s">
        <v>31</v>
      </c>
      <c r="D202" s="84">
        <v>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</row>
    <row r="203" spans="2:18" x14ac:dyDescent="0.2">
      <c r="B203" s="4" t="s">
        <v>272</v>
      </c>
      <c r="C203" s="5" t="s">
        <v>33</v>
      </c>
      <c r="D203" s="83" t="s">
        <v>753</v>
      </c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</row>
    <row r="204" spans="2:18" x14ac:dyDescent="0.2">
      <c r="B204" s="4" t="s">
        <v>273</v>
      </c>
      <c r="C204" s="5" t="s">
        <v>35</v>
      </c>
      <c r="D204" s="83" t="s">
        <v>36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r="205" spans="2:18" x14ac:dyDescent="0.2">
      <c r="B205" s="25" t="s">
        <v>274</v>
      </c>
      <c r="C205" s="26" t="s">
        <v>38</v>
      </c>
      <c r="D205" s="85" t="s">
        <v>39</v>
      </c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</row>
    <row r="206" spans="2:18" x14ac:dyDescent="0.2">
      <c r="B206" s="25" t="s">
        <v>275</v>
      </c>
      <c r="C206" s="26" t="s">
        <v>41</v>
      </c>
      <c r="D206" s="86">
        <v>0.5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r="207" spans="2:18" x14ac:dyDescent="0.2">
      <c r="B207" s="25" t="s">
        <v>276</v>
      </c>
      <c r="C207" s="26" t="s">
        <v>43</v>
      </c>
      <c r="D207" s="83" t="s">
        <v>2021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</row>
    <row r="208" spans="2:18" x14ac:dyDescent="0.2">
      <c r="B208" s="25" t="s">
        <v>277</v>
      </c>
      <c r="C208" s="26" t="s">
        <v>45</v>
      </c>
      <c r="D208" s="83">
        <v>0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</row>
    <row r="209" spans="2:18" x14ac:dyDescent="0.2">
      <c r="B209" s="4" t="s">
        <v>278</v>
      </c>
      <c r="C209" s="5" t="s">
        <v>47</v>
      </c>
      <c r="D209" s="83" t="s">
        <v>750</v>
      </c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</row>
    <row r="210" spans="2:18" x14ac:dyDescent="0.2">
      <c r="B210" s="4" t="s">
        <v>279</v>
      </c>
      <c r="C210" s="5" t="s">
        <v>49</v>
      </c>
      <c r="D210" s="87">
        <v>90000</v>
      </c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r="211" spans="2:18" x14ac:dyDescent="0.2">
      <c r="B211" s="4" t="s">
        <v>280</v>
      </c>
      <c r="C211" s="5" t="s">
        <v>51</v>
      </c>
      <c r="D211" s="87">
        <v>50000</v>
      </c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</row>
    <row r="212" spans="2:18" x14ac:dyDescent="0.2">
      <c r="B212" s="4" t="s">
        <v>281</v>
      </c>
      <c r="C212" s="5" t="s">
        <v>53</v>
      </c>
      <c r="D212" s="88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</row>
    <row r="213" spans="2:18" x14ac:dyDescent="0.2">
      <c r="B213" s="4" t="s">
        <v>282</v>
      </c>
      <c r="C213" s="5" t="s">
        <v>55</v>
      </c>
      <c r="D213" s="83">
        <v>2</v>
      </c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</row>
    <row r="214" spans="2:18" x14ac:dyDescent="0.2">
      <c r="B214" s="4" t="s">
        <v>283</v>
      </c>
      <c r="C214" s="5" t="s">
        <v>57</v>
      </c>
      <c r="D214" s="88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</row>
    <row r="215" spans="2:18" x14ac:dyDescent="0.2">
      <c r="B215" s="35" t="s">
        <v>284</v>
      </c>
      <c r="C215" s="5" t="s">
        <v>59</v>
      </c>
      <c r="D215" s="8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</row>
    <row r="216" spans="2:18" x14ac:dyDescent="0.2">
      <c r="B216" s="4" t="s">
        <v>285</v>
      </c>
      <c r="C216" s="5" t="s">
        <v>62</v>
      </c>
      <c r="D216" s="89">
        <v>73</v>
      </c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r="217" spans="2:18" x14ac:dyDescent="0.2">
      <c r="B217" s="35" t="s">
        <v>286</v>
      </c>
      <c r="C217" s="5" t="s">
        <v>64</v>
      </c>
      <c r="D217" s="90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</row>
    <row r="218" spans="2:18" x14ac:dyDescent="0.2">
      <c r="B218" s="35" t="s">
        <v>287</v>
      </c>
      <c r="C218" s="40" t="s">
        <v>66</v>
      </c>
      <c r="D218" s="82" t="s">
        <v>288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r="219" spans="2:18" x14ac:dyDescent="0.2">
      <c r="B219" s="35" t="s">
        <v>290</v>
      </c>
      <c r="C219" s="40" t="s">
        <v>70</v>
      </c>
      <c r="D219" s="82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r="220" spans="2:18" x14ac:dyDescent="0.2">
      <c r="B220" s="35" t="s">
        <v>291</v>
      </c>
      <c r="C220" s="40" t="s">
        <v>72</v>
      </c>
      <c r="D220" s="91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r="221" spans="2:18" x14ac:dyDescent="0.2">
      <c r="B221" s="35" t="s">
        <v>292</v>
      </c>
      <c r="C221" s="40" t="s">
        <v>75</v>
      </c>
      <c r="D221" s="91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r="222" spans="2:18" x14ac:dyDescent="0.2">
      <c r="B222" s="35" t="s">
        <v>293</v>
      </c>
      <c r="C222" s="40" t="s">
        <v>70</v>
      </c>
      <c r="D222" s="91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</row>
    <row r="223" spans="2:18" x14ac:dyDescent="0.2">
      <c r="B223" s="4" t="s">
        <v>294</v>
      </c>
      <c r="C223" s="5" t="s">
        <v>26</v>
      </c>
      <c r="D223" s="22" t="s">
        <v>99</v>
      </c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</row>
    <row r="224" spans="2:18" x14ac:dyDescent="0.2">
      <c r="B224" s="4" t="s">
        <v>295</v>
      </c>
      <c r="C224" s="5" t="s">
        <v>28</v>
      </c>
      <c r="D224" s="83" t="s">
        <v>29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</row>
    <row r="225" spans="2:18" x14ac:dyDescent="0.2">
      <c r="B225" s="4" t="s">
        <v>296</v>
      </c>
      <c r="C225" s="5" t="s">
        <v>33</v>
      </c>
      <c r="D225" s="83" t="s">
        <v>753</v>
      </c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</row>
    <row r="226" spans="2:18" x14ac:dyDescent="0.2">
      <c r="B226" s="4" t="s">
        <v>297</v>
      </c>
      <c r="C226" s="5" t="s">
        <v>35</v>
      </c>
      <c r="D226" s="83" t="s">
        <v>36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</row>
    <row r="227" spans="2:18" x14ac:dyDescent="0.2">
      <c r="B227" s="25" t="s">
        <v>298</v>
      </c>
      <c r="C227" s="26" t="s">
        <v>38</v>
      </c>
      <c r="D227" s="85" t="s">
        <v>1335</v>
      </c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</row>
    <row r="228" spans="2:18" x14ac:dyDescent="0.2">
      <c r="B228" s="25" t="s">
        <v>299</v>
      </c>
      <c r="C228" s="26" t="s">
        <v>41</v>
      </c>
      <c r="D228" s="86">
        <v>0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r="229" spans="2:18" x14ac:dyDescent="0.2">
      <c r="B229" s="25" t="s">
        <v>300</v>
      </c>
      <c r="C229" s="26" t="s">
        <v>43</v>
      </c>
      <c r="D229" s="83" t="s">
        <v>2021</v>
      </c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</row>
    <row r="230" spans="2:18" x14ac:dyDescent="0.2">
      <c r="B230" s="25" t="s">
        <v>301</v>
      </c>
      <c r="C230" s="26" t="s">
        <v>45</v>
      </c>
      <c r="D230" s="83">
        <v>0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</row>
    <row r="231" spans="2:18" x14ac:dyDescent="0.2">
      <c r="B231" s="4" t="s">
        <v>302</v>
      </c>
      <c r="C231" s="5" t="s">
        <v>47</v>
      </c>
      <c r="D231" s="83" t="s">
        <v>751</v>
      </c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</row>
    <row r="232" spans="2:18" x14ac:dyDescent="0.2">
      <c r="B232" s="4" t="s">
        <v>303</v>
      </c>
      <c r="C232" s="5" t="s">
        <v>49</v>
      </c>
      <c r="D232" s="8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</row>
    <row r="233" spans="2:18" x14ac:dyDescent="0.2">
      <c r="B233" s="4" t="s">
        <v>304</v>
      </c>
      <c r="C233" s="5" t="s">
        <v>51</v>
      </c>
      <c r="D233" s="8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r="234" spans="2:18" x14ac:dyDescent="0.2">
      <c r="B234" s="4" t="s">
        <v>305</v>
      </c>
      <c r="C234" s="5" t="s">
        <v>53</v>
      </c>
      <c r="D234" s="8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r="235" spans="2:18" x14ac:dyDescent="0.2">
      <c r="B235" s="4" t="s">
        <v>306</v>
      </c>
      <c r="C235" s="5" t="s">
        <v>55</v>
      </c>
      <c r="D235" s="8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r="236" spans="2:18" x14ac:dyDescent="0.2">
      <c r="B236" s="4" t="s">
        <v>307</v>
      </c>
      <c r="C236" s="5" t="s">
        <v>57</v>
      </c>
      <c r="D236" s="92">
        <v>75000</v>
      </c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</row>
    <row r="237" spans="2:18" x14ac:dyDescent="0.2">
      <c r="B237" s="35" t="s">
        <v>308</v>
      </c>
      <c r="C237" s="5" t="s">
        <v>59</v>
      </c>
      <c r="D237" s="86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</row>
    <row r="238" spans="2:18" x14ac:dyDescent="0.2">
      <c r="B238" s="4" t="s">
        <v>309</v>
      </c>
      <c r="C238" s="5" t="s">
        <v>62</v>
      </c>
      <c r="D238" s="89">
        <v>65</v>
      </c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</row>
    <row r="239" spans="2:18" x14ac:dyDescent="0.2">
      <c r="B239" s="35" t="s">
        <v>310</v>
      </c>
      <c r="C239" s="5" t="s">
        <v>64</v>
      </c>
      <c r="D239" s="9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</row>
    <row r="240" spans="2:18" x14ac:dyDescent="0.2">
      <c r="B240" s="35" t="s">
        <v>311</v>
      </c>
      <c r="C240" s="40" t="s">
        <v>66</v>
      </c>
      <c r="D240" s="82" t="s">
        <v>288</v>
      </c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r="241" spans="2:18" x14ac:dyDescent="0.2">
      <c r="B241" s="35" t="s">
        <v>312</v>
      </c>
      <c r="C241" s="40" t="s">
        <v>70</v>
      </c>
      <c r="D241" s="82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</row>
    <row r="242" spans="2:18" x14ac:dyDescent="0.2">
      <c r="B242" s="35" t="s">
        <v>313</v>
      </c>
      <c r="C242" s="40" t="s">
        <v>72</v>
      </c>
      <c r="D242" s="82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</row>
    <row r="243" spans="2:18" x14ac:dyDescent="0.2">
      <c r="B243" s="35" t="s">
        <v>314</v>
      </c>
      <c r="C243" s="40" t="s">
        <v>75</v>
      </c>
      <c r="D243" s="82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r="244" spans="2:18" x14ac:dyDescent="0.2">
      <c r="B244" s="77" t="s">
        <v>315</v>
      </c>
      <c r="C244" s="78" t="s">
        <v>70</v>
      </c>
      <c r="D244" s="94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 spans="2:18" x14ac:dyDescent="0.2">
      <c r="B245" s="95" t="s">
        <v>316</v>
      </c>
      <c r="C245" s="96" t="s">
        <v>317</v>
      </c>
      <c r="D245" s="6" t="s">
        <v>318</v>
      </c>
      <c r="E245" s="6" t="s">
        <v>319</v>
      </c>
      <c r="F245" s="6"/>
      <c r="G245" s="6" t="s">
        <v>320</v>
      </c>
      <c r="H245" s="3"/>
      <c r="I245" s="6" t="s">
        <v>321</v>
      </c>
      <c r="J245" s="3"/>
      <c r="K245" s="6" t="s">
        <v>322</v>
      </c>
      <c r="L245" s="3"/>
      <c r="M245" s="6" t="s">
        <v>323</v>
      </c>
      <c r="N245" s="6" t="s">
        <v>324</v>
      </c>
      <c r="O245" s="6" t="s">
        <v>325</v>
      </c>
      <c r="P245" s="3"/>
      <c r="Q245" s="6" t="s">
        <v>326</v>
      </c>
      <c r="R245" s="3"/>
    </row>
    <row r="246" spans="2:18" x14ac:dyDescent="0.2">
      <c r="B246" s="97" t="s">
        <v>327</v>
      </c>
      <c r="C246" s="98" t="s">
        <v>328</v>
      </c>
      <c r="D246" s="11" t="s">
        <v>329</v>
      </c>
      <c r="E246" s="11" t="s">
        <v>330</v>
      </c>
      <c r="F246" s="11"/>
      <c r="G246" s="11" t="s">
        <v>329</v>
      </c>
      <c r="H246" s="3"/>
      <c r="I246" s="11" t="s">
        <v>329</v>
      </c>
      <c r="J246" s="3"/>
      <c r="K246" s="11" t="s">
        <v>329</v>
      </c>
      <c r="L246" s="3"/>
      <c r="M246" s="11" t="s">
        <v>329</v>
      </c>
      <c r="N246" s="11" t="s">
        <v>329</v>
      </c>
      <c r="O246" s="11" t="s">
        <v>329</v>
      </c>
      <c r="P246" s="3"/>
      <c r="Q246" s="11" t="s">
        <v>330</v>
      </c>
      <c r="R246" s="3"/>
    </row>
    <row r="247" spans="2:18" x14ac:dyDescent="0.2">
      <c r="B247" s="99" t="s">
        <v>331</v>
      </c>
      <c r="C247" s="100" t="s">
        <v>332</v>
      </c>
      <c r="D247" s="8">
        <v>29350</v>
      </c>
      <c r="E247" s="8">
        <v>27523</v>
      </c>
      <c r="F247" s="8"/>
      <c r="G247" s="8">
        <v>22045</v>
      </c>
      <c r="H247" s="3"/>
      <c r="I247" s="8">
        <v>26299</v>
      </c>
      <c r="J247" s="3"/>
      <c r="K247" s="8">
        <v>21551</v>
      </c>
      <c r="L247" s="3"/>
      <c r="M247" s="8">
        <v>20152</v>
      </c>
      <c r="N247" s="8">
        <v>17961</v>
      </c>
      <c r="O247" s="8">
        <v>31778</v>
      </c>
      <c r="P247" s="3"/>
      <c r="Q247" s="8">
        <v>32123</v>
      </c>
      <c r="R247" s="3"/>
    </row>
    <row r="248" spans="2:18" x14ac:dyDescent="0.2">
      <c r="B248" s="97" t="s">
        <v>333</v>
      </c>
      <c r="C248" s="98" t="s">
        <v>334</v>
      </c>
      <c r="D248" s="101">
        <v>63000</v>
      </c>
      <c r="E248" s="102">
        <v>1538</v>
      </c>
      <c r="F248" s="102"/>
      <c r="G248" s="101">
        <v>4231</v>
      </c>
      <c r="H248" s="3"/>
      <c r="I248" s="101">
        <v>38</v>
      </c>
      <c r="J248" s="3"/>
      <c r="K248" s="101">
        <v>10</v>
      </c>
      <c r="L248" s="3"/>
      <c r="M248" s="101">
        <v>50000</v>
      </c>
      <c r="N248" s="101">
        <v>50000</v>
      </c>
      <c r="O248" s="101"/>
      <c r="P248" s="3"/>
      <c r="Q248" s="101">
        <v>3533</v>
      </c>
      <c r="R248" s="3"/>
    </row>
    <row r="249" spans="2:18" x14ac:dyDescent="0.2">
      <c r="B249" s="97" t="s">
        <v>335</v>
      </c>
      <c r="C249" s="98" t="s">
        <v>336</v>
      </c>
      <c r="D249" s="11" t="s">
        <v>3022</v>
      </c>
      <c r="E249" s="103" t="s">
        <v>3023</v>
      </c>
      <c r="F249" s="103"/>
      <c r="G249" s="11" t="s">
        <v>3024</v>
      </c>
      <c r="H249" s="3"/>
      <c r="I249" s="11" t="s">
        <v>3025</v>
      </c>
      <c r="J249" s="3"/>
      <c r="K249" s="11" t="s">
        <v>3025</v>
      </c>
      <c r="L249" s="3"/>
      <c r="M249" s="11" t="s">
        <v>3022</v>
      </c>
      <c r="N249" s="11" t="s">
        <v>3022</v>
      </c>
      <c r="O249" s="11" t="s">
        <v>3025</v>
      </c>
      <c r="P249" s="3"/>
      <c r="Q249" s="11" t="s">
        <v>1438</v>
      </c>
      <c r="R249" s="3"/>
    </row>
    <row r="250" spans="2:18" x14ac:dyDescent="0.2">
      <c r="B250" s="97" t="s">
        <v>337</v>
      </c>
      <c r="C250" s="98" t="s">
        <v>338</v>
      </c>
      <c r="D250" s="11" t="b">
        <v>0</v>
      </c>
      <c r="E250" s="11" t="b">
        <v>0</v>
      </c>
      <c r="F250" s="11"/>
      <c r="G250" s="11" t="b">
        <v>1</v>
      </c>
      <c r="H250" s="3"/>
      <c r="I250" s="11" t="b">
        <v>0</v>
      </c>
      <c r="J250" s="3"/>
      <c r="K250" s="11" t="b">
        <v>1</v>
      </c>
      <c r="L250" s="3"/>
      <c r="M250" s="11" t="b">
        <v>1</v>
      </c>
      <c r="N250" s="11" t="b">
        <v>1</v>
      </c>
      <c r="O250" s="11" t="b">
        <v>0</v>
      </c>
      <c r="P250" s="3"/>
      <c r="Q250" s="11" t="b">
        <v>0</v>
      </c>
      <c r="R250" s="3"/>
    </row>
    <row r="251" spans="2:18" x14ac:dyDescent="0.2">
      <c r="B251" s="97" t="s">
        <v>339</v>
      </c>
      <c r="C251" s="98" t="s">
        <v>35</v>
      </c>
      <c r="D251" s="11" t="b">
        <v>0</v>
      </c>
      <c r="E251" s="11" t="b">
        <v>1</v>
      </c>
      <c r="F251" s="11"/>
      <c r="G251" s="11" t="b">
        <v>0</v>
      </c>
      <c r="H251" s="3"/>
      <c r="I251" s="11" t="b">
        <v>0</v>
      </c>
      <c r="J251" s="3"/>
      <c r="K251" s="11" t="b">
        <v>0</v>
      </c>
      <c r="L251" s="3"/>
      <c r="M251" s="11" t="b">
        <v>0</v>
      </c>
      <c r="N251" s="11" t="b">
        <v>0</v>
      </c>
      <c r="O251" s="11" t="b">
        <v>0</v>
      </c>
      <c r="P251" s="3"/>
      <c r="Q251" s="11" t="b">
        <v>1</v>
      </c>
      <c r="R251" s="3"/>
    </row>
    <row r="252" spans="2:18" x14ac:dyDescent="0.2">
      <c r="B252" s="104" t="s">
        <v>340</v>
      </c>
      <c r="C252" s="105" t="s">
        <v>341</v>
      </c>
      <c r="D252" s="11" t="s">
        <v>2023</v>
      </c>
      <c r="E252" s="11" t="s">
        <v>2023</v>
      </c>
      <c r="F252" s="10" t="s">
        <v>99</v>
      </c>
      <c r="G252" s="11" t="s">
        <v>2023</v>
      </c>
      <c r="H252" s="10" t="s">
        <v>99</v>
      </c>
      <c r="I252" s="11" t="s">
        <v>2023</v>
      </c>
      <c r="J252" s="10" t="s">
        <v>99</v>
      </c>
      <c r="K252" s="11" t="s">
        <v>2023</v>
      </c>
      <c r="L252" s="10" t="s">
        <v>99</v>
      </c>
      <c r="M252" s="11" t="s">
        <v>2023</v>
      </c>
      <c r="N252" s="11" t="s">
        <v>2023</v>
      </c>
      <c r="O252" s="11" t="s">
        <v>2023</v>
      </c>
      <c r="P252" s="10" t="s">
        <v>99</v>
      </c>
      <c r="Q252" s="11" t="s">
        <v>2023</v>
      </c>
      <c r="R252" s="10" t="s">
        <v>99</v>
      </c>
    </row>
    <row r="253" spans="2:18" x14ac:dyDescent="0.2">
      <c r="B253" s="97" t="s">
        <v>342</v>
      </c>
      <c r="C253" s="98" t="s">
        <v>29</v>
      </c>
      <c r="D253" s="11" t="b">
        <v>1</v>
      </c>
      <c r="E253" s="11" t="b">
        <v>1</v>
      </c>
      <c r="F253" s="11" t="b">
        <v>1</v>
      </c>
      <c r="G253" s="11" t="b">
        <v>1</v>
      </c>
      <c r="H253" s="11" t="b">
        <v>1</v>
      </c>
      <c r="I253" s="11" t="b">
        <v>1</v>
      </c>
      <c r="J253" s="11" t="b">
        <v>1</v>
      </c>
      <c r="K253" s="11" t="b">
        <v>1</v>
      </c>
      <c r="L253" s="11" t="b">
        <v>1</v>
      </c>
      <c r="M253" s="11" t="b">
        <v>1</v>
      </c>
      <c r="N253" s="11" t="b">
        <v>1</v>
      </c>
      <c r="O253" s="11" t="b">
        <v>1</v>
      </c>
      <c r="P253" s="11" t="b">
        <v>1</v>
      </c>
      <c r="Q253" s="11" t="b">
        <v>1</v>
      </c>
      <c r="R253" s="11" t="b">
        <v>1</v>
      </c>
    </row>
    <row r="254" spans="2:18" x14ac:dyDescent="0.2">
      <c r="B254" s="97" t="s">
        <v>343</v>
      </c>
      <c r="C254" s="98" t="s">
        <v>344</v>
      </c>
      <c r="D254" s="11" t="b">
        <v>1</v>
      </c>
      <c r="E254" s="11" t="b">
        <v>1</v>
      </c>
      <c r="F254" s="11" t="b">
        <v>1</v>
      </c>
      <c r="G254" s="11" t="b">
        <v>1</v>
      </c>
      <c r="H254" s="11" t="b">
        <v>1</v>
      </c>
      <c r="I254" s="11" t="b">
        <v>1</v>
      </c>
      <c r="J254" s="11" t="b">
        <v>1</v>
      </c>
      <c r="K254" s="11" t="b">
        <v>1</v>
      </c>
      <c r="L254" s="11" t="b">
        <v>1</v>
      </c>
      <c r="M254" s="11" t="b">
        <v>1</v>
      </c>
      <c r="N254" s="11" t="b">
        <v>1</v>
      </c>
      <c r="O254" s="11" t="b">
        <v>1</v>
      </c>
      <c r="P254" s="11" t="b">
        <v>1</v>
      </c>
      <c r="Q254" s="11" t="b">
        <v>1</v>
      </c>
      <c r="R254" s="11" t="b">
        <v>1</v>
      </c>
    </row>
    <row r="255" spans="2:18" x14ac:dyDescent="0.2">
      <c r="B255" s="97" t="s">
        <v>345</v>
      </c>
      <c r="C255" s="98" t="s">
        <v>346</v>
      </c>
      <c r="D255" s="11" t="s">
        <v>23</v>
      </c>
      <c r="E255" s="11" t="s">
        <v>23</v>
      </c>
      <c r="F255" s="11" t="s">
        <v>23</v>
      </c>
      <c r="G255" s="11" t="s">
        <v>140</v>
      </c>
      <c r="H255" s="11" t="s">
        <v>140</v>
      </c>
      <c r="I255" s="11" t="s">
        <v>199</v>
      </c>
      <c r="J255" s="11" t="s">
        <v>199</v>
      </c>
      <c r="K255" s="11" t="s">
        <v>199</v>
      </c>
      <c r="L255" s="11" t="s">
        <v>199</v>
      </c>
      <c r="M255" s="11" t="s">
        <v>199</v>
      </c>
      <c r="N255" s="11" t="s">
        <v>199</v>
      </c>
      <c r="O255" s="11" t="s">
        <v>267</v>
      </c>
      <c r="P255" s="11" t="s">
        <v>267</v>
      </c>
      <c r="Q255" s="11" t="s">
        <v>267</v>
      </c>
      <c r="R255" s="11" t="s">
        <v>267</v>
      </c>
    </row>
    <row r="256" spans="2:18" x14ac:dyDescent="0.2">
      <c r="B256" s="97" t="s">
        <v>347</v>
      </c>
      <c r="C256" s="98" t="s">
        <v>66</v>
      </c>
      <c r="D256" s="11" t="s">
        <v>67</v>
      </c>
      <c r="E256" s="11" t="s">
        <v>67</v>
      </c>
      <c r="F256" s="11" t="s">
        <v>67</v>
      </c>
      <c r="G256" s="11" t="s">
        <v>162</v>
      </c>
      <c r="H256" s="11" t="s">
        <v>162</v>
      </c>
      <c r="I256" s="11" t="s">
        <v>230</v>
      </c>
      <c r="J256" s="11" t="s">
        <v>230</v>
      </c>
      <c r="K256" s="11" t="s">
        <v>230</v>
      </c>
      <c r="L256" s="11" t="s">
        <v>230</v>
      </c>
      <c r="M256" s="11" t="s">
        <v>230</v>
      </c>
      <c r="N256" s="11" t="s">
        <v>230</v>
      </c>
      <c r="O256" s="11" t="s">
        <v>288</v>
      </c>
      <c r="P256" s="11" t="s">
        <v>288</v>
      </c>
      <c r="Q256" s="11" t="s">
        <v>288</v>
      </c>
      <c r="R256" s="11" t="s">
        <v>288</v>
      </c>
    </row>
    <row r="257" spans="2:18" x14ac:dyDescent="0.2">
      <c r="B257" s="97" t="s">
        <v>348</v>
      </c>
      <c r="C257" s="98" t="s">
        <v>349</v>
      </c>
      <c r="D257" s="101">
        <v>120000</v>
      </c>
      <c r="E257" s="101"/>
      <c r="F257" s="101"/>
      <c r="G257" s="101"/>
      <c r="H257" s="3"/>
      <c r="I257" s="101"/>
      <c r="J257" s="3"/>
      <c r="K257" s="101"/>
      <c r="L257" s="3"/>
      <c r="M257" s="101"/>
      <c r="N257" s="101"/>
      <c r="O257" s="101"/>
      <c r="P257" s="3"/>
      <c r="Q257" s="101"/>
      <c r="R257" s="3"/>
    </row>
    <row r="258" spans="2:18" x14ac:dyDescent="0.2">
      <c r="B258" s="97" t="s">
        <v>350</v>
      </c>
      <c r="C258" s="98" t="s">
        <v>351</v>
      </c>
      <c r="D258" s="8" t="s">
        <v>10</v>
      </c>
      <c r="E258" s="8" t="s">
        <v>10</v>
      </c>
      <c r="F258" s="8"/>
      <c r="G258" s="8" t="s">
        <v>10</v>
      </c>
      <c r="H258" s="3"/>
      <c r="I258" s="8" t="s">
        <v>10</v>
      </c>
      <c r="J258" s="3"/>
      <c r="K258" s="8" t="s">
        <v>10</v>
      </c>
      <c r="L258" s="3"/>
      <c r="M258" s="8" t="s">
        <v>10</v>
      </c>
      <c r="N258" s="8" t="s">
        <v>10</v>
      </c>
      <c r="O258" s="8" t="s">
        <v>10</v>
      </c>
      <c r="P258" s="3"/>
      <c r="Q258" s="8" t="s">
        <v>10</v>
      </c>
      <c r="R258" s="3"/>
    </row>
    <row r="259" spans="2:18" x14ac:dyDescent="0.2">
      <c r="B259" s="97" t="s">
        <v>352</v>
      </c>
      <c r="C259" s="98" t="s">
        <v>13</v>
      </c>
      <c r="D259" s="9">
        <v>36925</v>
      </c>
      <c r="E259" s="9">
        <v>36925</v>
      </c>
      <c r="F259" s="9"/>
      <c r="G259" s="9">
        <v>36925</v>
      </c>
      <c r="H259" s="3"/>
      <c r="I259" s="9">
        <v>36925</v>
      </c>
      <c r="J259" s="3"/>
      <c r="K259" s="9">
        <v>36925</v>
      </c>
      <c r="L259" s="3"/>
      <c r="M259" s="9">
        <v>36925</v>
      </c>
      <c r="N259" s="9">
        <v>36925</v>
      </c>
      <c r="O259" s="9">
        <v>36925</v>
      </c>
      <c r="P259" s="3"/>
      <c r="Q259" s="9">
        <v>36925</v>
      </c>
      <c r="R259" s="3"/>
    </row>
  </sheetData>
  <mergeCells count="1"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811D0-AF34-E84C-BCDC-1CA4429DAEEB}">
  <sheetPr>
    <tabColor theme="5"/>
  </sheetPr>
  <dimension ref="B3:J217"/>
  <sheetViews>
    <sheetView topLeftCell="A24" zoomScale="105" zoomScaleNormal="130" workbookViewId="0">
      <selection activeCell="E94" sqref="E94"/>
    </sheetView>
  </sheetViews>
  <sheetFormatPr baseColWidth="10" defaultRowHeight="15" outlineLevelRow="1" x14ac:dyDescent="0.2"/>
  <cols>
    <col min="2" max="2" width="21.5" customWidth="1"/>
    <col min="3" max="3" width="56.5" customWidth="1"/>
    <col min="4" max="4" width="24.83203125" customWidth="1"/>
    <col min="5" max="5" width="28.83203125" customWidth="1"/>
    <col min="6" max="6" width="23.1640625" customWidth="1"/>
    <col min="7" max="7" width="30.5" customWidth="1"/>
    <col min="8" max="8" width="25.5" customWidth="1"/>
    <col min="9" max="9" width="26.5" customWidth="1"/>
  </cols>
  <sheetData>
    <row r="3" spans="3:8" x14ac:dyDescent="0.2">
      <c r="C3" s="484" t="s">
        <v>7334</v>
      </c>
      <c r="D3" s="484"/>
      <c r="E3" s="484"/>
      <c r="F3" s="549"/>
      <c r="G3" s="549"/>
      <c r="H3" s="549"/>
    </row>
    <row r="4" spans="3:8" x14ac:dyDescent="0.2">
      <c r="C4" s="485" t="s">
        <v>0</v>
      </c>
      <c r="D4" s="486" t="s">
        <v>1</v>
      </c>
      <c r="E4" s="487" t="s">
        <v>7335</v>
      </c>
      <c r="F4" s="487" t="s">
        <v>7344</v>
      </c>
      <c r="G4" s="487" t="s">
        <v>7347</v>
      </c>
      <c r="H4" s="487" t="s">
        <v>7350</v>
      </c>
    </row>
    <row r="5" spans="3:8" x14ac:dyDescent="0.2">
      <c r="C5" s="485" t="s">
        <v>4</v>
      </c>
      <c r="D5" s="488" t="s">
        <v>5</v>
      </c>
      <c r="E5" s="489">
        <v>44104</v>
      </c>
      <c r="F5" s="489">
        <v>44104</v>
      </c>
      <c r="G5" s="489">
        <v>44104</v>
      </c>
      <c r="H5" s="489">
        <v>44104</v>
      </c>
    </row>
    <row r="6" spans="3:8" x14ac:dyDescent="0.2">
      <c r="C6" s="485" t="s">
        <v>6</v>
      </c>
      <c r="D6" s="488" t="s">
        <v>7</v>
      </c>
      <c r="E6" s="489">
        <v>44104</v>
      </c>
      <c r="F6" s="489">
        <v>44104</v>
      </c>
      <c r="G6" s="489">
        <v>44104</v>
      </c>
      <c r="H6" s="489">
        <v>44104</v>
      </c>
    </row>
    <row r="7" spans="3:8" x14ac:dyDescent="0.2">
      <c r="C7" s="485" t="s">
        <v>8</v>
      </c>
      <c r="D7" s="488" t="s">
        <v>9</v>
      </c>
      <c r="E7" s="489" t="s">
        <v>573</v>
      </c>
      <c r="F7" s="489" t="s">
        <v>573</v>
      </c>
      <c r="G7" s="489" t="s">
        <v>573</v>
      </c>
      <c r="H7" s="489" t="s">
        <v>573</v>
      </c>
    </row>
    <row r="8" spans="3:8" x14ac:dyDescent="0.2">
      <c r="C8" s="485" t="s">
        <v>12</v>
      </c>
      <c r="D8" s="488" t="s">
        <v>13</v>
      </c>
      <c r="E8" s="490" t="s">
        <v>572</v>
      </c>
      <c r="F8" s="490" t="s">
        <v>572</v>
      </c>
      <c r="G8" s="490" t="s">
        <v>572</v>
      </c>
      <c r="H8" s="490" t="s">
        <v>572</v>
      </c>
    </row>
    <row r="9" spans="3:8" x14ac:dyDescent="0.2">
      <c r="C9" s="485" t="s">
        <v>14</v>
      </c>
      <c r="D9" s="486" t="s">
        <v>15</v>
      </c>
      <c r="E9" s="491">
        <v>2269</v>
      </c>
      <c r="F9" s="491">
        <v>2269</v>
      </c>
      <c r="G9" s="491">
        <v>2269</v>
      </c>
      <c r="H9" s="491">
        <v>2269</v>
      </c>
    </row>
    <row r="10" spans="3:8" x14ac:dyDescent="0.2">
      <c r="C10" s="485" t="s">
        <v>16</v>
      </c>
      <c r="D10" s="488" t="s">
        <v>17</v>
      </c>
      <c r="E10" s="492" t="b">
        <v>0</v>
      </c>
      <c r="F10" s="492" t="b">
        <v>0</v>
      </c>
      <c r="G10" s="492" t="b">
        <v>0</v>
      </c>
      <c r="H10" s="492" t="b">
        <v>0</v>
      </c>
    </row>
    <row r="11" spans="3:8" x14ac:dyDescent="0.2">
      <c r="C11" s="485" t="s">
        <v>18</v>
      </c>
      <c r="D11" s="488" t="s">
        <v>19</v>
      </c>
      <c r="E11" s="492">
        <v>9</v>
      </c>
      <c r="F11" s="492">
        <v>9</v>
      </c>
      <c r="G11" s="492">
        <v>9</v>
      </c>
      <c r="H11" s="492">
        <v>9</v>
      </c>
    </row>
    <row r="12" spans="3:8" x14ac:dyDescent="0.2">
      <c r="C12" s="493" t="s">
        <v>20</v>
      </c>
      <c r="D12" s="494" t="s">
        <v>21</v>
      </c>
      <c r="E12" s="495">
        <v>90</v>
      </c>
      <c r="F12" s="495">
        <v>90</v>
      </c>
      <c r="G12" s="495">
        <v>90</v>
      </c>
      <c r="H12" s="495">
        <v>90</v>
      </c>
    </row>
    <row r="13" spans="3:8" x14ac:dyDescent="0.2">
      <c r="C13" s="496" t="s">
        <v>1439</v>
      </c>
      <c r="D13" s="497" t="s">
        <v>22</v>
      </c>
      <c r="E13" s="498" t="s">
        <v>23</v>
      </c>
      <c r="F13" s="498" t="s">
        <v>23</v>
      </c>
      <c r="G13" s="498" t="s">
        <v>23</v>
      </c>
      <c r="H13" s="498" t="s">
        <v>23</v>
      </c>
    </row>
    <row r="14" spans="3:8" x14ac:dyDescent="0.2">
      <c r="C14" s="485" t="s">
        <v>25</v>
      </c>
      <c r="D14" s="486" t="s">
        <v>26</v>
      </c>
      <c r="E14" s="499" t="s">
        <v>2023</v>
      </c>
      <c r="F14" s="499" t="s">
        <v>2023</v>
      </c>
      <c r="G14" s="499" t="s">
        <v>2023</v>
      </c>
      <c r="H14" s="499" t="s">
        <v>2023</v>
      </c>
    </row>
    <row r="15" spans="3:8" x14ac:dyDescent="0.2">
      <c r="C15" s="485" t="s">
        <v>27</v>
      </c>
      <c r="D15" s="486" t="s">
        <v>28</v>
      </c>
      <c r="E15" s="500" t="s">
        <v>29</v>
      </c>
      <c r="F15" s="500" t="s">
        <v>29</v>
      </c>
      <c r="G15" s="500" t="s">
        <v>29</v>
      </c>
      <c r="H15" s="500" t="s">
        <v>29</v>
      </c>
    </row>
    <row r="16" spans="3:8" x14ac:dyDescent="0.2">
      <c r="C16" s="485" t="s">
        <v>30</v>
      </c>
      <c r="D16" s="486" t="s">
        <v>31</v>
      </c>
      <c r="E16" s="501">
        <v>1</v>
      </c>
      <c r="F16" s="501">
        <v>1</v>
      </c>
      <c r="G16" s="501">
        <v>1</v>
      </c>
      <c r="H16" s="501">
        <v>1</v>
      </c>
    </row>
    <row r="17" spans="3:8" x14ac:dyDescent="0.2">
      <c r="C17" s="485" t="s">
        <v>32</v>
      </c>
      <c r="D17" s="486" t="s">
        <v>33</v>
      </c>
      <c r="E17" s="500" t="s">
        <v>753</v>
      </c>
      <c r="F17" s="500" t="s">
        <v>753</v>
      </c>
      <c r="G17" s="500" t="s">
        <v>753</v>
      </c>
      <c r="H17" s="500" t="s">
        <v>753</v>
      </c>
    </row>
    <row r="18" spans="3:8" x14ac:dyDescent="0.2">
      <c r="C18" s="485" t="s">
        <v>34</v>
      </c>
      <c r="D18" s="486" t="s">
        <v>35</v>
      </c>
      <c r="E18" s="500" t="s">
        <v>36</v>
      </c>
      <c r="F18" s="500" t="s">
        <v>36</v>
      </c>
      <c r="G18" s="500" t="s">
        <v>36</v>
      </c>
      <c r="H18" s="500" t="s">
        <v>36</v>
      </c>
    </row>
    <row r="19" spans="3:8" x14ac:dyDescent="0.2">
      <c r="C19" s="502" t="s">
        <v>37</v>
      </c>
      <c r="D19" s="503" t="s">
        <v>38</v>
      </c>
      <c r="E19" s="504" t="s">
        <v>39</v>
      </c>
      <c r="F19" s="504" t="s">
        <v>39</v>
      </c>
      <c r="G19" s="504" t="s">
        <v>39</v>
      </c>
      <c r="H19" s="504" t="s">
        <v>39</v>
      </c>
    </row>
    <row r="20" spans="3:8" x14ac:dyDescent="0.2">
      <c r="C20" s="502" t="s">
        <v>40</v>
      </c>
      <c r="D20" s="503" t="s">
        <v>41</v>
      </c>
      <c r="E20" s="505">
        <v>0.1</v>
      </c>
      <c r="F20" s="505">
        <v>0.1</v>
      </c>
      <c r="G20" s="505">
        <v>0.1</v>
      </c>
      <c r="H20" s="505">
        <v>0.1</v>
      </c>
    </row>
    <row r="21" spans="3:8" x14ac:dyDescent="0.2">
      <c r="C21" s="502" t="s">
        <v>42</v>
      </c>
      <c r="D21" s="503" t="s">
        <v>43</v>
      </c>
      <c r="E21" s="500" t="s">
        <v>2021</v>
      </c>
      <c r="F21" s="500" t="s">
        <v>2021</v>
      </c>
      <c r="G21" s="500" t="s">
        <v>2021</v>
      </c>
      <c r="H21" s="500" t="s">
        <v>2021</v>
      </c>
    </row>
    <row r="22" spans="3:8" x14ac:dyDescent="0.2">
      <c r="C22" s="502" t="s">
        <v>44</v>
      </c>
      <c r="D22" s="503" t="s">
        <v>45</v>
      </c>
      <c r="E22" s="500">
        <v>0</v>
      </c>
      <c r="F22" s="500">
        <v>0</v>
      </c>
      <c r="G22" s="500">
        <v>0</v>
      </c>
      <c r="H22" s="500">
        <v>0</v>
      </c>
    </row>
    <row r="23" spans="3:8" x14ac:dyDescent="0.2">
      <c r="C23" s="485" t="s">
        <v>46</v>
      </c>
      <c r="D23" s="486" t="s">
        <v>47</v>
      </c>
      <c r="E23" s="500" t="s">
        <v>751</v>
      </c>
      <c r="F23" s="500" t="s">
        <v>751</v>
      </c>
      <c r="G23" s="500" t="s">
        <v>751</v>
      </c>
      <c r="H23" s="500" t="s">
        <v>751</v>
      </c>
    </row>
    <row r="24" spans="3:8" x14ac:dyDescent="0.2">
      <c r="C24" s="485" t="s">
        <v>48</v>
      </c>
      <c r="D24" s="486" t="s">
        <v>49</v>
      </c>
      <c r="E24" s="506"/>
      <c r="F24" s="506"/>
      <c r="G24" s="506"/>
      <c r="H24" s="506"/>
    </row>
    <row r="25" spans="3:8" x14ac:dyDescent="0.2">
      <c r="C25" s="485" t="s">
        <v>50</v>
      </c>
      <c r="D25" s="486" t="s">
        <v>51</v>
      </c>
      <c r="E25" s="506"/>
      <c r="F25" s="506"/>
      <c r="G25" s="506"/>
      <c r="H25" s="506"/>
    </row>
    <row r="26" spans="3:8" x14ac:dyDescent="0.2">
      <c r="C26" s="485" t="s">
        <v>52</v>
      </c>
      <c r="D26" s="486" t="s">
        <v>53</v>
      </c>
      <c r="E26" s="507"/>
      <c r="F26" s="507"/>
      <c r="G26" s="507"/>
      <c r="H26" s="507"/>
    </row>
    <row r="27" spans="3:8" x14ac:dyDescent="0.2">
      <c r="C27" s="485" t="s">
        <v>54</v>
      </c>
      <c r="D27" s="486" t="s">
        <v>55</v>
      </c>
      <c r="E27" s="500"/>
      <c r="F27" s="500"/>
      <c r="G27" s="500"/>
      <c r="H27" s="500"/>
    </row>
    <row r="28" spans="3:8" x14ac:dyDescent="0.2">
      <c r="C28" s="485" t="s">
        <v>56</v>
      </c>
      <c r="D28" s="486" t="s">
        <v>57</v>
      </c>
      <c r="E28" s="508">
        <v>90000</v>
      </c>
      <c r="F28" s="508">
        <v>90000</v>
      </c>
      <c r="G28" s="508">
        <v>90000</v>
      </c>
      <c r="H28" s="508">
        <v>90000</v>
      </c>
    </row>
    <row r="29" spans="3:8" x14ac:dyDescent="0.2">
      <c r="C29" s="476" t="s">
        <v>58</v>
      </c>
      <c r="D29" s="486" t="s">
        <v>59</v>
      </c>
      <c r="E29" s="500"/>
      <c r="F29" s="500"/>
      <c r="G29" s="500"/>
      <c r="H29" s="500"/>
    </row>
    <row r="30" spans="3:8" x14ac:dyDescent="0.2">
      <c r="C30" s="485" t="s">
        <v>61</v>
      </c>
      <c r="D30" s="486" t="s">
        <v>62</v>
      </c>
      <c r="E30" s="506"/>
      <c r="F30" s="506"/>
      <c r="G30" s="506"/>
      <c r="H30" s="506"/>
    </row>
    <row r="31" spans="3:8" x14ac:dyDescent="0.2">
      <c r="C31" s="509" t="s">
        <v>63</v>
      </c>
      <c r="D31" s="510" t="s">
        <v>64</v>
      </c>
      <c r="E31" s="511"/>
      <c r="F31" s="511"/>
      <c r="G31" s="511"/>
      <c r="H31" s="511"/>
    </row>
    <row r="32" spans="3:8" x14ac:dyDescent="0.2">
      <c r="C32" s="476" t="s">
        <v>65</v>
      </c>
      <c r="D32" s="512" t="s">
        <v>66</v>
      </c>
      <c r="E32" s="513" t="s">
        <v>67</v>
      </c>
      <c r="F32" s="513" t="s">
        <v>67</v>
      </c>
      <c r="G32" s="513" t="s">
        <v>67</v>
      </c>
      <c r="H32" s="513" t="s">
        <v>67</v>
      </c>
    </row>
    <row r="33" spans="3:8" x14ac:dyDescent="0.2">
      <c r="C33" s="476" t="s">
        <v>71</v>
      </c>
      <c r="D33" s="512" t="s">
        <v>72</v>
      </c>
      <c r="E33" s="504" t="s">
        <v>79</v>
      </c>
      <c r="F33" s="552"/>
      <c r="G33" s="504" t="s">
        <v>79</v>
      </c>
      <c r="H33" s="504" t="s">
        <v>79</v>
      </c>
    </row>
    <row r="34" spans="3:8" x14ac:dyDescent="0.2">
      <c r="C34" s="476" t="s">
        <v>74</v>
      </c>
      <c r="D34" s="512" t="s">
        <v>75</v>
      </c>
      <c r="E34" s="513" t="s">
        <v>76</v>
      </c>
      <c r="F34" s="553"/>
      <c r="G34" s="513" t="s">
        <v>76</v>
      </c>
      <c r="H34" s="513" t="s">
        <v>76</v>
      </c>
    </row>
    <row r="35" spans="3:8" x14ac:dyDescent="0.2">
      <c r="C35" s="476" t="s">
        <v>77</v>
      </c>
      <c r="D35" s="512" t="s">
        <v>70</v>
      </c>
      <c r="E35" s="513">
        <v>2</v>
      </c>
      <c r="F35" s="553"/>
      <c r="G35" s="553"/>
      <c r="H35" s="504">
        <v>2</v>
      </c>
    </row>
    <row r="36" spans="3:8" x14ac:dyDescent="0.2">
      <c r="C36" s="476" t="s">
        <v>78</v>
      </c>
      <c r="D36" s="512" t="s">
        <v>72</v>
      </c>
      <c r="E36" s="504" t="s">
        <v>83</v>
      </c>
      <c r="F36" s="552"/>
      <c r="G36" s="504" t="s">
        <v>83</v>
      </c>
      <c r="H36" s="504" t="s">
        <v>83</v>
      </c>
    </row>
    <row r="37" spans="3:8" x14ac:dyDescent="0.2">
      <c r="C37" s="476" t="s">
        <v>80</v>
      </c>
      <c r="D37" s="512" t="s">
        <v>75</v>
      </c>
      <c r="E37" s="513" t="s">
        <v>76</v>
      </c>
      <c r="F37" s="553"/>
      <c r="G37" s="513" t="s">
        <v>76</v>
      </c>
      <c r="H37" s="504" t="s">
        <v>76</v>
      </c>
    </row>
    <row r="38" spans="3:8" x14ac:dyDescent="0.2">
      <c r="C38" s="476" t="s">
        <v>81</v>
      </c>
      <c r="D38" s="512" t="s">
        <v>70</v>
      </c>
      <c r="E38" s="513">
        <v>7</v>
      </c>
      <c r="F38" s="553"/>
      <c r="G38" s="553"/>
      <c r="H38" s="504">
        <v>3</v>
      </c>
    </row>
    <row r="39" spans="3:8" x14ac:dyDescent="0.2">
      <c r="C39" s="476" t="s">
        <v>82</v>
      </c>
      <c r="D39" s="512" t="s">
        <v>72</v>
      </c>
      <c r="E39" s="513" t="s">
        <v>95</v>
      </c>
      <c r="F39" s="553"/>
      <c r="G39" s="513" t="s">
        <v>95</v>
      </c>
      <c r="H39" s="504" t="s">
        <v>95</v>
      </c>
    </row>
    <row r="40" spans="3:8" x14ac:dyDescent="0.2">
      <c r="C40" s="476" t="s">
        <v>84</v>
      </c>
      <c r="D40" s="512" t="s">
        <v>75</v>
      </c>
      <c r="E40" s="513" t="s">
        <v>76</v>
      </c>
      <c r="F40" s="553"/>
      <c r="G40" s="513" t="s">
        <v>76</v>
      </c>
      <c r="H40" s="504" t="s">
        <v>76</v>
      </c>
    </row>
    <row r="41" spans="3:8" x14ac:dyDescent="0.2">
      <c r="C41" s="476" t="s">
        <v>86</v>
      </c>
      <c r="D41" s="512" t="s">
        <v>70</v>
      </c>
      <c r="E41" s="513">
        <v>2</v>
      </c>
      <c r="F41" s="553"/>
      <c r="G41" s="553"/>
      <c r="H41" s="504"/>
    </row>
    <row r="42" spans="3:8" x14ac:dyDescent="0.2">
      <c r="C42" s="476" t="s">
        <v>1328</v>
      </c>
      <c r="D42" s="512" t="s">
        <v>72</v>
      </c>
      <c r="E42" s="513" t="s">
        <v>196</v>
      </c>
      <c r="F42" s="553"/>
      <c r="G42" s="513" t="s">
        <v>196</v>
      </c>
      <c r="H42" s="504" t="s">
        <v>196</v>
      </c>
    </row>
    <row r="43" spans="3:8" x14ac:dyDescent="0.2">
      <c r="C43" s="476" t="s">
        <v>1329</v>
      </c>
      <c r="D43" s="512" t="s">
        <v>75</v>
      </c>
      <c r="E43" s="513" t="s">
        <v>76</v>
      </c>
      <c r="F43" s="553"/>
      <c r="G43" s="513" t="s">
        <v>76</v>
      </c>
      <c r="H43" s="504" t="s">
        <v>76</v>
      </c>
    </row>
    <row r="44" spans="3:8" x14ac:dyDescent="0.2">
      <c r="C44" s="476" t="s">
        <v>1330</v>
      </c>
      <c r="D44" s="512" t="s">
        <v>70</v>
      </c>
      <c r="E44" s="513">
        <v>2</v>
      </c>
      <c r="F44" s="553"/>
      <c r="G44" s="554"/>
      <c r="H44" s="504"/>
    </row>
    <row r="45" spans="3:8" x14ac:dyDescent="0.2">
      <c r="C45" s="509" t="s">
        <v>87</v>
      </c>
      <c r="D45" s="514" t="s">
        <v>66</v>
      </c>
      <c r="E45" s="515"/>
      <c r="F45" s="515" t="s">
        <v>560</v>
      </c>
      <c r="G45" s="515" t="s">
        <v>560</v>
      </c>
      <c r="H45" s="515" t="s">
        <v>560</v>
      </c>
    </row>
    <row r="46" spans="3:8" x14ac:dyDescent="0.2">
      <c r="C46" s="485" t="s">
        <v>98</v>
      </c>
      <c r="D46" s="486" t="s">
        <v>26</v>
      </c>
      <c r="E46" s="499" t="s">
        <v>99</v>
      </c>
      <c r="F46" s="499" t="s">
        <v>99</v>
      </c>
      <c r="G46" s="499" t="s">
        <v>99</v>
      </c>
      <c r="H46" s="499" t="s">
        <v>99</v>
      </c>
    </row>
    <row r="47" spans="3:8" x14ac:dyDescent="0.2">
      <c r="C47" s="485" t="s">
        <v>100</v>
      </c>
      <c r="D47" s="486" t="s">
        <v>28</v>
      </c>
      <c r="E47" s="500" t="s">
        <v>29</v>
      </c>
      <c r="F47" s="500" t="s">
        <v>29</v>
      </c>
      <c r="G47" s="500" t="s">
        <v>29</v>
      </c>
      <c r="H47" s="500" t="s">
        <v>29</v>
      </c>
    </row>
    <row r="48" spans="3:8" x14ac:dyDescent="0.2">
      <c r="C48" s="485" t="s">
        <v>101</v>
      </c>
      <c r="D48" s="486" t="s">
        <v>33</v>
      </c>
      <c r="E48" s="500" t="s">
        <v>753</v>
      </c>
      <c r="F48" s="500" t="s">
        <v>753</v>
      </c>
      <c r="G48" s="500" t="s">
        <v>753</v>
      </c>
      <c r="H48" s="500" t="s">
        <v>753</v>
      </c>
    </row>
    <row r="49" spans="3:8" x14ac:dyDescent="0.2">
      <c r="C49" s="485" t="s">
        <v>102</v>
      </c>
      <c r="D49" s="486" t="s">
        <v>35</v>
      </c>
      <c r="E49" s="500" t="s">
        <v>36</v>
      </c>
      <c r="F49" s="500" t="s">
        <v>36</v>
      </c>
      <c r="G49" s="500" t="s">
        <v>36</v>
      </c>
      <c r="H49" s="500" t="s">
        <v>36</v>
      </c>
    </row>
    <row r="50" spans="3:8" x14ac:dyDescent="0.2">
      <c r="C50" s="502" t="s">
        <v>103</v>
      </c>
      <c r="D50" s="503" t="s">
        <v>38</v>
      </c>
      <c r="E50" s="504" t="s">
        <v>39</v>
      </c>
      <c r="F50" s="504" t="s">
        <v>39</v>
      </c>
      <c r="G50" s="504" t="s">
        <v>39</v>
      </c>
      <c r="H50" s="504" t="s">
        <v>39</v>
      </c>
    </row>
    <row r="51" spans="3:8" x14ac:dyDescent="0.2">
      <c r="C51" s="502" t="s">
        <v>104</v>
      </c>
      <c r="D51" s="503" t="s">
        <v>41</v>
      </c>
      <c r="E51" s="505">
        <v>0.5</v>
      </c>
      <c r="F51" s="505">
        <v>0.5</v>
      </c>
      <c r="G51" s="505">
        <v>0.5</v>
      </c>
      <c r="H51" s="505">
        <v>0.5</v>
      </c>
    </row>
    <row r="52" spans="3:8" x14ac:dyDescent="0.2">
      <c r="C52" s="502" t="s">
        <v>105</v>
      </c>
      <c r="D52" s="503" t="s">
        <v>43</v>
      </c>
      <c r="E52" s="500" t="s">
        <v>2021</v>
      </c>
      <c r="F52" s="500" t="s">
        <v>2021</v>
      </c>
      <c r="G52" s="500" t="s">
        <v>2021</v>
      </c>
      <c r="H52" s="500" t="s">
        <v>2021</v>
      </c>
    </row>
    <row r="53" spans="3:8" x14ac:dyDescent="0.2">
      <c r="C53" s="502" t="s">
        <v>106</v>
      </c>
      <c r="D53" s="503" t="s">
        <v>45</v>
      </c>
      <c r="E53" s="500">
        <v>0</v>
      </c>
      <c r="F53" s="500">
        <v>0</v>
      </c>
      <c r="G53" s="500">
        <v>0</v>
      </c>
      <c r="H53" s="500">
        <v>0</v>
      </c>
    </row>
    <row r="54" spans="3:8" x14ac:dyDescent="0.2">
      <c r="C54" s="485" t="s">
        <v>107</v>
      </c>
      <c r="D54" s="486" t="s">
        <v>47</v>
      </c>
      <c r="E54" s="500" t="s">
        <v>750</v>
      </c>
      <c r="F54" s="500" t="s">
        <v>750</v>
      </c>
      <c r="G54" s="500" t="s">
        <v>750</v>
      </c>
      <c r="H54" s="500" t="s">
        <v>750</v>
      </c>
    </row>
    <row r="55" spans="3:8" x14ac:dyDescent="0.2">
      <c r="C55" s="485" t="s">
        <v>108</v>
      </c>
      <c r="D55" s="486" t="s">
        <v>49</v>
      </c>
      <c r="E55" s="506">
        <v>100000</v>
      </c>
      <c r="F55" s="506">
        <v>100000</v>
      </c>
      <c r="G55" s="506">
        <v>100000</v>
      </c>
      <c r="H55" s="506">
        <v>100000</v>
      </c>
    </row>
    <row r="56" spans="3:8" x14ac:dyDescent="0.2">
      <c r="C56" s="485" t="s">
        <v>109</v>
      </c>
      <c r="D56" s="486" t="s">
        <v>51</v>
      </c>
      <c r="E56" s="506">
        <v>10000</v>
      </c>
      <c r="F56" s="506">
        <v>10000</v>
      </c>
      <c r="G56" s="506">
        <v>10000</v>
      </c>
      <c r="H56" s="506">
        <v>10000</v>
      </c>
    </row>
    <row r="57" spans="3:8" x14ac:dyDescent="0.2">
      <c r="C57" s="485" t="s">
        <v>110</v>
      </c>
      <c r="D57" s="486" t="s">
        <v>53</v>
      </c>
      <c r="E57" s="506"/>
      <c r="F57" s="506"/>
      <c r="G57" s="506"/>
      <c r="H57" s="506"/>
    </row>
    <row r="58" spans="3:8" x14ac:dyDescent="0.2">
      <c r="C58" s="485" t="s">
        <v>111</v>
      </c>
      <c r="D58" s="486" t="s">
        <v>55</v>
      </c>
      <c r="E58" s="500"/>
      <c r="F58" s="500"/>
      <c r="G58" s="500"/>
      <c r="H58" s="500"/>
    </row>
    <row r="59" spans="3:8" x14ac:dyDescent="0.2">
      <c r="C59" s="485" t="s">
        <v>112</v>
      </c>
      <c r="D59" s="486" t="s">
        <v>57</v>
      </c>
      <c r="E59" s="508"/>
      <c r="F59" s="508"/>
      <c r="G59" s="508"/>
      <c r="H59" s="508"/>
    </row>
    <row r="60" spans="3:8" x14ac:dyDescent="0.2">
      <c r="C60" s="476" t="s">
        <v>113</v>
      </c>
      <c r="D60" s="486" t="s">
        <v>59</v>
      </c>
      <c r="E60" s="500"/>
      <c r="F60" s="500"/>
      <c r="G60" s="500"/>
      <c r="H60" s="500"/>
    </row>
    <row r="61" spans="3:8" x14ac:dyDescent="0.2">
      <c r="C61" s="485" t="s">
        <v>114</v>
      </c>
      <c r="D61" s="486" t="s">
        <v>62</v>
      </c>
      <c r="E61" s="516">
        <v>80</v>
      </c>
      <c r="F61" s="516">
        <v>80</v>
      </c>
      <c r="G61" s="516">
        <v>80</v>
      </c>
      <c r="H61" s="516">
        <v>80</v>
      </c>
    </row>
    <row r="62" spans="3:8" x14ac:dyDescent="0.2">
      <c r="C62" s="476" t="s">
        <v>115</v>
      </c>
      <c r="D62" s="486" t="s">
        <v>64</v>
      </c>
      <c r="E62" s="500"/>
      <c r="F62" s="500"/>
      <c r="G62" s="500"/>
      <c r="H62" s="500"/>
    </row>
    <row r="63" spans="3:8" x14ac:dyDescent="0.2">
      <c r="C63" s="476" t="s">
        <v>116</v>
      </c>
      <c r="D63" s="512" t="s">
        <v>66</v>
      </c>
      <c r="E63" s="513" t="s">
        <v>67</v>
      </c>
      <c r="F63" s="513" t="s">
        <v>67</v>
      </c>
      <c r="G63" s="513" t="s">
        <v>67</v>
      </c>
      <c r="H63" s="513" t="s">
        <v>67</v>
      </c>
    </row>
    <row r="64" spans="3:8" x14ac:dyDescent="0.2">
      <c r="C64" s="476" t="s">
        <v>118</v>
      </c>
      <c r="D64" s="512" t="s">
        <v>72</v>
      </c>
      <c r="E64" s="504" t="s">
        <v>83</v>
      </c>
      <c r="F64" s="504" t="s">
        <v>83</v>
      </c>
      <c r="G64" s="504" t="s">
        <v>83</v>
      </c>
      <c r="H64" s="504" t="s">
        <v>83</v>
      </c>
    </row>
    <row r="65" spans="3:8" x14ac:dyDescent="0.2">
      <c r="C65" s="476" t="s">
        <v>120</v>
      </c>
      <c r="D65" s="512" t="s">
        <v>75</v>
      </c>
      <c r="E65" s="513" t="s">
        <v>76</v>
      </c>
      <c r="F65" s="513" t="s">
        <v>76</v>
      </c>
      <c r="G65" s="513" t="s">
        <v>76</v>
      </c>
      <c r="H65" s="513" t="s">
        <v>76</v>
      </c>
    </row>
    <row r="66" spans="3:8" x14ac:dyDescent="0.2">
      <c r="C66" s="476" t="s">
        <v>121</v>
      </c>
      <c r="D66" s="512" t="s">
        <v>70</v>
      </c>
      <c r="E66" s="513">
        <v>4</v>
      </c>
      <c r="F66" s="513">
        <v>4</v>
      </c>
      <c r="G66" s="553">
        <v>0</v>
      </c>
      <c r="H66" s="513">
        <v>1</v>
      </c>
    </row>
    <row r="67" spans="3:8" x14ac:dyDescent="0.2">
      <c r="C67" s="476" t="s">
        <v>122</v>
      </c>
      <c r="D67" s="512" t="s">
        <v>72</v>
      </c>
      <c r="E67" s="513" t="s">
        <v>95</v>
      </c>
      <c r="F67" s="513" t="s">
        <v>95</v>
      </c>
      <c r="G67" s="513" t="s">
        <v>95</v>
      </c>
      <c r="H67" s="513" t="s">
        <v>95</v>
      </c>
    </row>
    <row r="68" spans="3:8" x14ac:dyDescent="0.2">
      <c r="C68" s="476" t="s">
        <v>124</v>
      </c>
      <c r="D68" s="512" t="s">
        <v>75</v>
      </c>
      <c r="E68" s="513" t="s">
        <v>76</v>
      </c>
      <c r="F68" s="513" t="s">
        <v>76</v>
      </c>
      <c r="G68" s="513" t="s">
        <v>76</v>
      </c>
      <c r="H68" s="513" t="s">
        <v>76</v>
      </c>
    </row>
    <row r="69" spans="3:8" x14ac:dyDescent="0.2">
      <c r="C69" s="476" t="s">
        <v>125</v>
      </c>
      <c r="D69" s="512" t="s">
        <v>70</v>
      </c>
      <c r="E69" s="513">
        <v>3</v>
      </c>
      <c r="F69" s="513">
        <v>3</v>
      </c>
      <c r="G69" s="553">
        <v>0</v>
      </c>
      <c r="H69" s="513">
        <v>3</v>
      </c>
    </row>
    <row r="70" spans="3:8" x14ac:dyDescent="0.2">
      <c r="C70" s="476" t="s">
        <v>126</v>
      </c>
      <c r="D70" s="512" t="s">
        <v>72</v>
      </c>
      <c r="E70" s="513" t="s">
        <v>196</v>
      </c>
      <c r="F70" s="513" t="s">
        <v>196</v>
      </c>
      <c r="G70" s="513" t="s">
        <v>196</v>
      </c>
      <c r="H70" s="513" t="s">
        <v>196</v>
      </c>
    </row>
    <row r="71" spans="3:8" x14ac:dyDescent="0.2">
      <c r="C71" s="476" t="s">
        <v>127</v>
      </c>
      <c r="D71" s="512" t="s">
        <v>75</v>
      </c>
      <c r="E71" s="513" t="s">
        <v>76</v>
      </c>
      <c r="F71" s="513" t="s">
        <v>76</v>
      </c>
      <c r="G71" s="513" t="s">
        <v>76</v>
      </c>
      <c r="H71" s="513" t="s">
        <v>76</v>
      </c>
    </row>
    <row r="72" spans="3:8" x14ac:dyDescent="0.2">
      <c r="C72" s="476" t="s">
        <v>128</v>
      </c>
      <c r="D72" s="512" t="s">
        <v>70</v>
      </c>
      <c r="E72" s="513">
        <v>3</v>
      </c>
      <c r="F72" s="513">
        <v>3</v>
      </c>
      <c r="G72" s="553">
        <v>0</v>
      </c>
      <c r="H72" s="513">
        <v>5</v>
      </c>
    </row>
    <row r="73" spans="3:8" x14ac:dyDescent="0.2">
      <c r="C73" s="509" t="s">
        <v>132</v>
      </c>
      <c r="D73" s="514" t="s">
        <v>66</v>
      </c>
      <c r="E73" s="515"/>
      <c r="F73" s="515" t="s">
        <v>560</v>
      </c>
      <c r="G73" s="515" t="s">
        <v>560</v>
      </c>
      <c r="H73" s="515" t="s">
        <v>560</v>
      </c>
    </row>
    <row r="74" spans="3:8" x14ac:dyDescent="0.2">
      <c r="C74" s="496" t="s">
        <v>502</v>
      </c>
      <c r="D74" s="497" t="s">
        <v>26</v>
      </c>
      <c r="E74" s="517" t="s">
        <v>490</v>
      </c>
      <c r="F74" s="517" t="s">
        <v>490</v>
      </c>
      <c r="G74" s="517" t="s">
        <v>490</v>
      </c>
      <c r="H74" s="517" t="s">
        <v>490</v>
      </c>
    </row>
    <row r="75" spans="3:8" x14ac:dyDescent="0.2">
      <c r="C75" s="485" t="s">
        <v>504</v>
      </c>
      <c r="D75" s="486" t="s">
        <v>28</v>
      </c>
      <c r="E75" s="513" t="s">
        <v>29</v>
      </c>
      <c r="F75" s="513" t="s">
        <v>29</v>
      </c>
      <c r="G75" s="513" t="s">
        <v>29</v>
      </c>
      <c r="H75" s="513" t="s">
        <v>29</v>
      </c>
    </row>
    <row r="76" spans="3:8" x14ac:dyDescent="0.2">
      <c r="C76" s="485" t="s">
        <v>505</v>
      </c>
      <c r="D76" s="486" t="s">
        <v>33</v>
      </c>
      <c r="E76" s="513" t="s">
        <v>753</v>
      </c>
      <c r="F76" s="513" t="s">
        <v>753</v>
      </c>
      <c r="G76" s="513" t="s">
        <v>753</v>
      </c>
      <c r="H76" s="513" t="s">
        <v>753</v>
      </c>
    </row>
    <row r="77" spans="3:8" x14ac:dyDescent="0.2">
      <c r="C77" s="485" t="s">
        <v>506</v>
      </c>
      <c r="D77" s="486" t="s">
        <v>35</v>
      </c>
      <c r="E77" s="513" t="s">
        <v>36</v>
      </c>
      <c r="F77" s="513" t="s">
        <v>36</v>
      </c>
      <c r="G77" s="513" t="s">
        <v>36</v>
      </c>
      <c r="H77" s="513" t="s">
        <v>36</v>
      </c>
    </row>
    <row r="78" spans="3:8" x14ac:dyDescent="0.2">
      <c r="C78" s="502" t="s">
        <v>507</v>
      </c>
      <c r="D78" s="503" t="s">
        <v>38</v>
      </c>
      <c r="E78" s="518" t="s">
        <v>39</v>
      </c>
      <c r="F78" s="518" t="s">
        <v>39</v>
      </c>
      <c r="G78" s="518" t="s">
        <v>39</v>
      </c>
      <c r="H78" s="518" t="s">
        <v>39</v>
      </c>
    </row>
    <row r="79" spans="3:8" x14ac:dyDescent="0.2">
      <c r="C79" s="502" t="s">
        <v>508</v>
      </c>
      <c r="D79" s="503" t="s">
        <v>41</v>
      </c>
      <c r="E79" s="519">
        <v>0.45</v>
      </c>
      <c r="F79" s="519">
        <v>0.45</v>
      </c>
      <c r="G79" s="519">
        <v>0.45</v>
      </c>
      <c r="H79" s="519">
        <v>0.45</v>
      </c>
    </row>
    <row r="80" spans="3:8" x14ac:dyDescent="0.2">
      <c r="C80" s="502" t="s">
        <v>509</v>
      </c>
      <c r="D80" s="503" t="s">
        <v>43</v>
      </c>
      <c r="E80" s="500" t="s">
        <v>2021</v>
      </c>
      <c r="F80" s="500" t="s">
        <v>2021</v>
      </c>
      <c r="G80" s="500" t="s">
        <v>2021</v>
      </c>
      <c r="H80" s="500" t="s">
        <v>2021</v>
      </c>
    </row>
    <row r="81" spans="3:8" x14ac:dyDescent="0.2">
      <c r="C81" s="502" t="s">
        <v>510</v>
      </c>
      <c r="D81" s="503" t="s">
        <v>45</v>
      </c>
      <c r="E81" s="513">
        <v>0</v>
      </c>
      <c r="F81" s="513">
        <v>0</v>
      </c>
      <c r="G81" s="513">
        <v>0</v>
      </c>
      <c r="H81" s="513">
        <v>0</v>
      </c>
    </row>
    <row r="82" spans="3:8" x14ac:dyDescent="0.2">
      <c r="C82" s="485" t="s">
        <v>571</v>
      </c>
      <c r="D82" s="486" t="s">
        <v>492</v>
      </c>
      <c r="E82" s="520">
        <v>1500</v>
      </c>
      <c r="F82" s="520">
        <v>1500</v>
      </c>
      <c r="G82" s="520">
        <v>1500</v>
      </c>
      <c r="H82" s="520">
        <v>1500</v>
      </c>
    </row>
    <row r="83" spans="3:8" x14ac:dyDescent="0.2">
      <c r="C83" s="485" t="s">
        <v>570</v>
      </c>
      <c r="D83" s="486" t="s">
        <v>494</v>
      </c>
      <c r="E83" s="520">
        <v>500</v>
      </c>
      <c r="F83" s="520">
        <v>500</v>
      </c>
      <c r="G83" s="520">
        <v>500</v>
      </c>
      <c r="H83" s="520">
        <v>500</v>
      </c>
    </row>
    <row r="84" spans="3:8" x14ac:dyDescent="0.2">
      <c r="C84" s="485" t="s">
        <v>569</v>
      </c>
      <c r="D84" s="486" t="s">
        <v>496</v>
      </c>
      <c r="E84" s="520">
        <v>700</v>
      </c>
      <c r="F84" s="520">
        <v>700</v>
      </c>
      <c r="G84" s="520">
        <v>700</v>
      </c>
      <c r="H84" s="520">
        <v>700</v>
      </c>
    </row>
    <row r="85" spans="3:8" x14ac:dyDescent="0.2">
      <c r="C85" s="485" t="s">
        <v>518</v>
      </c>
      <c r="D85" s="486" t="s">
        <v>62</v>
      </c>
      <c r="E85" s="521">
        <v>18</v>
      </c>
      <c r="F85" s="521">
        <v>18</v>
      </c>
      <c r="G85" s="521">
        <v>18</v>
      </c>
      <c r="H85" s="521">
        <v>18</v>
      </c>
    </row>
    <row r="86" spans="3:8" x14ac:dyDescent="0.2">
      <c r="C86" s="476" t="s">
        <v>520</v>
      </c>
      <c r="D86" s="512" t="s">
        <v>66</v>
      </c>
      <c r="E86" s="522" t="s">
        <v>67</v>
      </c>
      <c r="F86" s="522" t="s">
        <v>67</v>
      </c>
      <c r="G86" s="522" t="s">
        <v>67</v>
      </c>
      <c r="H86" s="522" t="s">
        <v>67</v>
      </c>
    </row>
    <row r="87" spans="3:8" x14ac:dyDescent="0.2">
      <c r="C87" s="509" t="s">
        <v>521</v>
      </c>
      <c r="D87" s="512" t="s">
        <v>70</v>
      </c>
      <c r="E87" s="522">
        <v>10</v>
      </c>
      <c r="F87" s="522">
        <v>10</v>
      </c>
      <c r="G87" s="522">
        <v>10</v>
      </c>
      <c r="H87" s="551"/>
    </row>
    <row r="88" spans="3:8" x14ac:dyDescent="0.2">
      <c r="C88" s="496" t="s">
        <v>757</v>
      </c>
      <c r="D88" s="497" t="s">
        <v>26</v>
      </c>
      <c r="E88" s="517" t="s">
        <v>754</v>
      </c>
      <c r="F88" s="517" t="s">
        <v>754</v>
      </c>
      <c r="G88" s="517" t="s">
        <v>754</v>
      </c>
      <c r="H88" s="517" t="s">
        <v>754</v>
      </c>
    </row>
    <row r="89" spans="3:8" x14ac:dyDescent="0.2">
      <c r="C89" s="485" t="s">
        <v>2277</v>
      </c>
      <c r="D89" s="486" t="s">
        <v>28</v>
      </c>
      <c r="E89" s="513" t="s">
        <v>29</v>
      </c>
      <c r="F89" s="513" t="s">
        <v>29</v>
      </c>
      <c r="G89" s="513" t="s">
        <v>29</v>
      </c>
      <c r="H89" s="513" t="s">
        <v>29</v>
      </c>
    </row>
    <row r="90" spans="3:8" x14ac:dyDescent="0.2">
      <c r="C90" s="502" t="s">
        <v>1275</v>
      </c>
      <c r="D90" s="503" t="s">
        <v>38</v>
      </c>
      <c r="E90" s="504" t="s">
        <v>39</v>
      </c>
      <c r="F90" s="504" t="s">
        <v>39</v>
      </c>
      <c r="G90" s="504" t="s">
        <v>39</v>
      </c>
      <c r="H90" s="504" t="s">
        <v>39</v>
      </c>
    </row>
    <row r="91" spans="3:8" x14ac:dyDescent="0.2">
      <c r="C91" s="476" t="s">
        <v>758</v>
      </c>
      <c r="D91" s="512" t="s">
        <v>66</v>
      </c>
      <c r="E91" s="551" t="s">
        <v>560</v>
      </c>
      <c r="F91" s="522" t="s">
        <v>560</v>
      </c>
      <c r="G91" s="522" t="s">
        <v>560</v>
      </c>
      <c r="H91" s="522" t="s">
        <v>560</v>
      </c>
    </row>
    <row r="92" spans="3:8" x14ac:dyDescent="0.2">
      <c r="C92" s="476" t="s">
        <v>7337</v>
      </c>
      <c r="D92" s="512" t="s">
        <v>7207</v>
      </c>
      <c r="E92" s="551" t="s">
        <v>7338</v>
      </c>
      <c r="F92" s="522"/>
      <c r="G92" s="522"/>
      <c r="H92" s="522"/>
    </row>
    <row r="93" spans="3:8" x14ac:dyDescent="0.2">
      <c r="C93" s="476" t="s">
        <v>1349</v>
      </c>
      <c r="D93" s="512" t="s">
        <v>70</v>
      </c>
      <c r="E93" s="522">
        <v>7</v>
      </c>
      <c r="F93" s="522">
        <v>7</v>
      </c>
      <c r="G93" s="522">
        <v>7</v>
      </c>
      <c r="H93" s="522">
        <v>7</v>
      </c>
    </row>
    <row r="94" spans="3:8" x14ac:dyDescent="0.2">
      <c r="C94" s="496" t="s">
        <v>759</v>
      </c>
      <c r="D94" s="497" t="s">
        <v>26</v>
      </c>
      <c r="E94" s="517" t="s">
        <v>755</v>
      </c>
      <c r="F94" s="517" t="s">
        <v>755</v>
      </c>
      <c r="G94" s="517" t="s">
        <v>755</v>
      </c>
      <c r="H94" s="517" t="s">
        <v>755</v>
      </c>
    </row>
    <row r="95" spans="3:8" x14ac:dyDescent="0.2">
      <c r="C95" s="485" t="s">
        <v>6910</v>
      </c>
      <c r="D95" s="486" t="s">
        <v>28</v>
      </c>
      <c r="E95" s="513" t="s">
        <v>29</v>
      </c>
      <c r="F95" s="513" t="s">
        <v>29</v>
      </c>
      <c r="G95" s="513" t="s">
        <v>29</v>
      </c>
      <c r="H95" s="513" t="s">
        <v>29</v>
      </c>
    </row>
    <row r="96" spans="3:8" x14ac:dyDescent="0.2">
      <c r="C96" s="502" t="s">
        <v>1276</v>
      </c>
      <c r="D96" s="503" t="s">
        <v>38</v>
      </c>
      <c r="E96" s="504" t="s">
        <v>39</v>
      </c>
      <c r="F96" s="504" t="s">
        <v>39</v>
      </c>
      <c r="G96" s="504" t="s">
        <v>39</v>
      </c>
      <c r="H96" s="504" t="s">
        <v>39</v>
      </c>
    </row>
    <row r="97" spans="3:8" x14ac:dyDescent="0.2">
      <c r="C97" s="476" t="s">
        <v>760</v>
      </c>
      <c r="D97" s="512" t="s">
        <v>66</v>
      </c>
      <c r="E97" s="551" t="s">
        <v>7342</v>
      </c>
      <c r="F97" s="522" t="s">
        <v>560</v>
      </c>
      <c r="G97" s="522" t="s">
        <v>560</v>
      </c>
      <c r="H97" s="522" t="s">
        <v>560</v>
      </c>
    </row>
    <row r="98" spans="3:8" x14ac:dyDescent="0.2">
      <c r="C98" s="476" t="s">
        <v>7353</v>
      </c>
      <c r="D98" s="512" t="s">
        <v>7207</v>
      </c>
      <c r="E98" s="551" t="s">
        <v>7343</v>
      </c>
      <c r="F98" s="522"/>
      <c r="G98" s="522"/>
      <c r="H98" s="522"/>
    </row>
    <row r="99" spans="3:8" x14ac:dyDescent="0.2">
      <c r="C99" s="476" t="s">
        <v>1351</v>
      </c>
      <c r="D99" s="512" t="s">
        <v>70</v>
      </c>
      <c r="E99" s="522">
        <v>8</v>
      </c>
      <c r="F99" s="522">
        <v>8</v>
      </c>
      <c r="G99" s="522">
        <v>8</v>
      </c>
      <c r="H99" s="551"/>
    </row>
    <row r="100" spans="3:8" x14ac:dyDescent="0.2">
      <c r="C100" s="496" t="s">
        <v>761</v>
      </c>
      <c r="D100" s="497" t="s">
        <v>26</v>
      </c>
      <c r="E100" s="517" t="s">
        <v>756</v>
      </c>
      <c r="F100" s="517" t="s">
        <v>756</v>
      </c>
      <c r="G100" s="517" t="s">
        <v>756</v>
      </c>
      <c r="H100" s="517" t="s">
        <v>756</v>
      </c>
    </row>
    <row r="101" spans="3:8" x14ac:dyDescent="0.2">
      <c r="C101" s="485" t="s">
        <v>6916</v>
      </c>
      <c r="D101" s="486" t="s">
        <v>28</v>
      </c>
      <c r="E101" s="513" t="s">
        <v>29</v>
      </c>
      <c r="F101" s="513" t="s">
        <v>29</v>
      </c>
      <c r="G101" s="513" t="s">
        <v>29</v>
      </c>
      <c r="H101" s="513" t="s">
        <v>29</v>
      </c>
    </row>
    <row r="102" spans="3:8" x14ac:dyDescent="0.2">
      <c r="C102" s="502" t="s">
        <v>1277</v>
      </c>
      <c r="D102" s="503" t="s">
        <v>38</v>
      </c>
      <c r="E102" s="504" t="s">
        <v>39</v>
      </c>
      <c r="F102" s="504" t="s">
        <v>39</v>
      </c>
      <c r="G102" s="504" t="s">
        <v>39</v>
      </c>
      <c r="H102" s="504" t="s">
        <v>39</v>
      </c>
    </row>
    <row r="103" spans="3:8" x14ac:dyDescent="0.2">
      <c r="C103" s="476" t="s">
        <v>762</v>
      </c>
      <c r="D103" s="512" t="s">
        <v>66</v>
      </c>
      <c r="E103" s="522" t="s">
        <v>67</v>
      </c>
      <c r="F103" s="522" t="s">
        <v>67</v>
      </c>
      <c r="G103" s="522" t="s">
        <v>67</v>
      </c>
      <c r="H103" s="522" t="s">
        <v>67</v>
      </c>
    </row>
    <row r="104" spans="3:8" x14ac:dyDescent="0.2">
      <c r="C104" s="476" t="s">
        <v>1350</v>
      </c>
      <c r="D104" s="512" t="s">
        <v>70</v>
      </c>
      <c r="E104" s="522">
        <v>7</v>
      </c>
      <c r="F104" s="522">
        <v>7</v>
      </c>
      <c r="G104" s="522">
        <v>7</v>
      </c>
      <c r="H104" s="522">
        <v>7</v>
      </c>
    </row>
    <row r="105" spans="3:8" x14ac:dyDescent="0.2">
      <c r="C105" s="476" t="s">
        <v>763</v>
      </c>
      <c r="D105" s="512" t="s">
        <v>66</v>
      </c>
      <c r="E105" s="522" t="s">
        <v>67</v>
      </c>
      <c r="F105" s="522" t="s">
        <v>560</v>
      </c>
      <c r="G105" s="522" t="s">
        <v>560</v>
      </c>
      <c r="H105" s="522" t="s">
        <v>560</v>
      </c>
    </row>
    <row r="106" spans="3:8" outlineLevel="1" x14ac:dyDescent="0.2">
      <c r="C106" s="496" t="s">
        <v>1440</v>
      </c>
      <c r="D106" s="497" t="s">
        <v>22</v>
      </c>
      <c r="E106" s="523" t="s">
        <v>140</v>
      </c>
      <c r="F106" s="523" t="s">
        <v>140</v>
      </c>
      <c r="G106" s="523" t="s">
        <v>140</v>
      </c>
    </row>
    <row r="107" spans="3:8" outlineLevel="1" x14ac:dyDescent="0.2">
      <c r="C107" s="485" t="s">
        <v>141</v>
      </c>
      <c r="D107" s="486" t="s">
        <v>26</v>
      </c>
      <c r="E107" s="499" t="s">
        <v>2023</v>
      </c>
      <c r="F107" s="499" t="s">
        <v>2023</v>
      </c>
      <c r="G107" s="499" t="s">
        <v>2023</v>
      </c>
    </row>
    <row r="108" spans="3:8" outlineLevel="1" x14ac:dyDescent="0.2">
      <c r="C108" s="485" t="s">
        <v>142</v>
      </c>
      <c r="D108" s="486" t="s">
        <v>28</v>
      </c>
      <c r="E108" s="524" t="s">
        <v>29</v>
      </c>
      <c r="F108" s="524" t="s">
        <v>29</v>
      </c>
      <c r="G108" s="524" t="s">
        <v>29</v>
      </c>
    </row>
    <row r="109" spans="3:8" outlineLevel="1" x14ac:dyDescent="0.2">
      <c r="C109" s="485" t="s">
        <v>143</v>
      </c>
      <c r="D109" s="486" t="s">
        <v>31</v>
      </c>
      <c r="E109" s="525">
        <v>0.5</v>
      </c>
      <c r="F109" s="525">
        <v>0.5</v>
      </c>
      <c r="G109" s="525">
        <v>0.5</v>
      </c>
    </row>
    <row r="110" spans="3:8" outlineLevel="1" x14ac:dyDescent="0.2">
      <c r="C110" s="485" t="s">
        <v>144</v>
      </c>
      <c r="D110" s="486" t="s">
        <v>33</v>
      </c>
      <c r="E110" s="524" t="s">
        <v>753</v>
      </c>
      <c r="F110" s="524" t="s">
        <v>753</v>
      </c>
      <c r="G110" s="524" t="s">
        <v>753</v>
      </c>
    </row>
    <row r="111" spans="3:8" outlineLevel="1" x14ac:dyDescent="0.2">
      <c r="C111" s="485" t="s">
        <v>145</v>
      </c>
      <c r="D111" s="486" t="s">
        <v>35</v>
      </c>
      <c r="E111" s="524" t="s">
        <v>36</v>
      </c>
      <c r="F111" s="524" t="s">
        <v>36</v>
      </c>
      <c r="G111" s="524" t="s">
        <v>36</v>
      </c>
    </row>
    <row r="112" spans="3:8" outlineLevel="1" x14ac:dyDescent="0.2">
      <c r="C112" s="502" t="s">
        <v>146</v>
      </c>
      <c r="D112" s="503" t="s">
        <v>38</v>
      </c>
      <c r="E112" s="526" t="s">
        <v>39</v>
      </c>
      <c r="F112" s="526" t="s">
        <v>39</v>
      </c>
      <c r="G112" s="526" t="s">
        <v>39</v>
      </c>
    </row>
    <row r="113" spans="3:7" outlineLevel="1" x14ac:dyDescent="0.2">
      <c r="C113" s="502" t="s">
        <v>147</v>
      </c>
      <c r="D113" s="503" t="s">
        <v>41</v>
      </c>
      <c r="E113" s="527">
        <v>0.5</v>
      </c>
      <c r="F113" s="527">
        <v>0.5</v>
      </c>
      <c r="G113" s="527">
        <v>0.5</v>
      </c>
    </row>
    <row r="114" spans="3:7" outlineLevel="1" x14ac:dyDescent="0.2">
      <c r="C114" s="502" t="s">
        <v>148</v>
      </c>
      <c r="D114" s="503" t="s">
        <v>43</v>
      </c>
      <c r="E114" s="528" t="s">
        <v>2021</v>
      </c>
      <c r="F114" s="528" t="s">
        <v>2021</v>
      </c>
      <c r="G114" s="528" t="s">
        <v>2021</v>
      </c>
    </row>
    <row r="115" spans="3:7" outlineLevel="1" x14ac:dyDescent="0.2">
      <c r="C115" s="502" t="s">
        <v>149</v>
      </c>
      <c r="D115" s="503" t="s">
        <v>45</v>
      </c>
      <c r="E115" s="524">
        <v>0</v>
      </c>
      <c r="F115" s="524">
        <v>0</v>
      </c>
      <c r="G115" s="524">
        <v>0</v>
      </c>
    </row>
    <row r="116" spans="3:7" outlineLevel="1" x14ac:dyDescent="0.2">
      <c r="C116" s="485" t="s">
        <v>150</v>
      </c>
      <c r="D116" s="486" t="s">
        <v>47</v>
      </c>
      <c r="E116" s="524" t="s">
        <v>752</v>
      </c>
      <c r="F116" s="524" t="s">
        <v>752</v>
      </c>
      <c r="G116" s="524" t="s">
        <v>752</v>
      </c>
    </row>
    <row r="117" spans="3:7" outlineLevel="1" x14ac:dyDescent="0.2">
      <c r="C117" s="485" t="s">
        <v>151</v>
      </c>
      <c r="D117" s="486" t="s">
        <v>49</v>
      </c>
      <c r="E117" s="529"/>
      <c r="F117" s="529"/>
      <c r="G117" s="529"/>
    </row>
    <row r="118" spans="3:7" outlineLevel="1" x14ac:dyDescent="0.2">
      <c r="C118" s="485" t="s">
        <v>152</v>
      </c>
      <c r="D118" s="486" t="s">
        <v>51</v>
      </c>
      <c r="E118" s="529"/>
      <c r="F118" s="529"/>
      <c r="G118" s="529"/>
    </row>
    <row r="119" spans="3:7" outlineLevel="1" x14ac:dyDescent="0.2">
      <c r="C119" s="485" t="s">
        <v>153</v>
      </c>
      <c r="D119" s="486" t="s">
        <v>53</v>
      </c>
      <c r="E119" s="530" t="s">
        <v>154</v>
      </c>
      <c r="F119" s="530" t="s">
        <v>154</v>
      </c>
      <c r="G119" s="530" t="s">
        <v>154</v>
      </c>
    </row>
    <row r="120" spans="3:7" outlineLevel="1" x14ac:dyDescent="0.2">
      <c r="C120" s="485" t="s">
        <v>156</v>
      </c>
      <c r="D120" s="486" t="s">
        <v>55</v>
      </c>
      <c r="E120" s="524"/>
      <c r="F120" s="524"/>
      <c r="G120" s="524"/>
    </row>
    <row r="121" spans="3:7" outlineLevel="1" x14ac:dyDescent="0.2">
      <c r="C121" s="485" t="s">
        <v>157</v>
      </c>
      <c r="D121" s="486" t="s">
        <v>57</v>
      </c>
      <c r="E121" s="524"/>
      <c r="F121" s="524"/>
      <c r="G121" s="524"/>
    </row>
    <row r="122" spans="3:7" outlineLevel="1" x14ac:dyDescent="0.2">
      <c r="C122" s="476" t="s">
        <v>158</v>
      </c>
      <c r="D122" s="486" t="s">
        <v>59</v>
      </c>
      <c r="E122" s="524"/>
      <c r="F122" s="524"/>
      <c r="G122" s="524"/>
    </row>
    <row r="123" spans="3:7" outlineLevel="1" x14ac:dyDescent="0.2">
      <c r="C123" s="485" t="s">
        <v>159</v>
      </c>
      <c r="D123" s="486" t="s">
        <v>62</v>
      </c>
      <c r="E123" s="531">
        <v>73</v>
      </c>
      <c r="F123" s="531">
        <v>73</v>
      </c>
      <c r="G123" s="531">
        <v>73</v>
      </c>
    </row>
    <row r="124" spans="3:7" outlineLevel="1" x14ac:dyDescent="0.2">
      <c r="C124" s="476" t="s">
        <v>160</v>
      </c>
      <c r="D124" s="486" t="s">
        <v>64</v>
      </c>
      <c r="E124" s="528"/>
      <c r="F124" s="528"/>
      <c r="G124" s="528"/>
    </row>
    <row r="125" spans="3:7" outlineLevel="1" x14ac:dyDescent="0.2">
      <c r="C125" s="476" t="s">
        <v>161</v>
      </c>
      <c r="D125" s="512" t="s">
        <v>66</v>
      </c>
      <c r="E125" s="528" t="s">
        <v>162</v>
      </c>
      <c r="F125" s="528" t="s">
        <v>162</v>
      </c>
      <c r="G125" s="528" t="s">
        <v>162</v>
      </c>
    </row>
    <row r="126" spans="3:7" outlineLevel="1" x14ac:dyDescent="0.2">
      <c r="C126" s="476" t="s">
        <v>165</v>
      </c>
      <c r="D126" s="512" t="s">
        <v>72</v>
      </c>
      <c r="E126" s="528" t="s">
        <v>123</v>
      </c>
      <c r="F126" s="528" t="s">
        <v>123</v>
      </c>
      <c r="G126" s="528" t="s">
        <v>123</v>
      </c>
    </row>
    <row r="127" spans="3:7" outlineLevel="1" x14ac:dyDescent="0.2">
      <c r="C127" s="476" t="s">
        <v>166</v>
      </c>
      <c r="D127" s="512" t="s">
        <v>75</v>
      </c>
      <c r="E127" s="528" t="s">
        <v>76</v>
      </c>
      <c r="F127" s="528" t="s">
        <v>76</v>
      </c>
      <c r="G127" s="528" t="s">
        <v>76</v>
      </c>
    </row>
    <row r="128" spans="3:7" outlineLevel="1" x14ac:dyDescent="0.2">
      <c r="C128" s="476" t="s">
        <v>167</v>
      </c>
      <c r="D128" s="512" t="s">
        <v>70</v>
      </c>
      <c r="E128" s="528">
        <v>3</v>
      </c>
      <c r="F128" s="528">
        <v>3</v>
      </c>
      <c r="G128" s="528">
        <v>3</v>
      </c>
    </row>
    <row r="129" spans="3:7" outlineLevel="1" x14ac:dyDescent="0.2">
      <c r="C129" s="476" t="s">
        <v>168</v>
      </c>
      <c r="D129" s="512" t="s">
        <v>72</v>
      </c>
      <c r="E129" s="528" t="s">
        <v>73</v>
      </c>
      <c r="F129" s="528" t="s">
        <v>73</v>
      </c>
      <c r="G129" s="528" t="s">
        <v>73</v>
      </c>
    </row>
    <row r="130" spans="3:7" outlineLevel="1" x14ac:dyDescent="0.2">
      <c r="C130" s="476" t="s">
        <v>169</v>
      </c>
      <c r="D130" s="512" t="s">
        <v>75</v>
      </c>
      <c r="E130" s="528" t="s">
        <v>76</v>
      </c>
      <c r="F130" s="528" t="s">
        <v>76</v>
      </c>
      <c r="G130" s="528" t="s">
        <v>76</v>
      </c>
    </row>
    <row r="131" spans="3:7" outlineLevel="1" x14ac:dyDescent="0.2">
      <c r="C131" s="476" t="s">
        <v>170</v>
      </c>
      <c r="D131" s="512" t="s">
        <v>70</v>
      </c>
      <c r="E131" s="528">
        <v>7</v>
      </c>
      <c r="F131" s="528">
        <v>7</v>
      </c>
      <c r="G131" s="528">
        <v>7</v>
      </c>
    </row>
    <row r="132" spans="3:7" outlineLevel="1" x14ac:dyDescent="0.2">
      <c r="C132" s="476" t="s">
        <v>7324</v>
      </c>
      <c r="D132" s="512" t="s">
        <v>72</v>
      </c>
      <c r="E132" s="528" t="s">
        <v>196</v>
      </c>
      <c r="F132" s="528" t="s">
        <v>196</v>
      </c>
      <c r="G132" s="528" t="s">
        <v>196</v>
      </c>
    </row>
    <row r="133" spans="3:7" outlineLevel="1" x14ac:dyDescent="0.2">
      <c r="C133" s="476" t="s">
        <v>7325</v>
      </c>
      <c r="D133" s="512" t="s">
        <v>75</v>
      </c>
      <c r="E133" s="528" t="s">
        <v>76</v>
      </c>
      <c r="F133" s="528" t="s">
        <v>76</v>
      </c>
      <c r="G133" s="528" t="s">
        <v>76</v>
      </c>
    </row>
    <row r="134" spans="3:7" outlineLevel="1" x14ac:dyDescent="0.2">
      <c r="C134" s="476" t="s">
        <v>7326</v>
      </c>
      <c r="D134" s="512" t="s">
        <v>70</v>
      </c>
      <c r="E134" s="528">
        <v>2</v>
      </c>
      <c r="F134" s="528">
        <v>2</v>
      </c>
      <c r="G134" s="528">
        <v>2</v>
      </c>
    </row>
    <row r="135" spans="3:7" outlineLevel="1" x14ac:dyDescent="0.2">
      <c r="C135" s="496" t="s">
        <v>171</v>
      </c>
      <c r="D135" s="497" t="s">
        <v>26</v>
      </c>
      <c r="E135" s="532" t="s">
        <v>99</v>
      </c>
      <c r="F135" s="532" t="s">
        <v>99</v>
      </c>
      <c r="G135" s="532" t="s">
        <v>99</v>
      </c>
    </row>
    <row r="136" spans="3:7" outlineLevel="1" x14ac:dyDescent="0.2">
      <c r="C136" s="485" t="s">
        <v>172</v>
      </c>
      <c r="D136" s="486" t="s">
        <v>28</v>
      </c>
      <c r="E136" s="524" t="s">
        <v>29</v>
      </c>
      <c r="F136" s="524" t="s">
        <v>29</v>
      </c>
      <c r="G136" s="524" t="s">
        <v>29</v>
      </c>
    </row>
    <row r="137" spans="3:7" outlineLevel="1" x14ac:dyDescent="0.2">
      <c r="C137" s="485" t="s">
        <v>173</v>
      </c>
      <c r="D137" s="486" t="s">
        <v>33</v>
      </c>
      <c r="E137" s="524" t="s">
        <v>753</v>
      </c>
      <c r="F137" s="524" t="s">
        <v>753</v>
      </c>
      <c r="G137" s="524" t="s">
        <v>753</v>
      </c>
    </row>
    <row r="138" spans="3:7" outlineLevel="1" x14ac:dyDescent="0.2">
      <c r="C138" s="485" t="s">
        <v>174</v>
      </c>
      <c r="D138" s="486" t="s">
        <v>35</v>
      </c>
      <c r="E138" s="524" t="s">
        <v>36</v>
      </c>
      <c r="F138" s="524" t="s">
        <v>36</v>
      </c>
      <c r="G138" s="524" t="s">
        <v>36</v>
      </c>
    </row>
    <row r="139" spans="3:7" outlineLevel="1" x14ac:dyDescent="0.2">
      <c r="C139" s="502" t="s">
        <v>175</v>
      </c>
      <c r="D139" s="503" t="s">
        <v>38</v>
      </c>
      <c r="E139" s="526" t="s">
        <v>1325</v>
      </c>
      <c r="F139" s="526" t="s">
        <v>1325</v>
      </c>
      <c r="G139" s="526" t="s">
        <v>1325</v>
      </c>
    </row>
    <row r="140" spans="3:7" outlineLevel="1" x14ac:dyDescent="0.2">
      <c r="C140" s="502" t="s">
        <v>176</v>
      </c>
      <c r="D140" s="503" t="s">
        <v>41</v>
      </c>
      <c r="E140" s="527">
        <v>1</v>
      </c>
      <c r="F140" s="527">
        <v>1</v>
      </c>
      <c r="G140" s="527">
        <v>1</v>
      </c>
    </row>
    <row r="141" spans="3:7" outlineLevel="1" x14ac:dyDescent="0.2">
      <c r="C141" s="502" t="s">
        <v>177</v>
      </c>
      <c r="D141" s="503" t="s">
        <v>43</v>
      </c>
      <c r="E141" s="528" t="s">
        <v>2021</v>
      </c>
      <c r="F141" s="528" t="s">
        <v>2021</v>
      </c>
      <c r="G141" s="528" t="s">
        <v>2021</v>
      </c>
    </row>
    <row r="142" spans="3:7" outlineLevel="1" x14ac:dyDescent="0.2">
      <c r="C142" s="502" t="s">
        <v>178</v>
      </c>
      <c r="D142" s="503" t="s">
        <v>45</v>
      </c>
      <c r="E142" s="524">
        <v>0</v>
      </c>
      <c r="F142" s="524">
        <v>0</v>
      </c>
      <c r="G142" s="524">
        <v>0</v>
      </c>
    </row>
    <row r="143" spans="3:7" outlineLevel="1" x14ac:dyDescent="0.2">
      <c r="C143" s="485" t="s">
        <v>179</v>
      </c>
      <c r="D143" s="486" t="s">
        <v>47</v>
      </c>
      <c r="E143" s="524" t="s">
        <v>752</v>
      </c>
      <c r="F143" s="524" t="s">
        <v>752</v>
      </c>
      <c r="G143" s="524" t="s">
        <v>752</v>
      </c>
    </row>
    <row r="144" spans="3:7" outlineLevel="1" x14ac:dyDescent="0.2">
      <c r="C144" s="485" t="s">
        <v>180</v>
      </c>
      <c r="D144" s="486" t="s">
        <v>49</v>
      </c>
      <c r="E144" s="529"/>
      <c r="F144" s="529"/>
      <c r="G144" s="529"/>
    </row>
    <row r="145" spans="3:7" outlineLevel="1" x14ac:dyDescent="0.2">
      <c r="C145" s="485" t="s">
        <v>181</v>
      </c>
      <c r="D145" s="486" t="s">
        <v>51</v>
      </c>
      <c r="E145" s="529"/>
      <c r="F145" s="529"/>
      <c r="G145" s="529"/>
    </row>
    <row r="146" spans="3:7" outlineLevel="1" x14ac:dyDescent="0.2">
      <c r="C146" s="485" t="s">
        <v>182</v>
      </c>
      <c r="D146" s="486" t="s">
        <v>53</v>
      </c>
      <c r="E146" s="529" t="s">
        <v>183</v>
      </c>
      <c r="F146" s="529" t="s">
        <v>183</v>
      </c>
      <c r="G146" s="529" t="s">
        <v>183</v>
      </c>
    </row>
    <row r="147" spans="3:7" outlineLevel="1" x14ac:dyDescent="0.2">
      <c r="C147" s="485" t="s">
        <v>185</v>
      </c>
      <c r="D147" s="486" t="s">
        <v>55</v>
      </c>
      <c r="E147" s="524"/>
      <c r="F147" s="524"/>
      <c r="G147" s="524"/>
    </row>
    <row r="148" spans="3:7" outlineLevel="1" x14ac:dyDescent="0.2">
      <c r="C148" s="485" t="s">
        <v>186</v>
      </c>
      <c r="D148" s="486" t="s">
        <v>57</v>
      </c>
      <c r="E148" s="533"/>
      <c r="F148" s="533"/>
      <c r="G148" s="533"/>
    </row>
    <row r="149" spans="3:7" outlineLevel="1" x14ac:dyDescent="0.2">
      <c r="C149" s="476" t="s">
        <v>187</v>
      </c>
      <c r="D149" s="486" t="s">
        <v>59</v>
      </c>
      <c r="E149" s="524"/>
      <c r="F149" s="524"/>
      <c r="G149" s="524"/>
    </row>
    <row r="150" spans="3:7" outlineLevel="1" x14ac:dyDescent="0.2">
      <c r="C150" s="485" t="s">
        <v>188</v>
      </c>
      <c r="D150" s="486" t="s">
        <v>62</v>
      </c>
      <c r="E150" s="534">
        <v>65</v>
      </c>
      <c r="F150" s="534">
        <v>65</v>
      </c>
      <c r="G150" s="534">
        <v>65</v>
      </c>
    </row>
    <row r="151" spans="3:7" outlineLevel="1" x14ac:dyDescent="0.2">
      <c r="C151" s="476" t="s">
        <v>189</v>
      </c>
      <c r="D151" s="486" t="s">
        <v>64</v>
      </c>
      <c r="E151" s="524"/>
      <c r="F151" s="524"/>
      <c r="G151" s="524"/>
    </row>
    <row r="152" spans="3:7" outlineLevel="1" x14ac:dyDescent="0.2">
      <c r="C152" s="546" t="s">
        <v>190</v>
      </c>
      <c r="D152" s="547" t="s">
        <v>66</v>
      </c>
      <c r="E152" s="548" t="s">
        <v>162</v>
      </c>
      <c r="F152" s="548" t="s">
        <v>162</v>
      </c>
      <c r="G152" s="548" t="s">
        <v>162</v>
      </c>
    </row>
    <row r="153" spans="3:7" outlineLevel="1" x14ac:dyDescent="0.2">
      <c r="C153" s="476" t="s">
        <v>192</v>
      </c>
      <c r="D153" s="512" t="s">
        <v>72</v>
      </c>
      <c r="E153" s="528" t="s">
        <v>123</v>
      </c>
      <c r="F153" s="528" t="s">
        <v>123</v>
      </c>
      <c r="G153" s="528" t="s">
        <v>123</v>
      </c>
    </row>
    <row r="154" spans="3:7" outlineLevel="1" x14ac:dyDescent="0.2">
      <c r="C154" s="476" t="s">
        <v>193</v>
      </c>
      <c r="D154" s="512" t="s">
        <v>75</v>
      </c>
      <c r="E154" s="528" t="s">
        <v>76</v>
      </c>
      <c r="F154" s="528" t="s">
        <v>76</v>
      </c>
      <c r="G154" s="528" t="s">
        <v>76</v>
      </c>
    </row>
    <row r="155" spans="3:7" outlineLevel="1" x14ac:dyDescent="0.2">
      <c r="C155" s="476" t="s">
        <v>194</v>
      </c>
      <c r="D155" s="512" t="s">
        <v>70</v>
      </c>
      <c r="E155" s="528">
        <v>2</v>
      </c>
      <c r="F155" s="528">
        <v>2</v>
      </c>
      <c r="G155" s="528">
        <v>2</v>
      </c>
    </row>
    <row r="156" spans="3:7" outlineLevel="1" x14ac:dyDescent="0.2">
      <c r="C156" s="476" t="s">
        <v>195</v>
      </c>
      <c r="D156" s="512" t="s">
        <v>72</v>
      </c>
      <c r="E156" s="528" t="s">
        <v>73</v>
      </c>
      <c r="F156" s="528" t="s">
        <v>73</v>
      </c>
      <c r="G156" s="528" t="s">
        <v>73</v>
      </c>
    </row>
    <row r="157" spans="3:7" outlineLevel="1" x14ac:dyDescent="0.2">
      <c r="C157" s="476" t="s">
        <v>197</v>
      </c>
      <c r="D157" s="512" t="s">
        <v>75</v>
      </c>
      <c r="E157" s="528" t="s">
        <v>76</v>
      </c>
      <c r="F157" s="528" t="s">
        <v>76</v>
      </c>
      <c r="G157" s="528" t="s">
        <v>76</v>
      </c>
    </row>
    <row r="158" spans="3:7" outlineLevel="1" x14ac:dyDescent="0.2">
      <c r="C158" s="476" t="s">
        <v>198</v>
      </c>
      <c r="D158" s="512" t="s">
        <v>70</v>
      </c>
      <c r="E158" s="528">
        <v>5</v>
      </c>
      <c r="F158" s="528">
        <v>5</v>
      </c>
      <c r="G158" s="528">
        <v>5</v>
      </c>
    </row>
    <row r="159" spans="3:7" outlineLevel="1" x14ac:dyDescent="0.2">
      <c r="C159" s="476" t="s">
        <v>7327</v>
      </c>
      <c r="D159" s="512" t="s">
        <v>72</v>
      </c>
      <c r="E159" s="528" t="s">
        <v>95</v>
      </c>
      <c r="F159" s="528" t="s">
        <v>95</v>
      </c>
      <c r="G159" s="528" t="s">
        <v>95</v>
      </c>
    </row>
    <row r="160" spans="3:7" outlineLevel="1" x14ac:dyDescent="0.2">
      <c r="C160" s="476" t="s">
        <v>7328</v>
      </c>
      <c r="D160" s="512" t="s">
        <v>75</v>
      </c>
      <c r="E160" s="528" t="s">
        <v>76</v>
      </c>
      <c r="F160" s="528" t="s">
        <v>76</v>
      </c>
      <c r="G160" s="528" t="s">
        <v>76</v>
      </c>
    </row>
    <row r="161" spans="3:7" outlineLevel="1" x14ac:dyDescent="0.2">
      <c r="C161" s="476" t="s">
        <v>7329</v>
      </c>
      <c r="D161" s="512" t="s">
        <v>70</v>
      </c>
      <c r="E161" s="528">
        <v>3</v>
      </c>
      <c r="F161" s="528">
        <v>3</v>
      </c>
      <c r="G161" s="528">
        <v>3</v>
      </c>
    </row>
    <row r="162" spans="3:7" outlineLevel="1" x14ac:dyDescent="0.2">
      <c r="C162" s="496" t="s">
        <v>1374</v>
      </c>
      <c r="D162" s="497" t="s">
        <v>26</v>
      </c>
      <c r="E162" s="517" t="s">
        <v>490</v>
      </c>
      <c r="F162" s="517" t="s">
        <v>490</v>
      </c>
      <c r="G162" s="517" t="s">
        <v>490</v>
      </c>
    </row>
    <row r="163" spans="3:7" outlineLevel="1" x14ac:dyDescent="0.2">
      <c r="C163" s="485" t="s">
        <v>1375</v>
      </c>
      <c r="D163" s="486" t="s">
        <v>28</v>
      </c>
      <c r="E163" s="528" t="s">
        <v>29</v>
      </c>
      <c r="F163" s="528" t="s">
        <v>29</v>
      </c>
      <c r="G163" s="528" t="s">
        <v>29</v>
      </c>
    </row>
    <row r="164" spans="3:7" outlineLevel="1" x14ac:dyDescent="0.2">
      <c r="C164" s="485" t="s">
        <v>1376</v>
      </c>
      <c r="D164" s="486" t="s">
        <v>33</v>
      </c>
      <c r="E164" s="528" t="s">
        <v>753</v>
      </c>
      <c r="F164" s="528" t="s">
        <v>753</v>
      </c>
      <c r="G164" s="528" t="s">
        <v>753</v>
      </c>
    </row>
    <row r="165" spans="3:7" outlineLevel="1" x14ac:dyDescent="0.2">
      <c r="C165" s="485" t="s">
        <v>1377</v>
      </c>
      <c r="D165" s="486" t="s">
        <v>35</v>
      </c>
      <c r="E165" s="528" t="s">
        <v>36</v>
      </c>
      <c r="F165" s="528" t="s">
        <v>36</v>
      </c>
      <c r="G165" s="528" t="s">
        <v>36</v>
      </c>
    </row>
    <row r="166" spans="3:7" outlineLevel="1" x14ac:dyDescent="0.2">
      <c r="C166" s="502" t="s">
        <v>1378</v>
      </c>
      <c r="D166" s="503" t="s">
        <v>38</v>
      </c>
      <c r="E166" s="535" t="s">
        <v>39</v>
      </c>
      <c r="F166" s="535" t="s">
        <v>39</v>
      </c>
      <c r="G166" s="535" t="s">
        <v>39</v>
      </c>
    </row>
    <row r="167" spans="3:7" outlineLevel="1" x14ac:dyDescent="0.2">
      <c r="C167" s="502" t="s">
        <v>1379</v>
      </c>
      <c r="D167" s="503" t="s">
        <v>41</v>
      </c>
      <c r="E167" s="536">
        <v>0.45</v>
      </c>
      <c r="F167" s="536">
        <v>0.45</v>
      </c>
      <c r="G167" s="536">
        <v>0.45</v>
      </c>
    </row>
    <row r="168" spans="3:7" outlineLevel="1" x14ac:dyDescent="0.2">
      <c r="C168" s="502" t="s">
        <v>1380</v>
      </c>
      <c r="D168" s="503" t="s">
        <v>43</v>
      </c>
      <c r="E168" s="528" t="s">
        <v>2021</v>
      </c>
      <c r="F168" s="528" t="s">
        <v>2021</v>
      </c>
      <c r="G168" s="528" t="s">
        <v>2021</v>
      </c>
    </row>
    <row r="169" spans="3:7" outlineLevel="1" x14ac:dyDescent="0.2">
      <c r="C169" s="502" t="s">
        <v>1381</v>
      </c>
      <c r="D169" s="503" t="s">
        <v>45</v>
      </c>
      <c r="E169" s="528">
        <v>0</v>
      </c>
      <c r="F169" s="528">
        <v>0</v>
      </c>
      <c r="G169" s="528">
        <v>0</v>
      </c>
    </row>
    <row r="170" spans="3:7" outlineLevel="1" x14ac:dyDescent="0.2">
      <c r="C170" s="485" t="s">
        <v>1382</v>
      </c>
      <c r="D170" s="486" t="s">
        <v>492</v>
      </c>
      <c r="E170" s="537">
        <v>1500</v>
      </c>
      <c r="F170" s="537">
        <v>1500</v>
      </c>
      <c r="G170" s="537">
        <v>1500</v>
      </c>
    </row>
    <row r="171" spans="3:7" outlineLevel="1" x14ac:dyDescent="0.2">
      <c r="C171" s="485" t="s">
        <v>1383</v>
      </c>
      <c r="D171" s="486" t="s">
        <v>494</v>
      </c>
      <c r="E171" s="537">
        <v>500</v>
      </c>
      <c r="F171" s="537">
        <v>500</v>
      </c>
      <c r="G171" s="537">
        <v>500</v>
      </c>
    </row>
    <row r="172" spans="3:7" outlineLevel="1" x14ac:dyDescent="0.2">
      <c r="C172" s="485" t="s">
        <v>1384</v>
      </c>
      <c r="D172" s="486" t="s">
        <v>496</v>
      </c>
      <c r="E172" s="537">
        <v>700</v>
      </c>
      <c r="F172" s="537">
        <v>700</v>
      </c>
      <c r="G172" s="537">
        <v>700</v>
      </c>
    </row>
    <row r="173" spans="3:7" outlineLevel="1" x14ac:dyDescent="0.2">
      <c r="C173" s="485" t="s">
        <v>1385</v>
      </c>
      <c r="D173" s="486" t="s">
        <v>62</v>
      </c>
      <c r="E173" s="538">
        <v>18</v>
      </c>
      <c r="F173" s="538">
        <v>18</v>
      </c>
      <c r="G173" s="538">
        <v>18</v>
      </c>
    </row>
    <row r="174" spans="3:7" outlineLevel="1" x14ac:dyDescent="0.2">
      <c r="C174" s="476" t="s">
        <v>1386</v>
      </c>
      <c r="D174" s="512" t="s">
        <v>66</v>
      </c>
      <c r="E174" s="539" t="s">
        <v>162</v>
      </c>
      <c r="F174" s="539" t="s">
        <v>162</v>
      </c>
      <c r="G174" s="539" t="s">
        <v>162</v>
      </c>
    </row>
    <row r="175" spans="3:7" outlineLevel="1" x14ac:dyDescent="0.2">
      <c r="C175" s="476" t="s">
        <v>7330</v>
      </c>
      <c r="D175" s="512" t="s">
        <v>70</v>
      </c>
      <c r="E175" s="539">
        <v>12</v>
      </c>
      <c r="F175" s="539">
        <v>12</v>
      </c>
      <c r="G175" s="539">
        <v>12</v>
      </c>
    </row>
    <row r="176" spans="3:7" outlineLevel="1" x14ac:dyDescent="0.2">
      <c r="C176" s="496" t="s">
        <v>1387</v>
      </c>
      <c r="D176" s="497" t="s">
        <v>26</v>
      </c>
      <c r="E176" s="517" t="s">
        <v>754</v>
      </c>
      <c r="F176" s="517" t="s">
        <v>754</v>
      </c>
      <c r="G176" s="517" t="s">
        <v>754</v>
      </c>
    </row>
    <row r="177" spans="3:7" outlineLevel="1" x14ac:dyDescent="0.2">
      <c r="C177" s="485" t="s">
        <v>6911</v>
      </c>
      <c r="D177" s="486" t="s">
        <v>28</v>
      </c>
      <c r="E177" s="528" t="s">
        <v>29</v>
      </c>
      <c r="F177" s="528" t="s">
        <v>29</v>
      </c>
      <c r="G177" s="528" t="s">
        <v>29</v>
      </c>
    </row>
    <row r="178" spans="3:7" outlineLevel="1" x14ac:dyDescent="0.2">
      <c r="C178" s="502" t="s">
        <v>1388</v>
      </c>
      <c r="D178" s="503" t="s">
        <v>38</v>
      </c>
      <c r="E178" s="535" t="s">
        <v>39</v>
      </c>
      <c r="F178" s="535" t="s">
        <v>39</v>
      </c>
      <c r="G178" s="535" t="s">
        <v>39</v>
      </c>
    </row>
    <row r="179" spans="3:7" outlineLevel="1" x14ac:dyDescent="0.2">
      <c r="C179" s="476" t="s">
        <v>1389</v>
      </c>
      <c r="D179" s="512" t="s">
        <v>66</v>
      </c>
      <c r="E179" s="539" t="s">
        <v>162</v>
      </c>
      <c r="F179" s="539" t="s">
        <v>162</v>
      </c>
      <c r="G179" s="539" t="s">
        <v>162</v>
      </c>
    </row>
    <row r="180" spans="3:7" outlineLevel="1" x14ac:dyDescent="0.2">
      <c r="C180" s="476" t="s">
        <v>7354</v>
      </c>
      <c r="D180" s="512" t="s">
        <v>70</v>
      </c>
      <c r="E180" s="539">
        <v>5</v>
      </c>
      <c r="F180" s="539">
        <v>6</v>
      </c>
      <c r="G180" s="539">
        <v>7</v>
      </c>
    </row>
    <row r="181" spans="3:7" outlineLevel="1" x14ac:dyDescent="0.2">
      <c r="C181" s="496" t="s">
        <v>1390</v>
      </c>
      <c r="D181" s="497" t="s">
        <v>26</v>
      </c>
      <c r="E181" s="517" t="s">
        <v>755</v>
      </c>
      <c r="F181" s="517" t="s">
        <v>755</v>
      </c>
      <c r="G181" s="517" t="s">
        <v>755</v>
      </c>
    </row>
    <row r="182" spans="3:7" outlineLevel="1" x14ac:dyDescent="0.2">
      <c r="C182" s="485" t="s">
        <v>6912</v>
      </c>
      <c r="D182" s="486" t="s">
        <v>28</v>
      </c>
      <c r="E182" s="528" t="s">
        <v>29</v>
      </c>
      <c r="F182" s="528" t="s">
        <v>29</v>
      </c>
      <c r="G182" s="528" t="s">
        <v>29</v>
      </c>
    </row>
    <row r="183" spans="3:7" outlineLevel="1" x14ac:dyDescent="0.2">
      <c r="C183" s="502" t="s">
        <v>1391</v>
      </c>
      <c r="D183" s="503" t="s">
        <v>38</v>
      </c>
      <c r="E183" s="535" t="s">
        <v>1325</v>
      </c>
      <c r="F183" s="535" t="s">
        <v>1325</v>
      </c>
      <c r="G183" s="535" t="s">
        <v>1325</v>
      </c>
    </row>
    <row r="184" spans="3:7" outlineLevel="1" x14ac:dyDescent="0.2">
      <c r="C184" s="476" t="s">
        <v>1392</v>
      </c>
      <c r="D184" s="512" t="s">
        <v>66</v>
      </c>
      <c r="E184" s="539" t="s">
        <v>162</v>
      </c>
      <c r="F184" s="539" t="s">
        <v>162</v>
      </c>
      <c r="G184" s="539" t="s">
        <v>162</v>
      </c>
    </row>
    <row r="185" spans="3:7" outlineLevel="1" x14ac:dyDescent="0.2">
      <c r="C185" s="476" t="s">
        <v>7355</v>
      </c>
      <c r="D185" s="512" t="s">
        <v>70</v>
      </c>
      <c r="E185" s="539">
        <v>6</v>
      </c>
      <c r="F185" s="539">
        <v>8</v>
      </c>
      <c r="G185" s="539">
        <v>5</v>
      </c>
    </row>
    <row r="186" spans="3:7" outlineLevel="1" x14ac:dyDescent="0.2">
      <c r="C186" s="496" t="s">
        <v>1393</v>
      </c>
      <c r="D186" s="497" t="s">
        <v>26</v>
      </c>
      <c r="E186" s="517" t="s">
        <v>756</v>
      </c>
      <c r="F186" s="517" t="s">
        <v>756</v>
      </c>
      <c r="G186" s="517" t="s">
        <v>756</v>
      </c>
    </row>
    <row r="187" spans="3:7" outlineLevel="1" x14ac:dyDescent="0.2">
      <c r="C187" s="485" t="s">
        <v>6913</v>
      </c>
      <c r="D187" s="486" t="s">
        <v>28</v>
      </c>
      <c r="E187" s="528" t="s">
        <v>29</v>
      </c>
      <c r="F187" s="528" t="s">
        <v>29</v>
      </c>
      <c r="G187" s="528" t="s">
        <v>29</v>
      </c>
    </row>
    <row r="188" spans="3:7" outlineLevel="1" x14ac:dyDescent="0.2">
      <c r="C188" s="502" t="s">
        <v>1394</v>
      </c>
      <c r="D188" s="503" t="s">
        <v>38</v>
      </c>
      <c r="E188" s="526" t="s">
        <v>1335</v>
      </c>
      <c r="F188" s="526" t="s">
        <v>1335</v>
      </c>
      <c r="G188" s="526" t="s">
        <v>1335</v>
      </c>
    </row>
    <row r="189" spans="3:7" outlineLevel="1" x14ac:dyDescent="0.2">
      <c r="C189" s="476" t="s">
        <v>1395</v>
      </c>
      <c r="D189" s="512" t="s">
        <v>66</v>
      </c>
      <c r="E189" s="539" t="s">
        <v>162</v>
      </c>
      <c r="F189" s="539" t="s">
        <v>162</v>
      </c>
      <c r="G189" s="539" t="s">
        <v>162</v>
      </c>
    </row>
    <row r="190" spans="3:7" outlineLevel="1" x14ac:dyDescent="0.2">
      <c r="C190" s="476" t="s">
        <v>7356</v>
      </c>
      <c r="D190" s="512" t="s">
        <v>70</v>
      </c>
      <c r="E190" s="539">
        <v>3</v>
      </c>
      <c r="F190" s="539">
        <v>4</v>
      </c>
      <c r="G190" s="539">
        <v>6</v>
      </c>
    </row>
    <row r="191" spans="3:7" outlineLevel="1" x14ac:dyDescent="0.2">
      <c r="C191" s="496" t="s">
        <v>1396</v>
      </c>
      <c r="D191" s="497" t="s">
        <v>26</v>
      </c>
      <c r="E191" s="540" t="s">
        <v>2024</v>
      </c>
      <c r="F191" s="540" t="s">
        <v>2024</v>
      </c>
      <c r="G191" s="540" t="s">
        <v>2024</v>
      </c>
    </row>
    <row r="192" spans="3:7" outlineLevel="1" x14ac:dyDescent="0.2">
      <c r="C192" s="485" t="s">
        <v>6915</v>
      </c>
      <c r="D192" s="486" t="s">
        <v>28</v>
      </c>
      <c r="E192" s="528" t="s">
        <v>29</v>
      </c>
      <c r="F192" s="528" t="s">
        <v>29</v>
      </c>
      <c r="G192" s="528" t="s">
        <v>29</v>
      </c>
    </row>
    <row r="193" spans="2:10" outlineLevel="1" x14ac:dyDescent="0.2">
      <c r="C193" s="485" t="s">
        <v>1397</v>
      </c>
      <c r="D193" s="486" t="s">
        <v>33</v>
      </c>
      <c r="E193" s="539" t="s">
        <v>753</v>
      </c>
      <c r="F193" s="539" t="s">
        <v>753</v>
      </c>
      <c r="G193" s="539" t="s">
        <v>753</v>
      </c>
    </row>
    <row r="194" spans="2:10" outlineLevel="1" x14ac:dyDescent="0.2">
      <c r="C194" s="502" t="s">
        <v>1398</v>
      </c>
      <c r="D194" s="503" t="s">
        <v>38</v>
      </c>
      <c r="E194" s="526" t="s">
        <v>1325</v>
      </c>
      <c r="F194" s="526" t="s">
        <v>1325</v>
      </c>
      <c r="G194" s="526" t="s">
        <v>1325</v>
      </c>
    </row>
    <row r="195" spans="2:10" outlineLevel="1" x14ac:dyDescent="0.2">
      <c r="C195" s="476" t="s">
        <v>1399</v>
      </c>
      <c r="D195" s="503" t="s">
        <v>60</v>
      </c>
      <c r="E195" s="541">
        <v>0.9</v>
      </c>
      <c r="F195" s="541">
        <v>0.9</v>
      </c>
      <c r="G195" s="541">
        <v>0.9</v>
      </c>
    </row>
    <row r="196" spans="2:10" outlineLevel="1" x14ac:dyDescent="0.2">
      <c r="C196" s="476" t="s">
        <v>1400</v>
      </c>
      <c r="D196" s="512" t="s">
        <v>66</v>
      </c>
      <c r="E196" s="539" t="s">
        <v>162</v>
      </c>
      <c r="F196" s="539" t="s">
        <v>162</v>
      </c>
      <c r="G196" s="539" t="s">
        <v>162</v>
      </c>
    </row>
    <row r="197" spans="2:10" outlineLevel="1" x14ac:dyDescent="0.2">
      <c r="C197" s="476" t="s">
        <v>7357</v>
      </c>
      <c r="D197" s="512" t="s">
        <v>70</v>
      </c>
      <c r="E197" s="539">
        <v>3</v>
      </c>
      <c r="F197" s="539">
        <v>4</v>
      </c>
      <c r="G197" s="539">
        <v>6</v>
      </c>
    </row>
    <row r="198" spans="2:10" outlineLevel="1" x14ac:dyDescent="0.2">
      <c r="C198" s="496" t="s">
        <v>1401</v>
      </c>
      <c r="D198" s="497" t="s">
        <v>26</v>
      </c>
      <c r="E198" s="540" t="s">
        <v>503</v>
      </c>
      <c r="F198" s="540" t="s">
        <v>503</v>
      </c>
      <c r="G198" s="540" t="s">
        <v>503</v>
      </c>
    </row>
    <row r="199" spans="2:10" outlineLevel="1" x14ac:dyDescent="0.2">
      <c r="C199" s="485" t="s">
        <v>6914</v>
      </c>
      <c r="D199" s="486" t="s">
        <v>28</v>
      </c>
      <c r="E199" s="528" t="s">
        <v>29</v>
      </c>
      <c r="F199" s="528" t="s">
        <v>29</v>
      </c>
      <c r="G199" s="528" t="s">
        <v>29</v>
      </c>
    </row>
    <row r="200" spans="2:10" outlineLevel="1" x14ac:dyDescent="0.2">
      <c r="C200" s="562" t="s">
        <v>1402</v>
      </c>
      <c r="D200" s="563" t="s">
        <v>33</v>
      </c>
      <c r="E200" s="561" t="s">
        <v>753</v>
      </c>
      <c r="F200" s="561" t="s">
        <v>753</v>
      </c>
      <c r="G200" s="561" t="s">
        <v>753</v>
      </c>
    </row>
    <row r="201" spans="2:10" outlineLevel="1" x14ac:dyDescent="0.2">
      <c r="C201" s="564" t="s">
        <v>1403</v>
      </c>
      <c r="D201" s="565" t="s">
        <v>38</v>
      </c>
      <c r="E201" s="566" t="s">
        <v>1325</v>
      </c>
      <c r="F201" s="566" t="s">
        <v>1325</v>
      </c>
      <c r="G201" s="566" t="s">
        <v>1325</v>
      </c>
    </row>
    <row r="202" spans="2:10" outlineLevel="1" x14ac:dyDescent="0.2">
      <c r="C202" s="543" t="s">
        <v>1404</v>
      </c>
      <c r="D202" s="565" t="s">
        <v>60</v>
      </c>
      <c r="E202" s="567">
        <v>0.9</v>
      </c>
      <c r="F202" s="567">
        <v>0.9</v>
      </c>
      <c r="G202" s="567">
        <v>0.9</v>
      </c>
    </row>
    <row r="203" spans="2:10" outlineLevel="1" x14ac:dyDescent="0.2">
      <c r="C203" s="543" t="s">
        <v>1418</v>
      </c>
      <c r="D203" s="544" t="s">
        <v>66</v>
      </c>
      <c r="E203" s="561" t="s">
        <v>162</v>
      </c>
      <c r="F203" s="561" t="s">
        <v>162</v>
      </c>
      <c r="G203" s="561" t="s">
        <v>162</v>
      </c>
    </row>
    <row r="204" spans="2:10" outlineLevel="1" x14ac:dyDescent="0.2">
      <c r="C204" s="509" t="s">
        <v>7358</v>
      </c>
      <c r="D204" s="514" t="s">
        <v>70</v>
      </c>
      <c r="E204" s="542">
        <v>5</v>
      </c>
      <c r="F204" s="542">
        <v>6</v>
      </c>
      <c r="G204" s="542">
        <v>7</v>
      </c>
    </row>
    <row r="207" spans="2:10" x14ac:dyDescent="0.2">
      <c r="I207" s="558"/>
      <c r="J207" s="558"/>
    </row>
    <row r="208" spans="2:10" x14ac:dyDescent="0.2">
      <c r="B208" s="475" t="s">
        <v>7305</v>
      </c>
      <c r="C208" s="475"/>
      <c r="D208" s="475"/>
      <c r="E208" s="475"/>
      <c r="F208" s="475"/>
      <c r="G208" s="475"/>
      <c r="H208" s="475"/>
      <c r="I208" s="559"/>
      <c r="J208" s="559"/>
    </row>
    <row r="209" spans="2:10" x14ac:dyDescent="0.2">
      <c r="B209" s="476" t="s">
        <v>353</v>
      </c>
      <c r="C209" s="476" t="s">
        <v>7333</v>
      </c>
      <c r="D209" s="480" t="s">
        <v>1</v>
      </c>
      <c r="E209" s="477" t="s">
        <v>7335</v>
      </c>
      <c r="F209" s="477" t="s">
        <v>7344</v>
      </c>
      <c r="G209" s="477" t="s">
        <v>7347</v>
      </c>
      <c r="H209" s="477" t="s">
        <v>7350</v>
      </c>
      <c r="I209" s="560"/>
      <c r="J209" s="560"/>
    </row>
    <row r="210" spans="2:10" x14ac:dyDescent="0.2">
      <c r="B210" s="481" t="s">
        <v>7306</v>
      </c>
      <c r="C210" s="482"/>
      <c r="D210" s="483" t="s">
        <v>7307</v>
      </c>
      <c r="E210" s="256" t="s">
        <v>7336</v>
      </c>
      <c r="F210" s="256" t="s">
        <v>7308</v>
      </c>
      <c r="G210" s="256" t="s">
        <v>7308</v>
      </c>
      <c r="H210" s="256" t="s">
        <v>7308</v>
      </c>
      <c r="I210" s="557"/>
      <c r="J210" s="557"/>
    </row>
    <row r="211" spans="2:10" ht="29" x14ac:dyDescent="0.2">
      <c r="B211" s="481" t="s">
        <v>7331</v>
      </c>
      <c r="C211" s="482"/>
      <c r="D211" s="483" t="s">
        <v>7332</v>
      </c>
      <c r="E211" s="478" t="s">
        <v>7339</v>
      </c>
      <c r="F211" s="478" t="s">
        <v>7345</v>
      </c>
      <c r="G211" s="478" t="s">
        <v>7345</v>
      </c>
      <c r="H211" s="478" t="s">
        <v>7345</v>
      </c>
      <c r="I211" s="557"/>
      <c r="J211" s="557"/>
    </row>
    <row r="212" spans="2:10" x14ac:dyDescent="0.2">
      <c r="B212" s="481" t="s">
        <v>7309</v>
      </c>
      <c r="C212" s="482"/>
      <c r="D212" s="483" t="s">
        <v>7310</v>
      </c>
      <c r="E212" s="478" t="s">
        <v>7340</v>
      </c>
      <c r="F212" s="256" t="s">
        <v>7317</v>
      </c>
      <c r="G212" s="256" t="s">
        <v>7312</v>
      </c>
      <c r="H212" s="256" t="s">
        <v>7311</v>
      </c>
      <c r="I212" s="482"/>
      <c r="J212" s="482"/>
    </row>
    <row r="213" spans="2:10" ht="70" customHeight="1" x14ac:dyDescent="0.2">
      <c r="B213" s="481" t="s">
        <v>7313</v>
      </c>
      <c r="C213" s="482"/>
      <c r="D213" s="483" t="s">
        <v>7314</v>
      </c>
      <c r="E213" s="478" t="s">
        <v>7341</v>
      </c>
      <c r="F213" s="478" t="s">
        <v>7346</v>
      </c>
      <c r="G213" s="479" t="s">
        <v>7348</v>
      </c>
      <c r="H213" s="479" t="s">
        <v>7351</v>
      </c>
      <c r="I213" s="482"/>
      <c r="J213" s="482"/>
    </row>
    <row r="214" spans="2:10" ht="29" customHeight="1" x14ac:dyDescent="0.2">
      <c r="B214" s="481" t="s">
        <v>7315</v>
      </c>
      <c r="C214" s="482"/>
      <c r="D214" s="483" t="s">
        <v>7316</v>
      </c>
      <c r="E214" s="479" t="s">
        <v>7340</v>
      </c>
      <c r="F214" s="555"/>
      <c r="G214" s="555" t="s">
        <v>7312</v>
      </c>
      <c r="H214" s="256" t="s">
        <v>7311</v>
      </c>
      <c r="I214" s="482"/>
      <c r="J214" s="482"/>
    </row>
    <row r="215" spans="2:10" ht="73" customHeight="1" x14ac:dyDescent="0.2">
      <c r="B215" s="481" t="s">
        <v>7318</v>
      </c>
      <c r="C215" s="482"/>
      <c r="D215" s="483" t="s">
        <v>7319</v>
      </c>
      <c r="E215" s="478" t="s">
        <v>7359</v>
      </c>
      <c r="F215" s="478"/>
      <c r="G215" s="479" t="s">
        <v>7349</v>
      </c>
      <c r="H215" s="478" t="s">
        <v>7352</v>
      </c>
      <c r="I215" s="482"/>
      <c r="J215" s="482"/>
    </row>
    <row r="216" spans="2:10" x14ac:dyDescent="0.2">
      <c r="B216" s="481" t="s">
        <v>7320</v>
      </c>
      <c r="C216" s="482"/>
      <c r="D216" s="483" t="s">
        <v>7321</v>
      </c>
      <c r="E216" s="482"/>
      <c r="F216" s="482"/>
      <c r="G216" s="482"/>
      <c r="H216" s="256"/>
      <c r="I216" s="482"/>
      <c r="J216" s="482"/>
    </row>
    <row r="217" spans="2:10" x14ac:dyDescent="0.2">
      <c r="B217" s="481" t="s">
        <v>7322</v>
      </c>
      <c r="C217" s="482"/>
      <c r="D217" s="483" t="s">
        <v>7323</v>
      </c>
      <c r="E217" s="482"/>
      <c r="F217" s="478"/>
      <c r="G217" s="479"/>
      <c r="H217" s="478"/>
      <c r="I217" s="482"/>
      <c r="J217" s="482"/>
    </row>
  </sheetData>
  <mergeCells count="1"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AE3A-C52C-9544-98B3-F3EA4857D9E8}">
  <sheetPr>
    <tabColor theme="5"/>
  </sheetPr>
  <dimension ref="B2:O141"/>
  <sheetViews>
    <sheetView topLeftCell="A73" zoomScale="105" zoomScaleNormal="130" workbookViewId="0">
      <selection activeCell="G135" sqref="G135"/>
    </sheetView>
  </sheetViews>
  <sheetFormatPr baseColWidth="10" defaultRowHeight="15" outlineLevelRow="2" x14ac:dyDescent="0.2"/>
  <cols>
    <col min="2" max="2" width="32.5" customWidth="1"/>
    <col min="3" max="3" width="25.1640625" customWidth="1"/>
    <col min="4" max="4" width="24.83203125" customWidth="1"/>
    <col min="5" max="5" width="41.6640625" customWidth="1"/>
    <col min="6" max="6" width="42.33203125" customWidth="1"/>
    <col min="7" max="7" width="36.83203125" customWidth="1"/>
    <col min="8" max="8" width="34.6640625" customWidth="1"/>
    <col min="9" max="9" width="34" customWidth="1"/>
    <col min="10" max="10" width="28.83203125" customWidth="1"/>
    <col min="11" max="11" width="23.1640625" customWidth="1"/>
    <col min="12" max="12" width="30.5" customWidth="1"/>
    <col min="13" max="13" width="25.5" customWidth="1"/>
    <col min="14" max="14" width="26.5" customWidth="1"/>
  </cols>
  <sheetData>
    <row r="2" spans="2:13" x14ac:dyDescent="0.2">
      <c r="G2" s="558"/>
      <c r="H2" s="558"/>
      <c r="I2" s="558"/>
      <c r="J2" s="558"/>
    </row>
    <row r="3" spans="2:13" x14ac:dyDescent="0.2">
      <c r="B3" s="605" t="s">
        <v>7497</v>
      </c>
      <c r="C3" s="549"/>
      <c r="D3" s="605"/>
      <c r="E3" s="605"/>
      <c r="F3" s="605"/>
      <c r="G3" s="628"/>
      <c r="H3" s="628"/>
      <c r="I3" s="628"/>
      <c r="J3" s="623"/>
      <c r="K3" s="549"/>
      <c r="L3" s="549"/>
      <c r="M3" s="549"/>
    </row>
    <row r="4" spans="2:13" x14ac:dyDescent="0.2">
      <c r="B4" s="485" t="s">
        <v>0</v>
      </c>
      <c r="D4" s="486" t="s">
        <v>1</v>
      </c>
      <c r="E4" s="487" t="s">
        <v>7455</v>
      </c>
      <c r="F4" s="487" t="s">
        <v>7456</v>
      </c>
      <c r="G4" s="487" t="s">
        <v>7465</v>
      </c>
      <c r="H4" s="487" t="s">
        <v>7487</v>
      </c>
      <c r="I4" s="487" t="s">
        <v>7515</v>
      </c>
      <c r="J4" s="622"/>
      <c r="K4" s="487" t="s">
        <v>7344</v>
      </c>
      <c r="L4" s="487" t="s">
        <v>7347</v>
      </c>
      <c r="M4" s="487" t="s">
        <v>7350</v>
      </c>
    </row>
    <row r="5" spans="2:13" x14ac:dyDescent="0.2">
      <c r="B5" s="485" t="s">
        <v>4</v>
      </c>
      <c r="D5" s="488" t="s">
        <v>5</v>
      </c>
      <c r="E5" s="489">
        <v>44104</v>
      </c>
      <c r="F5" s="489">
        <v>44104</v>
      </c>
      <c r="G5" s="489">
        <v>44104</v>
      </c>
      <c r="H5" s="489">
        <v>44104</v>
      </c>
      <c r="I5" s="489">
        <v>44104</v>
      </c>
      <c r="J5" s="489"/>
      <c r="K5" s="489">
        <v>44104</v>
      </c>
      <c r="L5" s="489">
        <v>44104</v>
      </c>
      <c r="M5" s="489">
        <v>44104</v>
      </c>
    </row>
    <row r="6" spans="2:13" x14ac:dyDescent="0.2">
      <c r="B6" s="485" t="s">
        <v>6</v>
      </c>
      <c r="D6" s="488" t="s">
        <v>7</v>
      </c>
      <c r="E6" s="489">
        <v>44104</v>
      </c>
      <c r="F6" s="489">
        <v>44104</v>
      </c>
      <c r="G6" s="489">
        <v>44104</v>
      </c>
      <c r="H6" s="489">
        <v>44104</v>
      </c>
      <c r="I6" s="489">
        <v>44104</v>
      </c>
      <c r="J6" s="489"/>
      <c r="K6" s="489">
        <v>44104</v>
      </c>
      <c r="L6" s="489">
        <v>44104</v>
      </c>
      <c r="M6" s="489">
        <v>44104</v>
      </c>
    </row>
    <row r="7" spans="2:13" x14ac:dyDescent="0.2">
      <c r="B7" s="485" t="s">
        <v>8</v>
      </c>
      <c r="D7" s="488" t="s">
        <v>9</v>
      </c>
      <c r="E7" s="489" t="s">
        <v>573</v>
      </c>
      <c r="F7" s="489" t="s">
        <v>573</v>
      </c>
      <c r="G7" s="489" t="s">
        <v>573</v>
      </c>
      <c r="H7" s="489" t="s">
        <v>573</v>
      </c>
      <c r="I7" s="489" t="s">
        <v>573</v>
      </c>
      <c r="K7" s="489" t="s">
        <v>573</v>
      </c>
      <c r="L7" s="489" t="s">
        <v>573</v>
      </c>
      <c r="M7" s="489" t="s">
        <v>573</v>
      </c>
    </row>
    <row r="8" spans="2:13" x14ac:dyDescent="0.2">
      <c r="B8" s="485" t="s">
        <v>12</v>
      </c>
      <c r="D8" s="488" t="s">
        <v>13</v>
      </c>
      <c r="E8" s="490" t="s">
        <v>572</v>
      </c>
      <c r="F8" s="490" t="s">
        <v>572</v>
      </c>
      <c r="G8" s="490" t="s">
        <v>572</v>
      </c>
      <c r="H8" s="490" t="s">
        <v>572</v>
      </c>
      <c r="I8" s="490" t="s">
        <v>572</v>
      </c>
      <c r="J8" s="489"/>
      <c r="K8" s="490" t="s">
        <v>572</v>
      </c>
      <c r="L8" s="490" t="s">
        <v>572</v>
      </c>
      <c r="M8" s="490" t="s">
        <v>572</v>
      </c>
    </row>
    <row r="9" spans="2:13" x14ac:dyDescent="0.2">
      <c r="B9" s="485" t="s">
        <v>14</v>
      </c>
      <c r="D9" s="486" t="s">
        <v>15</v>
      </c>
      <c r="E9" s="491">
        <v>2269</v>
      </c>
      <c r="F9" s="491">
        <v>2269</v>
      </c>
      <c r="G9" s="491">
        <v>2269</v>
      </c>
      <c r="H9" s="491">
        <v>2269</v>
      </c>
      <c r="I9" s="491">
        <v>2269</v>
      </c>
      <c r="J9" s="491"/>
      <c r="K9" s="491">
        <v>2269</v>
      </c>
      <c r="L9" s="491">
        <v>2269</v>
      </c>
      <c r="M9" s="491">
        <v>2269</v>
      </c>
    </row>
    <row r="10" spans="2:13" x14ac:dyDescent="0.2">
      <c r="B10" s="485" t="s">
        <v>16</v>
      </c>
      <c r="D10" s="488" t="s">
        <v>17</v>
      </c>
      <c r="E10" s="492" t="b">
        <v>0</v>
      </c>
      <c r="F10" s="492" t="b">
        <v>0</v>
      </c>
      <c r="G10" s="492" t="b">
        <v>0</v>
      </c>
      <c r="H10" s="492" t="b">
        <v>0</v>
      </c>
      <c r="I10" s="492" t="b">
        <v>0</v>
      </c>
      <c r="J10" s="492"/>
      <c r="K10" s="492" t="b">
        <v>0</v>
      </c>
      <c r="L10" s="492" t="b">
        <v>0</v>
      </c>
      <c r="M10" s="492" t="b">
        <v>0</v>
      </c>
    </row>
    <row r="11" spans="2:13" x14ac:dyDescent="0.2">
      <c r="B11" s="485" t="s">
        <v>18</v>
      </c>
      <c r="D11" s="488" t="s">
        <v>19</v>
      </c>
      <c r="E11" s="492">
        <v>9</v>
      </c>
      <c r="F11" s="492">
        <v>9</v>
      </c>
      <c r="G11" s="492">
        <v>9</v>
      </c>
      <c r="H11" s="492">
        <v>9</v>
      </c>
      <c r="I11" s="492">
        <v>9</v>
      </c>
      <c r="J11" s="492"/>
      <c r="K11" s="492">
        <v>9</v>
      </c>
      <c r="L11" s="492">
        <v>9</v>
      </c>
      <c r="M11" s="492">
        <v>9</v>
      </c>
    </row>
    <row r="12" spans="2:13" x14ac:dyDescent="0.2">
      <c r="B12" s="493" t="s">
        <v>20</v>
      </c>
      <c r="D12" s="494" t="s">
        <v>21</v>
      </c>
      <c r="E12" s="495">
        <v>90</v>
      </c>
      <c r="F12" s="495">
        <v>90</v>
      </c>
      <c r="G12" s="495">
        <v>90</v>
      </c>
      <c r="H12" s="495">
        <v>90</v>
      </c>
      <c r="I12" s="495">
        <v>90</v>
      </c>
      <c r="J12" s="604"/>
      <c r="K12" s="495">
        <v>90</v>
      </c>
      <c r="L12" s="495">
        <v>90</v>
      </c>
      <c r="M12" s="495">
        <v>90</v>
      </c>
    </row>
    <row r="13" spans="2:13" ht="69" customHeight="1" x14ac:dyDescent="0.2">
      <c r="B13" s="626" t="s">
        <v>7443</v>
      </c>
      <c r="C13" s="606" t="s">
        <v>7445</v>
      </c>
      <c r="D13" s="627" t="s">
        <v>7446</v>
      </c>
      <c r="E13" s="625" t="s">
        <v>7454</v>
      </c>
      <c r="F13" s="625" t="s">
        <v>7463</v>
      </c>
      <c r="G13" s="625" t="s">
        <v>7522</v>
      </c>
      <c r="H13" s="625" t="s">
        <v>7518</v>
      </c>
      <c r="I13" s="631" t="s">
        <v>7484</v>
      </c>
      <c r="J13" s="604"/>
      <c r="K13" s="604"/>
      <c r="L13" s="604"/>
      <c r="M13" s="604"/>
    </row>
    <row r="14" spans="2:13" outlineLevel="1" x14ac:dyDescent="0.2">
      <c r="B14" s="496" t="s">
        <v>1439</v>
      </c>
      <c r="D14" s="497" t="s">
        <v>22</v>
      </c>
      <c r="E14" s="498" t="s">
        <v>23</v>
      </c>
      <c r="F14" s="498" t="s">
        <v>23</v>
      </c>
      <c r="G14" s="498" t="s">
        <v>23</v>
      </c>
      <c r="H14" s="498" t="s">
        <v>23</v>
      </c>
      <c r="I14" s="498" t="s">
        <v>23</v>
      </c>
      <c r="J14" s="607"/>
      <c r="K14" s="498" t="s">
        <v>23</v>
      </c>
      <c r="L14" s="498" t="s">
        <v>23</v>
      </c>
      <c r="M14" s="498" t="s">
        <v>23</v>
      </c>
    </row>
    <row r="15" spans="2:13" outlineLevel="1" x14ac:dyDescent="0.2">
      <c r="B15" s="485" t="s">
        <v>25</v>
      </c>
      <c r="D15" s="486" t="s">
        <v>26</v>
      </c>
      <c r="E15" s="499" t="s">
        <v>2023</v>
      </c>
      <c r="F15" s="499" t="s">
        <v>2023</v>
      </c>
      <c r="G15" s="499" t="s">
        <v>2023</v>
      </c>
      <c r="H15" s="499" t="s">
        <v>2023</v>
      </c>
      <c r="I15" s="499" t="s">
        <v>2023</v>
      </c>
      <c r="J15" s="608"/>
      <c r="K15" s="499" t="s">
        <v>2023</v>
      </c>
      <c r="L15" s="499" t="s">
        <v>2023</v>
      </c>
      <c r="M15" s="499" t="s">
        <v>2023</v>
      </c>
    </row>
    <row r="16" spans="2:13" outlineLevel="1" x14ac:dyDescent="0.2">
      <c r="B16" s="485" t="s">
        <v>27</v>
      </c>
      <c r="D16" s="486" t="s">
        <v>28</v>
      </c>
      <c r="E16" s="500" t="s">
        <v>29</v>
      </c>
      <c r="F16" s="500" t="s">
        <v>29</v>
      </c>
      <c r="G16" s="500" t="s">
        <v>29</v>
      </c>
      <c r="H16" s="500" t="s">
        <v>7485</v>
      </c>
      <c r="I16" s="500" t="s">
        <v>7485</v>
      </c>
      <c r="J16" s="608"/>
      <c r="K16" s="500" t="s">
        <v>29</v>
      </c>
      <c r="L16" s="500" t="s">
        <v>29</v>
      </c>
      <c r="M16" s="500" t="s">
        <v>29</v>
      </c>
    </row>
    <row r="17" spans="2:13" outlineLevel="1" x14ac:dyDescent="0.2">
      <c r="B17" s="485" t="s">
        <v>30</v>
      </c>
      <c r="D17" s="486" t="s">
        <v>31</v>
      </c>
      <c r="E17" s="501">
        <v>1</v>
      </c>
      <c r="F17" s="501">
        <v>1</v>
      </c>
      <c r="G17" s="501">
        <v>1</v>
      </c>
      <c r="H17" s="501">
        <v>1</v>
      </c>
      <c r="I17" s="501">
        <v>1</v>
      </c>
      <c r="J17" s="609"/>
      <c r="K17" s="501">
        <v>1</v>
      </c>
      <c r="L17" s="501">
        <v>1</v>
      </c>
      <c r="M17" s="501">
        <v>1</v>
      </c>
    </row>
    <row r="18" spans="2:13" outlineLevel="1" x14ac:dyDescent="0.2">
      <c r="B18" s="485" t="s">
        <v>32</v>
      </c>
      <c r="D18" s="486" t="s">
        <v>33</v>
      </c>
      <c r="E18" s="500" t="s">
        <v>753</v>
      </c>
      <c r="F18" s="500" t="s">
        <v>753</v>
      </c>
      <c r="G18" s="500" t="s">
        <v>753</v>
      </c>
      <c r="H18" s="500" t="s">
        <v>753</v>
      </c>
      <c r="I18" s="500" t="s">
        <v>753</v>
      </c>
      <c r="J18" s="608"/>
      <c r="K18" s="500" t="s">
        <v>753</v>
      </c>
      <c r="L18" s="500" t="s">
        <v>753</v>
      </c>
      <c r="M18" s="500" t="s">
        <v>753</v>
      </c>
    </row>
    <row r="19" spans="2:13" outlineLevel="1" x14ac:dyDescent="0.2">
      <c r="B19" s="485" t="s">
        <v>34</v>
      </c>
      <c r="D19" s="486" t="s">
        <v>35</v>
      </c>
      <c r="E19" s="500" t="s">
        <v>36</v>
      </c>
      <c r="F19" s="500" t="s">
        <v>36</v>
      </c>
      <c r="G19" s="500" t="s">
        <v>36</v>
      </c>
      <c r="H19" s="500" t="s">
        <v>36</v>
      </c>
      <c r="I19" s="500" t="s">
        <v>36</v>
      </c>
      <c r="J19" s="608"/>
      <c r="K19" s="500" t="s">
        <v>36</v>
      </c>
      <c r="L19" s="500" t="s">
        <v>36</v>
      </c>
      <c r="M19" s="500" t="s">
        <v>36</v>
      </c>
    </row>
    <row r="20" spans="2:13" outlineLevel="1" x14ac:dyDescent="0.2">
      <c r="B20" s="502" t="s">
        <v>37</v>
      </c>
      <c r="D20" s="503" t="s">
        <v>38</v>
      </c>
      <c r="E20" s="504" t="s">
        <v>39</v>
      </c>
      <c r="F20" s="504" t="s">
        <v>39</v>
      </c>
      <c r="G20" s="504" t="s">
        <v>39</v>
      </c>
      <c r="H20" s="504" t="s">
        <v>39</v>
      </c>
      <c r="I20" s="504" t="s">
        <v>39</v>
      </c>
      <c r="J20" s="610"/>
      <c r="K20" s="504" t="s">
        <v>39</v>
      </c>
      <c r="L20" s="504" t="s">
        <v>39</v>
      </c>
      <c r="M20" s="504" t="s">
        <v>39</v>
      </c>
    </row>
    <row r="21" spans="2:13" outlineLevel="1" x14ac:dyDescent="0.2">
      <c r="B21" s="502" t="s">
        <v>40</v>
      </c>
      <c r="D21" s="503" t="s">
        <v>41</v>
      </c>
      <c r="E21" s="505">
        <v>0.1</v>
      </c>
      <c r="F21" s="505">
        <v>0.1</v>
      </c>
      <c r="G21" s="505">
        <v>0.1</v>
      </c>
      <c r="H21" s="505">
        <v>0.1</v>
      </c>
      <c r="I21" s="505">
        <v>0.1</v>
      </c>
      <c r="J21" s="611"/>
      <c r="K21" s="505">
        <v>0.1</v>
      </c>
      <c r="L21" s="505">
        <v>0.1</v>
      </c>
      <c r="M21" s="505">
        <v>0.1</v>
      </c>
    </row>
    <row r="22" spans="2:13" outlineLevel="1" x14ac:dyDescent="0.2">
      <c r="B22" s="502" t="s">
        <v>42</v>
      </c>
      <c r="D22" s="503" t="s">
        <v>43</v>
      </c>
      <c r="E22" s="500" t="s">
        <v>2021</v>
      </c>
      <c r="F22" s="500" t="s">
        <v>2021</v>
      </c>
      <c r="G22" s="500" t="s">
        <v>2021</v>
      </c>
      <c r="H22" s="500" t="s">
        <v>2021</v>
      </c>
      <c r="I22" s="500" t="s">
        <v>2021</v>
      </c>
      <c r="J22" s="608"/>
      <c r="K22" s="500" t="s">
        <v>2021</v>
      </c>
      <c r="L22" s="500" t="s">
        <v>2021</v>
      </c>
      <c r="M22" s="500" t="s">
        <v>2021</v>
      </c>
    </row>
    <row r="23" spans="2:13" outlineLevel="1" x14ac:dyDescent="0.2">
      <c r="B23" s="502" t="s">
        <v>44</v>
      </c>
      <c r="D23" s="503" t="s">
        <v>45</v>
      </c>
      <c r="E23" s="500">
        <v>0</v>
      </c>
      <c r="F23" s="500">
        <v>0</v>
      </c>
      <c r="G23" s="500">
        <v>0</v>
      </c>
      <c r="H23" s="500">
        <v>0</v>
      </c>
      <c r="I23" s="500" cm="1">
        <f t="array" aca="1" ref="I23" ca="1">I23:I47</f>
        <v>0</v>
      </c>
      <c r="J23" s="608"/>
      <c r="K23" s="500">
        <v>0</v>
      </c>
      <c r="L23" s="500">
        <v>0</v>
      </c>
      <c r="M23" s="500">
        <v>0</v>
      </c>
    </row>
    <row r="24" spans="2:13" outlineLevel="1" x14ac:dyDescent="0.2">
      <c r="B24" s="485" t="s">
        <v>46</v>
      </c>
      <c r="D24" s="486" t="s">
        <v>47</v>
      </c>
      <c r="E24" s="500" t="s">
        <v>751</v>
      </c>
      <c r="F24" s="500" t="s">
        <v>751</v>
      </c>
      <c r="G24" s="500" t="s">
        <v>751</v>
      </c>
      <c r="H24" s="500" t="s">
        <v>751</v>
      </c>
      <c r="I24" s="500" t="s">
        <v>751</v>
      </c>
      <c r="J24" s="608"/>
      <c r="K24" s="500" t="s">
        <v>751</v>
      </c>
      <c r="L24" s="500" t="s">
        <v>751</v>
      </c>
      <c r="M24" s="500" t="s">
        <v>751</v>
      </c>
    </row>
    <row r="25" spans="2:13" outlineLevel="1" x14ac:dyDescent="0.2">
      <c r="B25" s="485" t="s">
        <v>48</v>
      </c>
      <c r="D25" s="486" t="s">
        <v>49</v>
      </c>
      <c r="E25" s="506"/>
      <c r="F25" s="506"/>
      <c r="G25" s="506"/>
      <c r="H25" s="506"/>
      <c r="I25" s="506"/>
      <c r="J25" s="612"/>
      <c r="K25" s="506"/>
      <c r="L25" s="506"/>
      <c r="M25" s="506"/>
    </row>
    <row r="26" spans="2:13" outlineLevel="1" x14ac:dyDescent="0.2">
      <c r="B26" s="485" t="s">
        <v>50</v>
      </c>
      <c r="D26" s="486" t="s">
        <v>51</v>
      </c>
      <c r="E26" s="506"/>
      <c r="F26" s="506"/>
      <c r="G26" s="506"/>
      <c r="H26" s="506"/>
      <c r="I26" s="506"/>
      <c r="J26" s="612"/>
      <c r="K26" s="506"/>
      <c r="L26" s="506"/>
      <c r="M26" s="506"/>
    </row>
    <row r="27" spans="2:13" outlineLevel="1" x14ac:dyDescent="0.2">
      <c r="B27" s="485" t="s">
        <v>52</v>
      </c>
      <c r="D27" s="486" t="s">
        <v>53</v>
      </c>
      <c r="E27" s="507"/>
      <c r="F27" s="507"/>
      <c r="G27" s="507"/>
      <c r="H27" s="507"/>
      <c r="I27" s="507"/>
      <c r="J27" s="613"/>
      <c r="K27" s="507"/>
      <c r="L27" s="507"/>
      <c r="M27" s="507"/>
    </row>
    <row r="28" spans="2:13" outlineLevel="1" x14ac:dyDescent="0.2">
      <c r="B28" s="485" t="s">
        <v>54</v>
      </c>
      <c r="D28" s="486" t="s">
        <v>55</v>
      </c>
      <c r="E28" s="500"/>
      <c r="F28" s="500"/>
      <c r="G28" s="500"/>
      <c r="H28" s="500"/>
      <c r="I28" s="500"/>
      <c r="J28" s="608"/>
      <c r="K28" s="500"/>
      <c r="L28" s="500"/>
      <c r="M28" s="500"/>
    </row>
    <row r="29" spans="2:13" outlineLevel="1" x14ac:dyDescent="0.2">
      <c r="B29" s="485" t="s">
        <v>56</v>
      </c>
      <c r="D29" s="486" t="s">
        <v>57</v>
      </c>
      <c r="E29" s="508">
        <v>90000</v>
      </c>
      <c r="F29" s="508">
        <v>90000</v>
      </c>
      <c r="G29" s="508">
        <v>90000</v>
      </c>
      <c r="H29" s="508">
        <v>90000</v>
      </c>
      <c r="I29" s="508">
        <v>90000</v>
      </c>
      <c r="J29" s="614"/>
      <c r="K29" s="508">
        <v>90000</v>
      </c>
      <c r="L29" s="508">
        <v>90000</v>
      </c>
      <c r="M29" s="508">
        <v>90000</v>
      </c>
    </row>
    <row r="30" spans="2:13" outlineLevel="1" x14ac:dyDescent="0.2">
      <c r="B30" s="476" t="s">
        <v>58</v>
      </c>
      <c r="D30" s="486" t="s">
        <v>59</v>
      </c>
      <c r="E30" s="500"/>
      <c r="F30" s="500"/>
      <c r="G30" s="500"/>
      <c r="H30" s="500"/>
      <c r="I30" s="500"/>
      <c r="J30" s="608"/>
      <c r="K30" s="500"/>
      <c r="L30" s="500"/>
      <c r="M30" s="500"/>
    </row>
    <row r="31" spans="2:13" outlineLevel="1" x14ac:dyDescent="0.2">
      <c r="B31" s="485" t="s">
        <v>61</v>
      </c>
      <c r="D31" s="486" t="s">
        <v>62</v>
      </c>
      <c r="E31" s="506"/>
      <c r="F31" s="506"/>
      <c r="G31" s="506"/>
      <c r="H31" s="506"/>
      <c r="I31" s="506"/>
      <c r="J31" s="612"/>
      <c r="K31" s="506"/>
      <c r="L31" s="506"/>
      <c r="M31" s="506"/>
    </row>
    <row r="32" spans="2:13" outlineLevel="1" x14ac:dyDescent="0.2">
      <c r="B32" s="509" t="s">
        <v>63</v>
      </c>
      <c r="C32" s="585"/>
      <c r="D32" s="510" t="s">
        <v>64</v>
      </c>
      <c r="E32" s="511"/>
      <c r="F32" s="511"/>
      <c r="G32" s="511"/>
      <c r="H32" s="511"/>
      <c r="I32" s="511"/>
      <c r="J32" s="607"/>
      <c r="K32" s="511"/>
      <c r="L32" s="511"/>
      <c r="M32" s="511"/>
    </row>
    <row r="33" spans="2:13" outlineLevel="1" x14ac:dyDescent="0.2">
      <c r="B33" s="476" t="s">
        <v>65</v>
      </c>
      <c r="D33" s="512" t="s">
        <v>66</v>
      </c>
      <c r="E33" s="513" t="s">
        <v>67</v>
      </c>
      <c r="F33" s="513" t="s">
        <v>67</v>
      </c>
      <c r="G33" s="513" t="s">
        <v>67</v>
      </c>
      <c r="H33" s="513" t="s">
        <v>67</v>
      </c>
      <c r="I33" s="513" t="s">
        <v>67</v>
      </c>
      <c r="J33" s="607"/>
      <c r="K33" s="513" t="s">
        <v>67</v>
      </c>
      <c r="L33" s="513" t="s">
        <v>67</v>
      </c>
      <c r="M33" s="513" t="s">
        <v>67</v>
      </c>
    </row>
    <row r="34" spans="2:13" outlineLevel="1" x14ac:dyDescent="0.2">
      <c r="B34" s="485" t="s">
        <v>98</v>
      </c>
      <c r="D34" s="486" t="s">
        <v>26</v>
      </c>
      <c r="E34" s="499" t="s">
        <v>99</v>
      </c>
      <c r="F34" s="499" t="s">
        <v>99</v>
      </c>
      <c r="G34" s="499" t="s">
        <v>99</v>
      </c>
      <c r="H34" s="499" t="s">
        <v>99</v>
      </c>
      <c r="I34" s="499" t="s">
        <v>99</v>
      </c>
      <c r="J34" s="608"/>
      <c r="K34" s="499" t="s">
        <v>99</v>
      </c>
      <c r="L34" s="499" t="s">
        <v>99</v>
      </c>
      <c r="M34" s="499" t="s">
        <v>99</v>
      </c>
    </row>
    <row r="35" spans="2:13" outlineLevel="1" x14ac:dyDescent="0.2">
      <c r="B35" s="485" t="s">
        <v>100</v>
      </c>
      <c r="D35" s="486" t="s">
        <v>28</v>
      </c>
      <c r="E35" s="500" t="s">
        <v>29</v>
      </c>
      <c r="F35" s="500" t="s">
        <v>29</v>
      </c>
      <c r="G35" s="500" t="s">
        <v>29</v>
      </c>
      <c r="H35" s="500" t="s">
        <v>7485</v>
      </c>
      <c r="I35" s="500" t="s">
        <v>7485</v>
      </c>
      <c r="J35" s="608"/>
      <c r="K35" s="500" t="s">
        <v>29</v>
      </c>
      <c r="L35" s="500" t="s">
        <v>29</v>
      </c>
      <c r="M35" s="500" t="s">
        <v>29</v>
      </c>
    </row>
    <row r="36" spans="2:13" outlineLevel="1" x14ac:dyDescent="0.2">
      <c r="B36" s="485" t="s">
        <v>101</v>
      </c>
      <c r="D36" s="486" t="s">
        <v>33</v>
      </c>
      <c r="E36" s="500" t="s">
        <v>753</v>
      </c>
      <c r="F36" s="500" t="s">
        <v>753</v>
      </c>
      <c r="G36" s="500" t="s">
        <v>753</v>
      </c>
      <c r="H36" s="500" t="s">
        <v>753</v>
      </c>
      <c r="I36" s="500" t="s">
        <v>753</v>
      </c>
      <c r="J36" s="608"/>
      <c r="K36" s="500" t="s">
        <v>753</v>
      </c>
      <c r="L36" s="500" t="s">
        <v>753</v>
      </c>
      <c r="M36" s="500" t="s">
        <v>753</v>
      </c>
    </row>
    <row r="37" spans="2:13" outlineLevel="1" x14ac:dyDescent="0.2">
      <c r="B37" s="485" t="s">
        <v>102</v>
      </c>
      <c r="D37" s="486" t="s">
        <v>35</v>
      </c>
      <c r="E37" s="500" t="s">
        <v>36</v>
      </c>
      <c r="F37" s="500" t="s">
        <v>36</v>
      </c>
      <c r="G37" s="500" t="s">
        <v>36</v>
      </c>
      <c r="H37" s="500" t="s">
        <v>36</v>
      </c>
      <c r="I37" s="500" t="s">
        <v>36</v>
      </c>
      <c r="J37" s="608"/>
      <c r="K37" s="500" t="s">
        <v>36</v>
      </c>
      <c r="L37" s="500" t="s">
        <v>36</v>
      </c>
      <c r="M37" s="500" t="s">
        <v>36</v>
      </c>
    </row>
    <row r="38" spans="2:13" outlineLevel="1" x14ac:dyDescent="0.2">
      <c r="B38" s="502" t="s">
        <v>103</v>
      </c>
      <c r="D38" s="503" t="s">
        <v>38</v>
      </c>
      <c r="E38" s="504" t="s">
        <v>39</v>
      </c>
      <c r="F38" s="504" t="s">
        <v>39</v>
      </c>
      <c r="G38" s="504" t="s">
        <v>39</v>
      </c>
      <c r="H38" s="504" t="s">
        <v>39</v>
      </c>
      <c r="I38" s="504" t="s">
        <v>39</v>
      </c>
      <c r="J38" s="610"/>
      <c r="K38" s="504" t="s">
        <v>39</v>
      </c>
      <c r="L38" s="504" t="s">
        <v>39</v>
      </c>
      <c r="M38" s="504" t="s">
        <v>39</v>
      </c>
    </row>
    <row r="39" spans="2:13" outlineLevel="1" x14ac:dyDescent="0.2">
      <c r="B39" s="502" t="s">
        <v>104</v>
      </c>
      <c r="D39" s="503" t="s">
        <v>41</v>
      </c>
      <c r="E39" s="505">
        <v>0.5</v>
      </c>
      <c r="F39" s="505">
        <v>0.5</v>
      </c>
      <c r="G39" s="505">
        <v>0.5</v>
      </c>
      <c r="H39" s="505">
        <v>0.5</v>
      </c>
      <c r="I39" s="505">
        <v>0.5</v>
      </c>
      <c r="J39" s="611"/>
      <c r="K39" s="505">
        <v>0.5</v>
      </c>
      <c r="L39" s="505">
        <v>0.5</v>
      </c>
      <c r="M39" s="505">
        <v>0.5</v>
      </c>
    </row>
    <row r="40" spans="2:13" outlineLevel="1" x14ac:dyDescent="0.2">
      <c r="B40" s="502" t="s">
        <v>105</v>
      </c>
      <c r="D40" s="503" t="s">
        <v>43</v>
      </c>
      <c r="E40" s="500" t="s">
        <v>2021</v>
      </c>
      <c r="F40" s="500" t="s">
        <v>2021</v>
      </c>
      <c r="G40" s="500" t="s">
        <v>2021</v>
      </c>
      <c r="H40" s="500" t="s">
        <v>2021</v>
      </c>
      <c r="I40" s="500" t="s">
        <v>2021</v>
      </c>
      <c r="J40" s="608"/>
      <c r="K40" s="500" t="s">
        <v>2021</v>
      </c>
      <c r="L40" s="500" t="s">
        <v>2021</v>
      </c>
      <c r="M40" s="500" t="s">
        <v>2021</v>
      </c>
    </row>
    <row r="41" spans="2:13" outlineLevel="1" x14ac:dyDescent="0.2">
      <c r="B41" s="502" t="s">
        <v>106</v>
      </c>
      <c r="D41" s="503" t="s">
        <v>45</v>
      </c>
      <c r="E41" s="500">
        <v>0</v>
      </c>
      <c r="F41" s="500">
        <v>0</v>
      </c>
      <c r="G41" s="500">
        <v>0</v>
      </c>
      <c r="H41" s="500">
        <v>0</v>
      </c>
      <c r="I41" s="500">
        <v>0</v>
      </c>
      <c r="J41" s="608"/>
      <c r="K41" s="500">
        <v>0</v>
      </c>
      <c r="L41" s="500">
        <v>0</v>
      </c>
      <c r="M41" s="500">
        <v>0</v>
      </c>
    </row>
    <row r="42" spans="2:13" outlineLevel="1" x14ac:dyDescent="0.2">
      <c r="B42" s="485" t="s">
        <v>107</v>
      </c>
      <c r="D42" s="486" t="s">
        <v>47</v>
      </c>
      <c r="E42" s="500" t="s">
        <v>750</v>
      </c>
      <c r="F42" s="500" t="s">
        <v>750</v>
      </c>
      <c r="G42" s="500" t="s">
        <v>750</v>
      </c>
      <c r="H42" s="500" t="s">
        <v>750</v>
      </c>
      <c r="I42" s="500" t="s">
        <v>750</v>
      </c>
      <c r="J42" s="608"/>
      <c r="K42" s="500" t="s">
        <v>750</v>
      </c>
      <c r="L42" s="500" t="s">
        <v>750</v>
      </c>
      <c r="M42" s="500" t="s">
        <v>750</v>
      </c>
    </row>
    <row r="43" spans="2:13" outlineLevel="1" x14ac:dyDescent="0.2">
      <c r="B43" s="485" t="s">
        <v>108</v>
      </c>
      <c r="D43" s="486" t="s">
        <v>49</v>
      </c>
      <c r="E43" s="506">
        <v>100000</v>
      </c>
      <c r="F43" s="506">
        <v>100000</v>
      </c>
      <c r="G43" s="506">
        <v>100000</v>
      </c>
      <c r="H43" s="506">
        <v>100000</v>
      </c>
      <c r="I43" s="506">
        <v>100000</v>
      </c>
      <c r="J43" s="612"/>
      <c r="K43" s="506">
        <v>100000</v>
      </c>
      <c r="L43" s="506">
        <v>100000</v>
      </c>
      <c r="M43" s="506">
        <v>100000</v>
      </c>
    </row>
    <row r="44" spans="2:13" outlineLevel="1" x14ac:dyDescent="0.2">
      <c r="B44" s="485" t="s">
        <v>109</v>
      </c>
      <c r="D44" s="486" t="s">
        <v>51</v>
      </c>
      <c r="E44" s="506">
        <v>10000</v>
      </c>
      <c r="F44" s="506">
        <v>10000</v>
      </c>
      <c r="G44" s="506">
        <v>10000</v>
      </c>
      <c r="H44" s="506">
        <v>10000</v>
      </c>
      <c r="I44" s="506">
        <v>10000</v>
      </c>
      <c r="J44" s="612"/>
      <c r="K44" s="506">
        <v>10000</v>
      </c>
      <c r="L44" s="506">
        <v>10000</v>
      </c>
      <c r="M44" s="506">
        <v>10000</v>
      </c>
    </row>
    <row r="45" spans="2:13" outlineLevel="1" x14ac:dyDescent="0.2">
      <c r="B45" s="485" t="s">
        <v>110</v>
      </c>
      <c r="D45" s="486" t="s">
        <v>53</v>
      </c>
      <c r="E45" s="506"/>
      <c r="F45" s="506"/>
      <c r="G45" s="506"/>
      <c r="H45" s="506"/>
      <c r="I45" s="506"/>
      <c r="J45" s="612"/>
      <c r="K45" s="506"/>
      <c r="L45" s="506"/>
      <c r="M45" s="506"/>
    </row>
    <row r="46" spans="2:13" outlineLevel="1" x14ac:dyDescent="0.2">
      <c r="B46" s="485" t="s">
        <v>111</v>
      </c>
      <c r="D46" s="486" t="s">
        <v>55</v>
      </c>
      <c r="E46" s="500"/>
      <c r="F46" s="500"/>
      <c r="G46" s="500"/>
      <c r="H46" s="500"/>
      <c r="I46" s="500"/>
      <c r="J46" s="608"/>
      <c r="K46" s="500"/>
      <c r="L46" s="500"/>
      <c r="M46" s="500"/>
    </row>
    <row r="47" spans="2:13" outlineLevel="1" x14ac:dyDescent="0.2">
      <c r="B47" s="485" t="s">
        <v>112</v>
      </c>
      <c r="D47" s="486" t="s">
        <v>57</v>
      </c>
      <c r="E47" s="508"/>
      <c r="F47" s="508"/>
      <c r="G47" s="508"/>
      <c r="H47" s="508"/>
      <c r="I47" s="508"/>
      <c r="J47" s="614"/>
      <c r="K47" s="508"/>
      <c r="L47" s="508"/>
      <c r="M47" s="508"/>
    </row>
    <row r="48" spans="2:13" outlineLevel="1" x14ac:dyDescent="0.2">
      <c r="B48" s="476" t="s">
        <v>113</v>
      </c>
      <c r="D48" s="486" t="s">
        <v>59</v>
      </c>
      <c r="E48" s="500"/>
      <c r="F48" s="500"/>
      <c r="G48" s="500"/>
      <c r="H48" s="500"/>
      <c r="I48" s="500"/>
      <c r="J48" s="608"/>
      <c r="K48" s="500"/>
      <c r="L48" s="500"/>
      <c r="M48" s="500"/>
    </row>
    <row r="49" spans="2:13" outlineLevel="1" x14ac:dyDescent="0.2">
      <c r="B49" s="485" t="s">
        <v>114</v>
      </c>
      <c r="D49" s="486" t="s">
        <v>62</v>
      </c>
      <c r="E49" s="516">
        <v>80</v>
      </c>
      <c r="F49" s="516">
        <v>80</v>
      </c>
      <c r="G49" s="516">
        <v>80</v>
      </c>
      <c r="H49" s="516">
        <v>80</v>
      </c>
      <c r="I49" s="516">
        <v>80</v>
      </c>
      <c r="J49" s="615"/>
      <c r="K49" s="516">
        <v>80</v>
      </c>
      <c r="L49" s="516">
        <v>80</v>
      </c>
      <c r="M49" s="516">
        <v>80</v>
      </c>
    </row>
    <row r="50" spans="2:13" outlineLevel="1" x14ac:dyDescent="0.2">
      <c r="B50" s="476" t="s">
        <v>115</v>
      </c>
      <c r="D50" s="486" t="s">
        <v>64</v>
      </c>
      <c r="E50" s="500"/>
      <c r="F50" s="500"/>
      <c r="G50" s="500"/>
      <c r="H50" s="500"/>
      <c r="I50" s="500"/>
      <c r="J50" s="608"/>
      <c r="K50" s="500"/>
      <c r="L50" s="500"/>
      <c r="M50" s="500"/>
    </row>
    <row r="51" spans="2:13" outlineLevel="1" x14ac:dyDescent="0.2">
      <c r="B51" s="476" t="s">
        <v>116</v>
      </c>
      <c r="C51" s="585"/>
      <c r="D51" s="512" t="s">
        <v>66</v>
      </c>
      <c r="E51" s="513" t="s">
        <v>67</v>
      </c>
      <c r="F51" s="513" t="s">
        <v>67</v>
      </c>
      <c r="G51" s="513" t="s">
        <v>67</v>
      </c>
      <c r="H51" s="513" t="s">
        <v>67</v>
      </c>
      <c r="I51" s="513" t="s">
        <v>67</v>
      </c>
      <c r="J51" s="607"/>
      <c r="K51" s="513" t="s">
        <v>67</v>
      </c>
      <c r="L51" s="513" t="s">
        <v>67</v>
      </c>
      <c r="M51" s="513" t="s">
        <v>67</v>
      </c>
    </row>
    <row r="52" spans="2:13" outlineLevel="1" x14ac:dyDescent="0.2">
      <c r="B52" s="496" t="s">
        <v>502</v>
      </c>
      <c r="D52" s="497" t="s">
        <v>26</v>
      </c>
      <c r="E52" s="517" t="s">
        <v>490</v>
      </c>
      <c r="F52" s="517" t="s">
        <v>490</v>
      </c>
      <c r="G52" s="517" t="s">
        <v>490</v>
      </c>
      <c r="H52" s="517" t="s">
        <v>490</v>
      </c>
      <c r="I52" s="517" t="s">
        <v>490</v>
      </c>
      <c r="J52" s="607"/>
      <c r="K52" s="517" t="s">
        <v>490</v>
      </c>
      <c r="L52" s="517" t="s">
        <v>490</v>
      </c>
      <c r="M52" s="517" t="s">
        <v>490</v>
      </c>
    </row>
    <row r="53" spans="2:13" outlineLevel="1" x14ac:dyDescent="0.2">
      <c r="B53" s="485" t="s">
        <v>504</v>
      </c>
      <c r="D53" s="486" t="s">
        <v>28</v>
      </c>
      <c r="E53" s="513" t="s">
        <v>29</v>
      </c>
      <c r="F53" s="513" t="s">
        <v>29</v>
      </c>
      <c r="G53" s="513" t="s">
        <v>29</v>
      </c>
      <c r="H53" s="500" t="s">
        <v>7485</v>
      </c>
      <c r="I53" s="500" t="s">
        <v>7485</v>
      </c>
      <c r="J53" s="607"/>
      <c r="K53" s="513" t="s">
        <v>29</v>
      </c>
      <c r="L53" s="513" t="s">
        <v>29</v>
      </c>
      <c r="M53" s="513" t="s">
        <v>29</v>
      </c>
    </row>
    <row r="54" spans="2:13" outlineLevel="1" x14ac:dyDescent="0.2">
      <c r="B54" s="485" t="s">
        <v>505</v>
      </c>
      <c r="D54" s="486" t="s">
        <v>33</v>
      </c>
      <c r="E54" s="513" t="s">
        <v>753</v>
      </c>
      <c r="F54" s="513" t="s">
        <v>753</v>
      </c>
      <c r="G54" s="513" t="s">
        <v>753</v>
      </c>
      <c r="H54" s="513" t="s">
        <v>753</v>
      </c>
      <c r="I54" s="513" t="s">
        <v>753</v>
      </c>
      <c r="J54" s="607"/>
      <c r="K54" s="513" t="s">
        <v>753</v>
      </c>
      <c r="L54" s="513" t="s">
        <v>753</v>
      </c>
      <c r="M54" s="513" t="s">
        <v>753</v>
      </c>
    </row>
    <row r="55" spans="2:13" outlineLevel="1" x14ac:dyDescent="0.2">
      <c r="B55" s="485" t="s">
        <v>506</v>
      </c>
      <c r="D55" s="486" t="s">
        <v>35</v>
      </c>
      <c r="E55" s="513" t="s">
        <v>36</v>
      </c>
      <c r="F55" s="513" t="s">
        <v>36</v>
      </c>
      <c r="G55" s="513" t="s">
        <v>36</v>
      </c>
      <c r="H55" s="513" t="s">
        <v>36</v>
      </c>
      <c r="I55" s="513" t="s">
        <v>36</v>
      </c>
      <c r="J55" s="607"/>
      <c r="K55" s="513" t="s">
        <v>36</v>
      </c>
      <c r="L55" s="513" t="s">
        <v>36</v>
      </c>
      <c r="M55" s="513" t="s">
        <v>36</v>
      </c>
    </row>
    <row r="56" spans="2:13" outlineLevel="1" x14ac:dyDescent="0.2">
      <c r="B56" s="502" t="s">
        <v>507</v>
      </c>
      <c r="D56" s="503" t="s">
        <v>38</v>
      </c>
      <c r="E56" s="518" t="s">
        <v>39</v>
      </c>
      <c r="F56" s="518" t="s">
        <v>39</v>
      </c>
      <c r="G56" s="518" t="s">
        <v>39</v>
      </c>
      <c r="H56" s="518" t="s">
        <v>39</v>
      </c>
      <c r="I56" s="518" t="s">
        <v>39</v>
      </c>
      <c r="J56" s="616"/>
      <c r="K56" s="518" t="s">
        <v>39</v>
      </c>
      <c r="L56" s="518" t="s">
        <v>39</v>
      </c>
      <c r="M56" s="518" t="s">
        <v>39</v>
      </c>
    </row>
    <row r="57" spans="2:13" outlineLevel="1" x14ac:dyDescent="0.2">
      <c r="B57" s="502" t="s">
        <v>508</v>
      </c>
      <c r="D57" s="503" t="s">
        <v>41</v>
      </c>
      <c r="E57" s="519">
        <v>0.45</v>
      </c>
      <c r="F57" s="519">
        <v>0.45</v>
      </c>
      <c r="G57" s="519">
        <v>0.45</v>
      </c>
      <c r="H57" s="519">
        <v>0.45</v>
      </c>
      <c r="I57" s="519">
        <v>0.45</v>
      </c>
      <c r="J57" s="617"/>
      <c r="K57" s="519">
        <v>0.45</v>
      </c>
      <c r="L57" s="519">
        <v>0.45</v>
      </c>
      <c r="M57" s="519">
        <v>0.45</v>
      </c>
    </row>
    <row r="58" spans="2:13" outlineLevel="1" x14ac:dyDescent="0.2">
      <c r="B58" s="502" t="s">
        <v>509</v>
      </c>
      <c r="D58" s="503" t="s">
        <v>43</v>
      </c>
      <c r="E58" s="500" t="s">
        <v>2021</v>
      </c>
      <c r="F58" s="500" t="s">
        <v>2021</v>
      </c>
      <c r="G58" s="500" t="s">
        <v>2021</v>
      </c>
      <c r="H58" s="500" t="s">
        <v>2021</v>
      </c>
      <c r="I58" s="500" t="s">
        <v>2021</v>
      </c>
      <c r="J58" s="608"/>
      <c r="K58" s="500" t="s">
        <v>2021</v>
      </c>
      <c r="L58" s="500" t="s">
        <v>2021</v>
      </c>
      <c r="M58" s="500" t="s">
        <v>2021</v>
      </c>
    </row>
    <row r="59" spans="2:13" outlineLevel="1" x14ac:dyDescent="0.2">
      <c r="B59" s="502" t="s">
        <v>510</v>
      </c>
      <c r="D59" s="503" t="s">
        <v>45</v>
      </c>
      <c r="E59" s="513">
        <v>0</v>
      </c>
      <c r="F59" s="513">
        <v>0</v>
      </c>
      <c r="G59" s="513">
        <v>0</v>
      </c>
      <c r="H59" s="513">
        <v>0</v>
      </c>
      <c r="I59" s="513">
        <v>0</v>
      </c>
      <c r="J59" s="607"/>
      <c r="K59" s="513">
        <v>0</v>
      </c>
      <c r="L59" s="513">
        <v>0</v>
      </c>
      <c r="M59" s="513">
        <v>0</v>
      </c>
    </row>
    <row r="60" spans="2:13" outlineLevel="1" x14ac:dyDescent="0.2">
      <c r="B60" s="485" t="s">
        <v>571</v>
      </c>
      <c r="D60" s="486" t="s">
        <v>492</v>
      </c>
      <c r="E60" s="520">
        <v>1500</v>
      </c>
      <c r="F60" s="520">
        <v>1500</v>
      </c>
      <c r="G60" s="520">
        <v>1500</v>
      </c>
      <c r="H60" s="520">
        <v>1500</v>
      </c>
      <c r="I60" s="520">
        <v>1500</v>
      </c>
      <c r="J60" s="618"/>
      <c r="K60" s="520">
        <v>1500</v>
      </c>
      <c r="L60" s="520">
        <v>1500</v>
      </c>
      <c r="M60" s="520">
        <v>1500</v>
      </c>
    </row>
    <row r="61" spans="2:13" outlineLevel="1" x14ac:dyDescent="0.2">
      <c r="B61" s="485" t="s">
        <v>570</v>
      </c>
      <c r="D61" s="486" t="s">
        <v>494</v>
      </c>
      <c r="E61" s="520">
        <v>500</v>
      </c>
      <c r="F61" s="520">
        <v>500</v>
      </c>
      <c r="G61" s="520">
        <v>500</v>
      </c>
      <c r="H61" s="520">
        <v>500</v>
      </c>
      <c r="I61" s="520">
        <v>500</v>
      </c>
      <c r="J61" s="618"/>
      <c r="K61" s="520">
        <v>500</v>
      </c>
      <c r="L61" s="520">
        <v>500</v>
      </c>
      <c r="M61" s="520">
        <v>500</v>
      </c>
    </row>
    <row r="62" spans="2:13" outlineLevel="1" x14ac:dyDescent="0.2">
      <c r="B62" s="485" t="s">
        <v>569</v>
      </c>
      <c r="D62" s="486" t="s">
        <v>496</v>
      </c>
      <c r="E62" s="520">
        <v>700</v>
      </c>
      <c r="F62" s="520">
        <v>700</v>
      </c>
      <c r="G62" s="520">
        <v>700</v>
      </c>
      <c r="H62" s="520">
        <v>700</v>
      </c>
      <c r="I62" s="520">
        <v>700</v>
      </c>
      <c r="J62" s="618"/>
      <c r="K62" s="520">
        <v>700</v>
      </c>
      <c r="L62" s="520">
        <v>700</v>
      </c>
      <c r="M62" s="520">
        <v>700</v>
      </c>
    </row>
    <row r="63" spans="2:13" outlineLevel="1" x14ac:dyDescent="0.2">
      <c r="B63" s="485" t="s">
        <v>518</v>
      </c>
      <c r="D63" s="486" t="s">
        <v>62</v>
      </c>
      <c r="E63" s="521">
        <v>18</v>
      </c>
      <c r="F63" s="521">
        <v>18</v>
      </c>
      <c r="G63" s="521">
        <v>18</v>
      </c>
      <c r="H63" s="521">
        <v>18</v>
      </c>
      <c r="I63" s="521">
        <v>18</v>
      </c>
      <c r="J63" s="619"/>
      <c r="K63" s="521">
        <v>18</v>
      </c>
      <c r="L63" s="521">
        <v>18</v>
      </c>
      <c r="M63" s="521">
        <v>18</v>
      </c>
    </row>
    <row r="64" spans="2:13" outlineLevel="1" x14ac:dyDescent="0.2">
      <c r="B64" s="476" t="s">
        <v>520</v>
      </c>
      <c r="D64" s="512" t="s">
        <v>66</v>
      </c>
      <c r="E64" s="522" t="s">
        <v>67</v>
      </c>
      <c r="F64" s="522" t="s">
        <v>67</v>
      </c>
      <c r="G64" s="522" t="s">
        <v>67</v>
      </c>
      <c r="H64" s="522" t="s">
        <v>67</v>
      </c>
      <c r="I64" s="522" t="s">
        <v>67</v>
      </c>
      <c r="J64" s="620"/>
      <c r="K64" s="522" t="s">
        <v>67</v>
      </c>
      <c r="L64" s="522" t="s">
        <v>67</v>
      </c>
      <c r="M64" s="522" t="s">
        <v>67</v>
      </c>
    </row>
    <row r="65" spans="2:13" outlineLevel="1" x14ac:dyDescent="0.2">
      <c r="B65" s="509" t="s">
        <v>521</v>
      </c>
      <c r="C65" s="585"/>
      <c r="D65" s="512" t="s">
        <v>70</v>
      </c>
      <c r="E65" s="522"/>
      <c r="F65" s="522"/>
      <c r="G65" s="522"/>
      <c r="H65" s="522"/>
      <c r="I65" s="522"/>
      <c r="J65" s="620"/>
      <c r="K65" s="522"/>
      <c r="L65" s="522"/>
      <c r="M65" s="522"/>
    </row>
    <row r="66" spans="2:13" outlineLevel="1" x14ac:dyDescent="0.2">
      <c r="B66" s="496" t="s">
        <v>757</v>
      </c>
      <c r="D66" s="497" t="s">
        <v>26</v>
      </c>
      <c r="E66" s="517" t="s">
        <v>754</v>
      </c>
      <c r="F66" s="517" t="s">
        <v>754</v>
      </c>
      <c r="G66" s="517" t="s">
        <v>2024</v>
      </c>
      <c r="H66" s="517" t="s">
        <v>754</v>
      </c>
      <c r="I66" s="517" t="s">
        <v>754</v>
      </c>
      <c r="J66" s="607"/>
      <c r="K66" s="517" t="s">
        <v>754</v>
      </c>
      <c r="L66" s="517" t="s">
        <v>754</v>
      </c>
      <c r="M66" s="517" t="s">
        <v>754</v>
      </c>
    </row>
    <row r="67" spans="2:13" outlineLevel="1" x14ac:dyDescent="0.2">
      <c r="B67" s="485" t="s">
        <v>2277</v>
      </c>
      <c r="D67" s="486" t="s">
        <v>28</v>
      </c>
      <c r="E67" s="513" t="s">
        <v>29</v>
      </c>
      <c r="F67" s="513" t="s">
        <v>29</v>
      </c>
      <c r="G67" s="513" t="s">
        <v>29</v>
      </c>
      <c r="H67" s="500" t="s">
        <v>7485</v>
      </c>
      <c r="I67" s="500" t="s">
        <v>7485</v>
      </c>
      <c r="J67" s="607"/>
      <c r="K67" s="513" t="s">
        <v>29</v>
      </c>
      <c r="L67" s="513" t="s">
        <v>29</v>
      </c>
      <c r="M67" s="513" t="s">
        <v>29</v>
      </c>
    </row>
    <row r="68" spans="2:13" outlineLevel="1" x14ac:dyDescent="0.2">
      <c r="B68" s="502" t="s">
        <v>1275</v>
      </c>
      <c r="D68" s="503" t="s">
        <v>38</v>
      </c>
      <c r="E68" s="504" t="s">
        <v>39</v>
      </c>
      <c r="F68" s="504" t="s">
        <v>39</v>
      </c>
      <c r="G68" s="504" t="s">
        <v>39</v>
      </c>
      <c r="H68" s="504" t="s">
        <v>39</v>
      </c>
      <c r="I68" s="504" t="s">
        <v>39</v>
      </c>
      <c r="J68" s="610"/>
      <c r="K68" s="504" t="s">
        <v>39</v>
      </c>
      <c r="L68" s="504" t="s">
        <v>39</v>
      </c>
      <c r="M68" s="504" t="s">
        <v>39</v>
      </c>
    </row>
    <row r="69" spans="2:13" outlineLevel="1" x14ac:dyDescent="0.2">
      <c r="B69" s="476" t="s">
        <v>758</v>
      </c>
      <c r="D69" s="512" t="s">
        <v>66</v>
      </c>
      <c r="E69" s="522" t="s">
        <v>67</v>
      </c>
      <c r="F69" s="522" t="s">
        <v>67</v>
      </c>
      <c r="G69" s="522" t="s">
        <v>67</v>
      </c>
      <c r="H69" s="522" t="s">
        <v>67</v>
      </c>
      <c r="I69" s="522" t="s">
        <v>67</v>
      </c>
      <c r="J69" s="620"/>
      <c r="K69" s="522" t="s">
        <v>67</v>
      </c>
      <c r="L69" s="522" t="s">
        <v>67</v>
      </c>
      <c r="M69" s="522" t="s">
        <v>67</v>
      </c>
    </row>
    <row r="70" spans="2:13" outlineLevel="1" x14ac:dyDescent="0.2">
      <c r="B70" s="476" t="s">
        <v>7337</v>
      </c>
      <c r="D70" s="512" t="s">
        <v>7207</v>
      </c>
      <c r="E70" s="551"/>
      <c r="F70" s="551"/>
      <c r="G70" s="551"/>
      <c r="H70" s="551"/>
      <c r="I70" s="551"/>
      <c r="J70" s="620"/>
      <c r="K70" s="551"/>
      <c r="L70" s="551"/>
      <c r="M70" s="551"/>
    </row>
    <row r="71" spans="2:13" outlineLevel="1" x14ac:dyDescent="0.2">
      <c r="B71" s="476" t="s">
        <v>1349</v>
      </c>
      <c r="C71" s="585"/>
      <c r="D71" s="512" t="s">
        <v>70</v>
      </c>
      <c r="E71" s="522"/>
      <c r="F71" s="522"/>
      <c r="G71" s="522"/>
      <c r="H71" s="522"/>
      <c r="I71" s="522"/>
      <c r="J71" s="620"/>
      <c r="K71" s="522"/>
      <c r="L71" s="522"/>
      <c r="M71" s="522"/>
    </row>
    <row r="72" spans="2:13" outlineLevel="1" x14ac:dyDescent="0.2">
      <c r="B72" s="496" t="s">
        <v>759</v>
      </c>
      <c r="D72" s="497" t="s">
        <v>26</v>
      </c>
      <c r="E72" s="517" t="s">
        <v>755</v>
      </c>
      <c r="F72" s="517" t="s">
        <v>755</v>
      </c>
      <c r="G72" s="517" t="s">
        <v>503</v>
      </c>
      <c r="H72" s="517" t="s">
        <v>755</v>
      </c>
      <c r="I72" s="517" t="s">
        <v>755</v>
      </c>
      <c r="J72" s="607"/>
      <c r="K72" s="517" t="s">
        <v>755</v>
      </c>
      <c r="L72" s="517" t="s">
        <v>755</v>
      </c>
      <c r="M72" s="517" t="s">
        <v>755</v>
      </c>
    </row>
    <row r="73" spans="2:13" outlineLevel="1" x14ac:dyDescent="0.2">
      <c r="B73" s="485" t="s">
        <v>6910</v>
      </c>
      <c r="D73" s="486" t="s">
        <v>28</v>
      </c>
      <c r="E73" s="513" t="s">
        <v>29</v>
      </c>
      <c r="F73" s="513" t="s">
        <v>29</v>
      </c>
      <c r="G73" s="513" t="s">
        <v>29</v>
      </c>
      <c r="H73" s="500" t="s">
        <v>7485</v>
      </c>
      <c r="I73" s="500" t="s">
        <v>7485</v>
      </c>
      <c r="J73" s="607"/>
      <c r="K73" s="513" t="s">
        <v>29</v>
      </c>
      <c r="L73" s="513" t="s">
        <v>29</v>
      </c>
      <c r="M73" s="513" t="s">
        <v>29</v>
      </c>
    </row>
    <row r="74" spans="2:13" outlineLevel="1" x14ac:dyDescent="0.2">
      <c r="B74" s="502" t="s">
        <v>1276</v>
      </c>
      <c r="D74" s="503" t="s">
        <v>38</v>
      </c>
      <c r="E74" s="504" t="s">
        <v>39</v>
      </c>
      <c r="F74" s="504" t="s">
        <v>39</v>
      </c>
      <c r="G74" s="504" t="s">
        <v>39</v>
      </c>
      <c r="H74" s="504" t="s">
        <v>39</v>
      </c>
      <c r="I74" s="504" t="s">
        <v>39</v>
      </c>
      <c r="J74" s="610"/>
      <c r="K74" s="504" t="s">
        <v>39</v>
      </c>
      <c r="L74" s="504" t="s">
        <v>39</v>
      </c>
      <c r="M74" s="504" t="s">
        <v>39</v>
      </c>
    </row>
    <row r="75" spans="2:13" outlineLevel="1" x14ac:dyDescent="0.2">
      <c r="B75" s="476" t="s">
        <v>760</v>
      </c>
      <c r="D75" s="512" t="s">
        <v>66</v>
      </c>
      <c r="E75" s="522" t="s">
        <v>67</v>
      </c>
      <c r="F75" s="522" t="s">
        <v>67</v>
      </c>
      <c r="G75" s="522" t="s">
        <v>67</v>
      </c>
      <c r="H75" s="522" t="s">
        <v>67</v>
      </c>
      <c r="I75" s="522" t="s">
        <v>67</v>
      </c>
      <c r="J75" s="620"/>
      <c r="K75" s="522" t="s">
        <v>67</v>
      </c>
      <c r="L75" s="522" t="s">
        <v>67</v>
      </c>
      <c r="M75" s="522" t="s">
        <v>67</v>
      </c>
    </row>
    <row r="76" spans="2:13" outlineLevel="1" x14ac:dyDescent="0.2">
      <c r="B76" s="476" t="s">
        <v>7353</v>
      </c>
      <c r="D76" s="512" t="s">
        <v>7207</v>
      </c>
      <c r="E76" s="551"/>
      <c r="F76" s="551"/>
      <c r="G76" s="551"/>
      <c r="H76" s="551"/>
      <c r="I76" s="551"/>
      <c r="J76" s="620"/>
      <c r="K76" s="551"/>
      <c r="L76" s="551"/>
      <c r="M76" s="551"/>
    </row>
    <row r="77" spans="2:13" outlineLevel="1" x14ac:dyDescent="0.2">
      <c r="B77" s="476" t="s">
        <v>1351</v>
      </c>
      <c r="C77" s="585"/>
      <c r="D77" s="512" t="s">
        <v>70</v>
      </c>
      <c r="E77" s="522"/>
      <c r="F77" s="522"/>
      <c r="G77" s="522"/>
      <c r="H77" s="522"/>
      <c r="I77" s="522"/>
      <c r="J77" s="620"/>
      <c r="K77" s="522"/>
      <c r="L77" s="522"/>
      <c r="M77" s="522"/>
    </row>
    <row r="78" spans="2:13" outlineLevel="1" x14ac:dyDescent="0.2">
      <c r="B78" s="496" t="s">
        <v>761</v>
      </c>
      <c r="D78" s="497" t="s">
        <v>26</v>
      </c>
      <c r="E78" s="517" t="s">
        <v>756</v>
      </c>
      <c r="F78" s="517" t="s">
        <v>756</v>
      </c>
      <c r="G78" s="517" t="s">
        <v>756</v>
      </c>
      <c r="H78" s="517" t="s">
        <v>756</v>
      </c>
      <c r="I78" s="517" t="s">
        <v>756</v>
      </c>
      <c r="J78" s="607"/>
      <c r="K78" s="517" t="s">
        <v>756</v>
      </c>
      <c r="L78" s="517" t="s">
        <v>756</v>
      </c>
      <c r="M78" s="517" t="s">
        <v>756</v>
      </c>
    </row>
    <row r="79" spans="2:13" outlineLevel="1" x14ac:dyDescent="0.2">
      <c r="B79" s="485" t="s">
        <v>6916</v>
      </c>
      <c r="D79" s="486" t="s">
        <v>28</v>
      </c>
      <c r="E79" s="513" t="s">
        <v>29</v>
      </c>
      <c r="F79" s="513" t="s">
        <v>29</v>
      </c>
      <c r="G79" s="513" t="s">
        <v>29</v>
      </c>
      <c r="H79" s="500" t="s">
        <v>7485</v>
      </c>
      <c r="I79" s="500" t="s">
        <v>7485</v>
      </c>
      <c r="J79" s="607"/>
      <c r="K79" s="513" t="s">
        <v>29</v>
      </c>
      <c r="L79" s="513" t="s">
        <v>29</v>
      </c>
      <c r="M79" s="513" t="s">
        <v>29</v>
      </c>
    </row>
    <row r="80" spans="2:13" outlineLevel="1" x14ac:dyDescent="0.2">
      <c r="B80" s="502" t="s">
        <v>1277</v>
      </c>
      <c r="D80" s="503" t="s">
        <v>38</v>
      </c>
      <c r="E80" s="504" t="s">
        <v>39</v>
      </c>
      <c r="F80" s="504" t="s">
        <v>39</v>
      </c>
      <c r="G80" s="504" t="s">
        <v>39</v>
      </c>
      <c r="H80" s="504" t="s">
        <v>39</v>
      </c>
      <c r="I80" s="504" t="s">
        <v>39</v>
      </c>
      <c r="J80" s="610"/>
      <c r="K80" s="504" t="s">
        <v>39</v>
      </c>
      <c r="L80" s="504" t="s">
        <v>39</v>
      </c>
      <c r="M80" s="504" t="s">
        <v>39</v>
      </c>
    </row>
    <row r="81" spans="2:13" outlineLevel="1" x14ac:dyDescent="0.2">
      <c r="B81" s="543" t="s">
        <v>762</v>
      </c>
      <c r="C81" s="558"/>
      <c r="D81" s="544" t="s">
        <v>66</v>
      </c>
      <c r="E81" s="550" t="s">
        <v>67</v>
      </c>
      <c r="F81" s="522" t="s">
        <v>67</v>
      </c>
      <c r="G81" s="522" t="s">
        <v>67</v>
      </c>
      <c r="H81" s="522" t="s">
        <v>67</v>
      </c>
      <c r="I81" s="522" t="s">
        <v>67</v>
      </c>
      <c r="J81" s="620"/>
      <c r="K81" s="522" t="s">
        <v>67</v>
      </c>
      <c r="L81" s="522" t="s">
        <v>67</v>
      </c>
      <c r="M81" s="522" t="s">
        <v>67</v>
      </c>
    </row>
    <row r="82" spans="2:13" outlineLevel="1" x14ac:dyDescent="0.2">
      <c r="B82" s="509" t="s">
        <v>1350</v>
      </c>
      <c r="C82" s="585"/>
      <c r="D82" s="514" t="s">
        <v>70</v>
      </c>
      <c r="E82" s="515"/>
      <c r="F82" s="515"/>
      <c r="G82" s="515"/>
      <c r="H82" s="515"/>
      <c r="I82" s="515"/>
      <c r="J82" s="620"/>
      <c r="K82" s="522"/>
      <c r="L82" s="522"/>
      <c r="M82" s="522"/>
    </row>
    <row r="83" spans="2:13" hidden="1" outlineLevel="2" x14ac:dyDescent="0.2">
      <c r="B83" s="496" t="s">
        <v>1440</v>
      </c>
      <c r="D83" s="497" t="s">
        <v>22</v>
      </c>
      <c r="E83" s="523"/>
      <c r="F83" s="545"/>
      <c r="G83" s="545"/>
      <c r="H83" s="545"/>
      <c r="I83" s="523" t="s">
        <v>140</v>
      </c>
      <c r="J83" s="607"/>
      <c r="K83" s="523" t="s">
        <v>140</v>
      </c>
      <c r="L83" s="523" t="s">
        <v>140</v>
      </c>
      <c r="M83" s="523" t="s">
        <v>140</v>
      </c>
    </row>
    <row r="84" spans="2:13" hidden="1" outlineLevel="2" x14ac:dyDescent="0.2">
      <c r="B84" s="485" t="s">
        <v>141</v>
      </c>
      <c r="D84" s="486" t="s">
        <v>26</v>
      </c>
      <c r="E84" s="499"/>
      <c r="F84" s="499"/>
      <c r="G84" s="499"/>
      <c r="H84" s="499"/>
      <c r="I84" s="499" t="s">
        <v>2023</v>
      </c>
      <c r="J84" s="608"/>
      <c r="K84" s="499" t="s">
        <v>2023</v>
      </c>
      <c r="L84" s="499" t="s">
        <v>2023</v>
      </c>
      <c r="M84" s="499" t="s">
        <v>2023</v>
      </c>
    </row>
    <row r="85" spans="2:13" hidden="1" outlineLevel="2" x14ac:dyDescent="0.2">
      <c r="B85" s="485" t="s">
        <v>142</v>
      </c>
      <c r="D85" s="486" t="s">
        <v>28</v>
      </c>
      <c r="E85" s="524"/>
      <c r="F85" s="524"/>
      <c r="G85" s="524"/>
      <c r="H85" s="524"/>
      <c r="I85" s="524" t="s">
        <v>29</v>
      </c>
      <c r="J85" s="608"/>
      <c r="K85" s="524" t="s">
        <v>29</v>
      </c>
      <c r="L85" s="524" t="s">
        <v>29</v>
      </c>
      <c r="M85" s="524" t="s">
        <v>29</v>
      </c>
    </row>
    <row r="86" spans="2:13" hidden="1" outlineLevel="2" x14ac:dyDescent="0.2">
      <c r="B86" s="485" t="s">
        <v>143</v>
      </c>
      <c r="D86" s="486" t="s">
        <v>31</v>
      </c>
      <c r="E86" s="525"/>
      <c r="F86" s="525"/>
      <c r="G86" s="525"/>
      <c r="H86" s="525"/>
      <c r="I86" s="525">
        <v>0.5</v>
      </c>
      <c r="J86" s="609"/>
      <c r="K86" s="525">
        <v>0.5</v>
      </c>
      <c r="L86" s="525">
        <v>0.5</v>
      </c>
      <c r="M86" s="525">
        <v>0.5</v>
      </c>
    </row>
    <row r="87" spans="2:13" hidden="1" outlineLevel="2" x14ac:dyDescent="0.2">
      <c r="B87" s="485" t="s">
        <v>144</v>
      </c>
      <c r="D87" s="486" t="s">
        <v>33</v>
      </c>
      <c r="E87" s="524"/>
      <c r="F87" s="524"/>
      <c r="G87" s="524"/>
      <c r="H87" s="524"/>
      <c r="I87" s="524" t="s">
        <v>753</v>
      </c>
      <c r="J87" s="608"/>
      <c r="K87" s="524" t="s">
        <v>753</v>
      </c>
      <c r="L87" s="524" t="s">
        <v>753</v>
      </c>
      <c r="M87" s="524" t="s">
        <v>753</v>
      </c>
    </row>
    <row r="88" spans="2:13" hidden="1" outlineLevel="2" x14ac:dyDescent="0.2">
      <c r="B88" s="485" t="s">
        <v>145</v>
      </c>
      <c r="D88" s="486" t="s">
        <v>35</v>
      </c>
      <c r="E88" s="524"/>
      <c r="F88" s="524"/>
      <c r="G88" s="524"/>
      <c r="H88" s="524"/>
      <c r="I88" s="524" t="s">
        <v>36</v>
      </c>
      <c r="J88" s="608"/>
      <c r="K88" s="524" t="s">
        <v>36</v>
      </c>
      <c r="L88" s="524" t="s">
        <v>36</v>
      </c>
      <c r="M88" s="524" t="s">
        <v>36</v>
      </c>
    </row>
    <row r="89" spans="2:13" hidden="1" outlineLevel="2" x14ac:dyDescent="0.2">
      <c r="B89" s="502" t="s">
        <v>146</v>
      </c>
      <c r="D89" s="503" t="s">
        <v>38</v>
      </c>
      <c r="E89" s="526"/>
      <c r="F89" s="526"/>
      <c r="G89" s="526"/>
      <c r="H89" s="526"/>
      <c r="I89" s="526" t="s">
        <v>39</v>
      </c>
      <c r="J89" s="610"/>
      <c r="K89" s="526" t="s">
        <v>39</v>
      </c>
      <c r="L89" s="526" t="s">
        <v>39</v>
      </c>
      <c r="M89" s="526" t="s">
        <v>39</v>
      </c>
    </row>
    <row r="90" spans="2:13" hidden="1" outlineLevel="2" x14ac:dyDescent="0.2">
      <c r="B90" s="502" t="s">
        <v>147</v>
      </c>
      <c r="D90" s="503" t="s">
        <v>41</v>
      </c>
      <c r="E90" s="527"/>
      <c r="F90" s="527"/>
      <c r="G90" s="527"/>
      <c r="H90" s="527"/>
      <c r="I90" s="527">
        <v>0.5</v>
      </c>
      <c r="J90" s="611"/>
      <c r="K90" s="527">
        <v>0.5</v>
      </c>
      <c r="L90" s="527">
        <v>0.5</v>
      </c>
      <c r="M90" s="527">
        <v>0.5</v>
      </c>
    </row>
    <row r="91" spans="2:13" hidden="1" outlineLevel="2" x14ac:dyDescent="0.2">
      <c r="B91" s="502" t="s">
        <v>148</v>
      </c>
      <c r="D91" s="503" t="s">
        <v>43</v>
      </c>
      <c r="E91" s="528"/>
      <c r="F91" s="528"/>
      <c r="G91" s="528"/>
      <c r="H91" s="528"/>
      <c r="I91" s="528" t="s">
        <v>2021</v>
      </c>
      <c r="J91" s="607"/>
      <c r="K91" s="528" t="s">
        <v>2021</v>
      </c>
      <c r="L91" s="528" t="s">
        <v>2021</v>
      </c>
      <c r="M91" s="528" t="s">
        <v>2021</v>
      </c>
    </row>
    <row r="92" spans="2:13" hidden="1" outlineLevel="2" x14ac:dyDescent="0.2">
      <c r="B92" s="502" t="s">
        <v>149</v>
      </c>
      <c r="D92" s="503" t="s">
        <v>45</v>
      </c>
      <c r="E92" s="524"/>
      <c r="F92" s="524"/>
      <c r="G92" s="524"/>
      <c r="H92" s="524"/>
      <c r="I92" s="524">
        <v>0</v>
      </c>
      <c r="J92" s="608"/>
      <c r="K92" s="524">
        <v>0</v>
      </c>
      <c r="L92" s="524">
        <v>0</v>
      </c>
      <c r="M92" s="524">
        <v>0</v>
      </c>
    </row>
    <row r="93" spans="2:13" hidden="1" outlineLevel="2" x14ac:dyDescent="0.2">
      <c r="B93" s="485" t="s">
        <v>150</v>
      </c>
      <c r="D93" s="486" t="s">
        <v>47</v>
      </c>
      <c r="E93" s="524"/>
      <c r="F93" s="524"/>
      <c r="G93" s="524"/>
      <c r="H93" s="524"/>
      <c r="I93" s="524" t="s">
        <v>752</v>
      </c>
      <c r="J93" s="608"/>
      <c r="K93" s="524" t="s">
        <v>752</v>
      </c>
      <c r="L93" s="524" t="s">
        <v>752</v>
      </c>
      <c r="M93" s="524" t="s">
        <v>752</v>
      </c>
    </row>
    <row r="94" spans="2:13" hidden="1" outlineLevel="2" x14ac:dyDescent="0.2">
      <c r="B94" s="485" t="s">
        <v>151</v>
      </c>
      <c r="D94" s="486" t="s">
        <v>49</v>
      </c>
      <c r="E94" s="529"/>
      <c r="F94" s="529"/>
      <c r="G94" s="529"/>
      <c r="H94" s="529"/>
      <c r="I94" s="529"/>
      <c r="J94" s="612"/>
      <c r="K94" s="529"/>
      <c r="L94" s="529"/>
      <c r="M94" s="529"/>
    </row>
    <row r="95" spans="2:13" hidden="1" outlineLevel="2" x14ac:dyDescent="0.2">
      <c r="B95" s="485" t="s">
        <v>152</v>
      </c>
      <c r="D95" s="486" t="s">
        <v>51</v>
      </c>
      <c r="E95" s="529"/>
      <c r="F95" s="529"/>
      <c r="G95" s="529"/>
      <c r="H95" s="529"/>
      <c r="I95" s="529"/>
      <c r="J95" s="612"/>
      <c r="K95" s="529"/>
      <c r="L95" s="529"/>
      <c r="M95" s="529"/>
    </row>
    <row r="96" spans="2:13" hidden="1" outlineLevel="2" x14ac:dyDescent="0.2">
      <c r="B96" s="485" t="s">
        <v>153</v>
      </c>
      <c r="D96" s="486" t="s">
        <v>53</v>
      </c>
      <c r="E96" s="530"/>
      <c r="F96" s="530"/>
      <c r="G96" s="530"/>
      <c r="H96" s="530"/>
      <c r="I96" s="530" t="s">
        <v>154</v>
      </c>
      <c r="J96" s="613"/>
      <c r="K96" s="530" t="s">
        <v>154</v>
      </c>
      <c r="L96" s="530" t="s">
        <v>154</v>
      </c>
      <c r="M96" s="530" t="s">
        <v>154</v>
      </c>
    </row>
    <row r="97" spans="2:13" hidden="1" outlineLevel="2" x14ac:dyDescent="0.2">
      <c r="B97" s="485" t="s">
        <v>156</v>
      </c>
      <c r="D97" s="486" t="s">
        <v>55</v>
      </c>
      <c r="E97" s="524"/>
      <c r="F97" s="524"/>
      <c r="G97" s="524"/>
      <c r="H97" s="524"/>
      <c r="I97" s="524"/>
      <c r="J97" s="608"/>
      <c r="K97" s="524"/>
      <c r="L97" s="524"/>
      <c r="M97" s="524"/>
    </row>
    <row r="98" spans="2:13" hidden="1" outlineLevel="2" x14ac:dyDescent="0.2">
      <c r="B98" s="485" t="s">
        <v>157</v>
      </c>
      <c r="D98" s="486" t="s">
        <v>57</v>
      </c>
      <c r="E98" s="524"/>
      <c r="F98" s="524"/>
      <c r="G98" s="524"/>
      <c r="H98" s="524"/>
      <c r="I98" s="524"/>
      <c r="J98" s="608"/>
      <c r="K98" s="524"/>
      <c r="L98" s="524"/>
      <c r="M98" s="524"/>
    </row>
    <row r="99" spans="2:13" hidden="1" outlineLevel="2" x14ac:dyDescent="0.2">
      <c r="B99" s="476" t="s">
        <v>158</v>
      </c>
      <c r="D99" s="486" t="s">
        <v>59</v>
      </c>
      <c r="E99" s="524"/>
      <c r="F99" s="524"/>
      <c r="G99" s="524"/>
      <c r="H99" s="524"/>
      <c r="I99" s="524"/>
      <c r="J99" s="608"/>
      <c r="K99" s="524"/>
      <c r="L99" s="524"/>
      <c r="M99" s="524"/>
    </row>
    <row r="100" spans="2:13" hidden="1" outlineLevel="2" x14ac:dyDescent="0.2">
      <c r="B100" s="485" t="s">
        <v>159</v>
      </c>
      <c r="D100" s="486" t="s">
        <v>62</v>
      </c>
      <c r="E100" s="531"/>
      <c r="F100" s="531"/>
      <c r="G100" s="531"/>
      <c r="H100" s="531"/>
      <c r="I100" s="531">
        <v>73</v>
      </c>
      <c r="J100" s="621"/>
      <c r="K100" s="531">
        <v>73</v>
      </c>
      <c r="L100" s="531">
        <v>73</v>
      </c>
      <c r="M100" s="531">
        <v>73</v>
      </c>
    </row>
    <row r="101" spans="2:13" hidden="1" outlineLevel="2" x14ac:dyDescent="0.2">
      <c r="B101" s="476" t="s">
        <v>160</v>
      </c>
      <c r="D101" s="486" t="s">
        <v>64</v>
      </c>
      <c r="E101" s="528"/>
      <c r="F101" s="528"/>
      <c r="G101" s="528"/>
      <c r="H101" s="528"/>
      <c r="I101" s="528"/>
      <c r="J101" s="607"/>
      <c r="K101" s="528"/>
      <c r="L101" s="528"/>
      <c r="M101" s="528"/>
    </row>
    <row r="102" spans="2:13" hidden="1" outlineLevel="2" x14ac:dyDescent="0.2">
      <c r="B102" s="476" t="s">
        <v>161</v>
      </c>
      <c r="C102" s="585"/>
      <c r="D102" s="512" t="s">
        <v>66</v>
      </c>
      <c r="E102" s="528"/>
      <c r="F102" s="528"/>
      <c r="G102" s="528"/>
      <c r="H102" s="528"/>
      <c r="I102" s="528" t="s">
        <v>162</v>
      </c>
      <c r="J102" s="607"/>
      <c r="K102" s="528" t="s">
        <v>162</v>
      </c>
      <c r="L102" s="528" t="s">
        <v>162</v>
      </c>
      <c r="M102" s="528" t="s">
        <v>162</v>
      </c>
    </row>
    <row r="103" spans="2:13" hidden="1" outlineLevel="2" x14ac:dyDescent="0.2">
      <c r="B103" s="496" t="s">
        <v>171</v>
      </c>
      <c r="D103" s="497" t="s">
        <v>26</v>
      </c>
      <c r="E103" s="532"/>
      <c r="F103" s="624"/>
      <c r="G103" s="624"/>
      <c r="H103" s="624"/>
      <c r="I103" s="532" t="s">
        <v>99</v>
      </c>
      <c r="J103" s="608"/>
      <c r="K103" s="532" t="s">
        <v>99</v>
      </c>
      <c r="L103" s="532" t="s">
        <v>99</v>
      </c>
      <c r="M103" s="532" t="s">
        <v>99</v>
      </c>
    </row>
    <row r="104" spans="2:13" hidden="1" outlineLevel="2" x14ac:dyDescent="0.2">
      <c r="B104" s="485" t="s">
        <v>172</v>
      </c>
      <c r="D104" s="486" t="s">
        <v>28</v>
      </c>
      <c r="E104" s="524"/>
      <c r="F104" s="524"/>
      <c r="G104" s="524"/>
      <c r="H104" s="524"/>
      <c r="I104" s="524" t="s">
        <v>29</v>
      </c>
      <c r="J104" s="608"/>
      <c r="K104" s="524" t="s">
        <v>29</v>
      </c>
      <c r="L104" s="524" t="s">
        <v>29</v>
      </c>
      <c r="M104" s="524" t="s">
        <v>29</v>
      </c>
    </row>
    <row r="105" spans="2:13" hidden="1" outlineLevel="2" x14ac:dyDescent="0.2">
      <c r="B105" s="485" t="s">
        <v>173</v>
      </c>
      <c r="D105" s="486" t="s">
        <v>33</v>
      </c>
      <c r="E105" s="524"/>
      <c r="F105" s="524"/>
      <c r="G105" s="524"/>
      <c r="H105" s="524"/>
      <c r="I105" s="524" t="s">
        <v>753</v>
      </c>
      <c r="J105" s="608"/>
      <c r="K105" s="524" t="s">
        <v>753</v>
      </c>
      <c r="L105" s="524" t="s">
        <v>753</v>
      </c>
      <c r="M105" s="524" t="s">
        <v>753</v>
      </c>
    </row>
    <row r="106" spans="2:13" hidden="1" outlineLevel="2" x14ac:dyDescent="0.2">
      <c r="B106" s="485" t="s">
        <v>174</v>
      </c>
      <c r="D106" s="486" t="s">
        <v>35</v>
      </c>
      <c r="E106" s="524"/>
      <c r="F106" s="524"/>
      <c r="G106" s="524"/>
      <c r="H106" s="524"/>
      <c r="I106" s="524" t="s">
        <v>36</v>
      </c>
      <c r="J106" s="608"/>
      <c r="K106" s="524" t="s">
        <v>36</v>
      </c>
      <c r="L106" s="524" t="s">
        <v>36</v>
      </c>
      <c r="M106" s="524" t="s">
        <v>36</v>
      </c>
    </row>
    <row r="107" spans="2:13" hidden="1" outlineLevel="2" x14ac:dyDescent="0.2">
      <c r="B107" s="502" t="s">
        <v>175</v>
      </c>
      <c r="D107" s="503" t="s">
        <v>38</v>
      </c>
      <c r="E107" s="526"/>
      <c r="F107" s="526"/>
      <c r="G107" s="526"/>
      <c r="H107" s="526"/>
      <c r="I107" s="526" t="s">
        <v>1325</v>
      </c>
      <c r="J107" s="610"/>
      <c r="K107" s="526" t="s">
        <v>1325</v>
      </c>
      <c r="L107" s="526" t="s">
        <v>1325</v>
      </c>
      <c r="M107" s="526" t="s">
        <v>1325</v>
      </c>
    </row>
    <row r="108" spans="2:13" hidden="1" outlineLevel="2" x14ac:dyDescent="0.2">
      <c r="B108" s="502" t="s">
        <v>176</v>
      </c>
      <c r="D108" s="503" t="s">
        <v>41</v>
      </c>
      <c r="E108" s="527"/>
      <c r="F108" s="527"/>
      <c r="G108" s="527"/>
      <c r="H108" s="527"/>
      <c r="I108" s="527">
        <v>1</v>
      </c>
      <c r="J108" s="611"/>
      <c r="K108" s="527">
        <v>1</v>
      </c>
      <c r="L108" s="527">
        <v>1</v>
      </c>
      <c r="M108" s="527">
        <v>1</v>
      </c>
    </row>
    <row r="109" spans="2:13" hidden="1" outlineLevel="2" x14ac:dyDescent="0.2">
      <c r="B109" s="502" t="s">
        <v>177</v>
      </c>
      <c r="D109" s="503" t="s">
        <v>43</v>
      </c>
      <c r="E109" s="528"/>
      <c r="F109" s="528"/>
      <c r="G109" s="528"/>
      <c r="H109" s="528"/>
      <c r="I109" s="528" t="s">
        <v>2021</v>
      </c>
      <c r="J109" s="607"/>
      <c r="K109" s="528" t="s">
        <v>2021</v>
      </c>
      <c r="L109" s="528" t="s">
        <v>2021</v>
      </c>
      <c r="M109" s="528" t="s">
        <v>2021</v>
      </c>
    </row>
    <row r="110" spans="2:13" hidden="1" outlineLevel="2" x14ac:dyDescent="0.2">
      <c r="B110" s="502" t="s">
        <v>178</v>
      </c>
      <c r="D110" s="503" t="s">
        <v>45</v>
      </c>
      <c r="E110" s="524"/>
      <c r="F110" s="524"/>
      <c r="G110" s="524"/>
      <c r="H110" s="524"/>
      <c r="I110" s="524">
        <v>0</v>
      </c>
      <c r="J110" s="608"/>
      <c r="K110" s="524">
        <v>0</v>
      </c>
      <c r="L110" s="524">
        <v>0</v>
      </c>
      <c r="M110" s="524">
        <v>0</v>
      </c>
    </row>
    <row r="111" spans="2:13" hidden="1" outlineLevel="2" x14ac:dyDescent="0.2">
      <c r="B111" s="485" t="s">
        <v>179</v>
      </c>
      <c r="D111" s="486" t="s">
        <v>47</v>
      </c>
      <c r="E111" s="524"/>
      <c r="F111" s="524"/>
      <c r="G111" s="524"/>
      <c r="H111" s="524"/>
      <c r="I111" s="524" t="s">
        <v>752</v>
      </c>
      <c r="J111" s="608"/>
      <c r="K111" s="524" t="s">
        <v>752</v>
      </c>
      <c r="L111" s="524" t="s">
        <v>752</v>
      </c>
      <c r="M111" s="524" t="s">
        <v>752</v>
      </c>
    </row>
    <row r="112" spans="2:13" hidden="1" outlineLevel="2" x14ac:dyDescent="0.2">
      <c r="B112" s="485" t="s">
        <v>180</v>
      </c>
      <c r="D112" s="486" t="s">
        <v>49</v>
      </c>
      <c r="E112" s="529"/>
      <c r="F112" s="529"/>
      <c r="G112" s="529"/>
      <c r="H112" s="529"/>
      <c r="I112" s="529"/>
      <c r="J112" s="612"/>
      <c r="K112" s="529"/>
      <c r="L112" s="529"/>
      <c r="M112" s="529"/>
    </row>
    <row r="113" spans="2:15" hidden="1" outlineLevel="2" x14ac:dyDescent="0.2">
      <c r="B113" s="485" t="s">
        <v>181</v>
      </c>
      <c r="D113" s="486" t="s">
        <v>51</v>
      </c>
      <c r="E113" s="529"/>
      <c r="F113" s="529"/>
      <c r="G113" s="529"/>
      <c r="H113" s="529"/>
      <c r="I113" s="529"/>
      <c r="J113" s="612"/>
      <c r="K113" s="529"/>
      <c r="L113" s="529"/>
      <c r="M113" s="529"/>
    </row>
    <row r="114" spans="2:15" hidden="1" outlineLevel="2" x14ac:dyDescent="0.2">
      <c r="B114" s="485" t="s">
        <v>182</v>
      </c>
      <c r="D114" s="486" t="s">
        <v>53</v>
      </c>
      <c r="E114" s="529"/>
      <c r="F114" s="529"/>
      <c r="G114" s="529"/>
      <c r="H114" s="529"/>
      <c r="I114" s="529" t="s">
        <v>183</v>
      </c>
      <c r="J114" s="612"/>
      <c r="K114" s="529" t="s">
        <v>183</v>
      </c>
      <c r="L114" s="529" t="s">
        <v>183</v>
      </c>
      <c r="M114" s="529" t="s">
        <v>183</v>
      </c>
    </row>
    <row r="115" spans="2:15" hidden="1" outlineLevel="2" x14ac:dyDescent="0.2">
      <c r="B115" s="485" t="s">
        <v>185</v>
      </c>
      <c r="D115" s="486" t="s">
        <v>55</v>
      </c>
      <c r="E115" s="524"/>
      <c r="F115" s="524"/>
      <c r="G115" s="524"/>
      <c r="H115" s="524"/>
      <c r="I115" s="524"/>
      <c r="J115" s="608"/>
      <c r="K115" s="524"/>
      <c r="L115" s="524"/>
      <c r="M115" s="524"/>
    </row>
    <row r="116" spans="2:15" hidden="1" outlineLevel="2" x14ac:dyDescent="0.2">
      <c r="B116" s="485" t="s">
        <v>186</v>
      </c>
      <c r="D116" s="486" t="s">
        <v>57</v>
      </c>
      <c r="E116" s="533"/>
      <c r="F116" s="533"/>
      <c r="G116" s="533"/>
      <c r="H116" s="533"/>
      <c r="I116" s="533"/>
      <c r="J116" s="614"/>
      <c r="K116" s="533"/>
      <c r="L116" s="533"/>
      <c r="M116" s="533"/>
    </row>
    <row r="117" spans="2:15" hidden="1" outlineLevel="2" x14ac:dyDescent="0.2">
      <c r="B117" s="476" t="s">
        <v>187</v>
      </c>
      <c r="D117" s="486" t="s">
        <v>59</v>
      </c>
      <c r="E117" s="524"/>
      <c r="F117" s="524"/>
      <c r="G117" s="524"/>
      <c r="H117" s="524"/>
      <c r="I117" s="524"/>
      <c r="J117" s="608"/>
      <c r="K117" s="524"/>
      <c r="L117" s="524"/>
      <c r="M117" s="524"/>
    </row>
    <row r="118" spans="2:15" hidden="1" outlineLevel="2" x14ac:dyDescent="0.2">
      <c r="B118" s="485" t="s">
        <v>188</v>
      </c>
      <c r="D118" s="486" t="s">
        <v>62</v>
      </c>
      <c r="E118" s="534"/>
      <c r="F118" s="534"/>
      <c r="G118" s="534"/>
      <c r="H118" s="534"/>
      <c r="I118" s="534">
        <v>65</v>
      </c>
      <c r="J118" s="615"/>
      <c r="K118" s="534">
        <v>65</v>
      </c>
      <c r="L118" s="534">
        <v>65</v>
      </c>
      <c r="M118" s="534">
        <v>65</v>
      </c>
    </row>
    <row r="119" spans="2:15" hidden="1" outlineLevel="2" x14ac:dyDescent="0.2">
      <c r="B119" s="476" t="s">
        <v>189</v>
      </c>
      <c r="D119" s="486" t="s">
        <v>64</v>
      </c>
      <c r="E119" s="524"/>
      <c r="F119" s="524"/>
      <c r="G119" s="524"/>
      <c r="H119" s="524"/>
      <c r="I119" s="524"/>
      <c r="J119" s="608"/>
      <c r="K119" s="524"/>
      <c r="L119" s="524"/>
      <c r="M119" s="524"/>
    </row>
    <row r="120" spans="2:15" hidden="1" outlineLevel="2" x14ac:dyDescent="0.2">
      <c r="B120" s="546" t="s">
        <v>190</v>
      </c>
      <c r="C120" s="549"/>
      <c r="D120" s="547" t="s">
        <v>66</v>
      </c>
      <c r="E120" s="548"/>
      <c r="F120" s="548"/>
      <c r="G120" s="548"/>
      <c r="H120" s="548"/>
      <c r="I120" s="548" t="s">
        <v>162</v>
      </c>
      <c r="J120" s="607"/>
      <c r="K120" s="548" t="s">
        <v>162</v>
      </c>
      <c r="L120" s="548" t="s">
        <v>162</v>
      </c>
      <c r="M120" s="548" t="s">
        <v>162</v>
      </c>
    </row>
    <row r="121" spans="2:15" x14ac:dyDescent="0.2">
      <c r="I121" s="629"/>
    </row>
    <row r="122" spans="2:15" x14ac:dyDescent="0.2">
      <c r="I122" s="629"/>
    </row>
    <row r="123" spans="2:15" x14ac:dyDescent="0.2">
      <c r="I123" s="629"/>
      <c r="J123" s="630"/>
      <c r="N123" s="558"/>
      <c r="O123" s="558"/>
    </row>
    <row r="124" spans="2:15" x14ac:dyDescent="0.2">
      <c r="B124" s="475" t="s">
        <v>7360</v>
      </c>
      <c r="C124" s="475"/>
      <c r="D124" s="475"/>
      <c r="E124" s="475"/>
      <c r="F124" s="475"/>
      <c r="G124" s="475"/>
      <c r="H124" s="475"/>
      <c r="I124" s="556"/>
      <c r="J124" s="559"/>
      <c r="K124" s="475"/>
      <c r="L124" s="475"/>
      <c r="M124" s="475"/>
      <c r="N124" s="559"/>
      <c r="O124" s="559"/>
    </row>
    <row r="125" spans="2:15" x14ac:dyDescent="0.2">
      <c r="B125" s="476" t="s">
        <v>353</v>
      </c>
      <c r="C125" s="476" t="s">
        <v>7498</v>
      </c>
      <c r="D125" s="480" t="s">
        <v>1</v>
      </c>
      <c r="E125" s="477" t="s">
        <v>7455</v>
      </c>
      <c r="F125" s="477" t="s">
        <v>7456</v>
      </c>
      <c r="G125" s="477" t="s">
        <v>7465</v>
      </c>
      <c r="H125" s="477" t="s">
        <v>7487</v>
      </c>
      <c r="I125" s="477" t="s">
        <v>7515</v>
      </c>
      <c r="J125" s="620"/>
      <c r="K125" s="477" t="s">
        <v>7344</v>
      </c>
      <c r="L125" s="477" t="s">
        <v>7347</v>
      </c>
      <c r="M125" s="477" t="s">
        <v>7350</v>
      </c>
      <c r="N125" s="560"/>
      <c r="O125" s="560"/>
    </row>
    <row r="126" spans="2:15" x14ac:dyDescent="0.2">
      <c r="B126" s="481" t="s">
        <v>7306</v>
      </c>
      <c r="C126" s="482"/>
      <c r="D126" s="483" t="s">
        <v>7307</v>
      </c>
      <c r="E126" s="555" t="s">
        <v>7499</v>
      </c>
      <c r="F126" s="555" t="s">
        <v>7499</v>
      </c>
      <c r="G126" s="555" t="s">
        <v>7499</v>
      </c>
      <c r="H126" s="555" t="s">
        <v>7499</v>
      </c>
      <c r="I126" s="256" t="s">
        <v>7513</v>
      </c>
      <c r="J126" s="256"/>
      <c r="K126" s="256"/>
      <c r="L126" s="256"/>
      <c r="M126" s="256"/>
      <c r="N126" s="557"/>
      <c r="O126" s="557"/>
    </row>
    <row r="127" spans="2:15" ht="29" x14ac:dyDescent="0.2">
      <c r="B127" s="481" t="s">
        <v>7331</v>
      </c>
      <c r="C127" s="482"/>
      <c r="D127" s="483" t="s">
        <v>7332</v>
      </c>
      <c r="E127" s="479" t="s">
        <v>7447</v>
      </c>
      <c r="F127" s="479" t="s">
        <v>7447</v>
      </c>
      <c r="G127" s="479" t="s">
        <v>7447</v>
      </c>
      <c r="H127" s="479" t="s">
        <v>7447</v>
      </c>
      <c r="I127" s="478" t="s">
        <v>7514</v>
      </c>
      <c r="J127" s="478"/>
      <c r="K127" s="478"/>
      <c r="L127" s="478"/>
      <c r="M127" s="478"/>
      <c r="N127" s="557"/>
      <c r="O127" s="557"/>
    </row>
    <row r="128" spans="2:15" x14ac:dyDescent="0.2">
      <c r="B128" s="481" t="s">
        <v>7309</v>
      </c>
      <c r="C128" s="482"/>
      <c r="D128" s="483" t="s">
        <v>7310</v>
      </c>
      <c r="E128" s="479" t="s">
        <v>7448</v>
      </c>
      <c r="F128" s="479" t="s">
        <v>7459</v>
      </c>
      <c r="G128" s="479" t="s">
        <v>7466</v>
      </c>
      <c r="H128" s="479" t="s">
        <v>7488</v>
      </c>
      <c r="I128" s="478"/>
      <c r="J128" s="478"/>
      <c r="K128" s="256"/>
      <c r="L128" s="256"/>
      <c r="M128" s="256"/>
      <c r="N128" s="482"/>
      <c r="O128" s="482"/>
    </row>
    <row r="129" spans="2:15" ht="30" customHeight="1" x14ac:dyDescent="0.2">
      <c r="B129" s="481" t="s">
        <v>7313</v>
      </c>
      <c r="C129" s="482"/>
      <c r="D129" s="483" t="s">
        <v>7314</v>
      </c>
      <c r="E129" s="479" t="s">
        <v>7457</v>
      </c>
      <c r="F129" s="479" t="s">
        <v>7460</v>
      </c>
      <c r="G129" s="479" t="s">
        <v>7483</v>
      </c>
      <c r="H129" s="479" t="s">
        <v>7489</v>
      </c>
      <c r="I129" s="478"/>
      <c r="J129" s="478"/>
      <c r="K129" s="478"/>
      <c r="L129" s="479"/>
      <c r="M129" s="479"/>
      <c r="N129" s="482"/>
      <c r="O129" s="482"/>
    </row>
    <row r="130" spans="2:15" ht="29" customHeight="1" x14ac:dyDescent="0.2">
      <c r="B130" s="481" t="s">
        <v>7315</v>
      </c>
      <c r="C130" s="482"/>
      <c r="D130" s="483" t="s">
        <v>7316</v>
      </c>
      <c r="E130" s="479" t="s">
        <v>7449</v>
      </c>
      <c r="F130" s="479" t="s">
        <v>7461</v>
      </c>
      <c r="G130" s="479" t="s">
        <v>7467</v>
      </c>
      <c r="H130" s="479" t="s">
        <v>7490</v>
      </c>
      <c r="I130" s="478"/>
      <c r="J130" s="479"/>
      <c r="K130" s="555"/>
      <c r="L130" s="555"/>
      <c r="M130" s="256"/>
      <c r="N130" s="482"/>
      <c r="O130" s="482"/>
    </row>
    <row r="131" spans="2:15" ht="44" customHeight="1" x14ac:dyDescent="0.2">
      <c r="B131" s="481" t="s">
        <v>7318</v>
      </c>
      <c r="C131" s="482"/>
      <c r="D131" s="483" t="s">
        <v>7319</v>
      </c>
      <c r="E131" s="479" t="s">
        <v>7458</v>
      </c>
      <c r="F131" s="479" t="s">
        <v>7462</v>
      </c>
      <c r="G131" s="479" t="s">
        <v>7502</v>
      </c>
      <c r="H131" s="479" t="s">
        <v>7491</v>
      </c>
      <c r="I131" s="478"/>
      <c r="J131" s="478"/>
      <c r="K131" s="478"/>
      <c r="L131" s="479"/>
      <c r="M131" s="478"/>
      <c r="N131" s="482"/>
      <c r="O131" s="482"/>
    </row>
    <row r="132" spans="2:15" ht="28" x14ac:dyDescent="0.2">
      <c r="B132" s="481" t="s">
        <v>7320</v>
      </c>
      <c r="C132" s="482"/>
      <c r="D132" s="483" t="s">
        <v>7321</v>
      </c>
      <c r="E132" s="479" t="s">
        <v>7450</v>
      </c>
      <c r="F132" s="479" t="s">
        <v>7464</v>
      </c>
      <c r="G132" s="479" t="s">
        <v>7468</v>
      </c>
      <c r="H132" s="479" t="s">
        <v>7492</v>
      </c>
      <c r="I132" s="478"/>
      <c r="J132" s="482"/>
      <c r="K132" s="482"/>
      <c r="L132" s="482"/>
      <c r="M132" s="256"/>
      <c r="N132" s="482"/>
      <c r="O132" s="482"/>
    </row>
    <row r="133" spans="2:15" ht="42" x14ac:dyDescent="0.2">
      <c r="B133" s="481" t="s">
        <v>7322</v>
      </c>
      <c r="C133" s="482"/>
      <c r="D133" s="483" t="s">
        <v>7323</v>
      </c>
      <c r="E133" s="479" t="s">
        <v>7501</v>
      </c>
      <c r="F133" s="479" t="s">
        <v>7500</v>
      </c>
      <c r="G133" s="479" t="s">
        <v>7482</v>
      </c>
      <c r="H133" s="479" t="s">
        <v>7503</v>
      </c>
      <c r="I133" s="478"/>
      <c r="J133" s="482"/>
      <c r="K133" s="478"/>
      <c r="L133" s="479"/>
      <c r="M133" s="478"/>
      <c r="N133" s="482"/>
      <c r="O133" s="482"/>
    </row>
    <row r="134" spans="2:15" ht="28" x14ac:dyDescent="0.2">
      <c r="B134" s="481" t="s">
        <v>7469</v>
      </c>
      <c r="C134" s="482"/>
      <c r="D134" s="483" t="s">
        <v>7473</v>
      </c>
      <c r="E134" s="632"/>
      <c r="F134" s="632"/>
      <c r="G134" s="479" t="s">
        <v>7477</v>
      </c>
      <c r="H134" s="479" t="s">
        <v>7492</v>
      </c>
      <c r="I134" s="478"/>
    </row>
    <row r="135" spans="2:15" ht="42" x14ac:dyDescent="0.2">
      <c r="B135" s="481" t="s">
        <v>7470</v>
      </c>
      <c r="C135" s="482"/>
      <c r="D135" s="483" t="s">
        <v>7474</v>
      </c>
      <c r="E135" s="632"/>
      <c r="F135" s="632"/>
      <c r="G135" s="479" t="s">
        <v>7525</v>
      </c>
      <c r="H135" s="479" t="s">
        <v>7495</v>
      </c>
      <c r="I135" s="478"/>
    </row>
    <row r="136" spans="2:15" x14ac:dyDescent="0.2">
      <c r="B136" s="481" t="s">
        <v>7471</v>
      </c>
      <c r="C136" s="482"/>
      <c r="D136" s="483" t="s">
        <v>7475</v>
      </c>
      <c r="G136" s="479" t="s">
        <v>7477</v>
      </c>
      <c r="H136" s="479" t="s">
        <v>7493</v>
      </c>
    </row>
    <row r="137" spans="2:15" ht="28" x14ac:dyDescent="0.2">
      <c r="B137" s="481" t="s">
        <v>7472</v>
      </c>
      <c r="C137" s="482"/>
      <c r="D137" s="483" t="s">
        <v>7476</v>
      </c>
      <c r="G137" s="479" t="s">
        <v>7516</v>
      </c>
      <c r="H137" s="479" t="s">
        <v>7494</v>
      </c>
    </row>
    <row r="138" spans="2:15" x14ac:dyDescent="0.2">
      <c r="B138" s="481" t="s">
        <v>7504</v>
      </c>
      <c r="C138" s="482"/>
      <c r="D138" s="483" t="s">
        <v>7508</v>
      </c>
      <c r="G138" s="479" t="s">
        <v>7523</v>
      </c>
      <c r="H138" s="479" t="s">
        <v>7496</v>
      </c>
    </row>
    <row r="139" spans="2:15" ht="28" x14ac:dyDescent="0.2">
      <c r="B139" s="481" t="s">
        <v>7505</v>
      </c>
      <c r="C139" s="482"/>
      <c r="D139" s="483" t="s">
        <v>7509</v>
      </c>
      <c r="G139" s="479" t="s">
        <v>7524</v>
      </c>
      <c r="H139" s="479" t="s">
        <v>7512</v>
      </c>
    </row>
    <row r="140" spans="2:15" x14ac:dyDescent="0.2">
      <c r="B140" s="481" t="s">
        <v>7506</v>
      </c>
      <c r="C140" s="482"/>
      <c r="D140" s="483" t="s">
        <v>7510</v>
      </c>
      <c r="H140" s="479" t="s">
        <v>7519</v>
      </c>
    </row>
    <row r="141" spans="2:15" ht="42" x14ac:dyDescent="0.2">
      <c r="B141" s="481" t="s">
        <v>7507</v>
      </c>
      <c r="C141" s="482"/>
      <c r="D141" s="483" t="s">
        <v>7511</v>
      </c>
      <c r="H141" s="479" t="s">
        <v>7520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305E-E1F2-2642-A8A1-0CE46AC19517}">
  <sheetPr>
    <tabColor theme="5"/>
  </sheetPr>
  <dimension ref="C4:AE49"/>
  <sheetViews>
    <sheetView topLeftCell="N2" zoomScale="114" workbookViewId="0">
      <selection activeCell="AE39" sqref="AE39"/>
    </sheetView>
  </sheetViews>
  <sheetFormatPr baseColWidth="10" defaultRowHeight="15" x14ac:dyDescent="0.2"/>
  <cols>
    <col min="3" max="3" width="29.6640625" customWidth="1"/>
    <col min="4" max="4" width="21.6640625" customWidth="1"/>
    <col min="5" max="5" width="12.83203125" customWidth="1"/>
    <col min="6" max="6" width="13.6640625" customWidth="1"/>
    <col min="7" max="7" width="16.1640625" customWidth="1"/>
    <col min="8" max="8" width="13.6640625" customWidth="1"/>
    <col min="9" max="9" width="15.33203125" customWidth="1"/>
    <col min="10" max="10" width="14.1640625" customWidth="1"/>
    <col min="11" max="11" width="15.6640625" customWidth="1"/>
    <col min="12" max="12" width="13.5" customWidth="1"/>
    <col min="13" max="13" width="15.6640625" customWidth="1"/>
    <col min="14" max="14" width="15.33203125" customWidth="1"/>
    <col min="15" max="15" width="16.83203125" customWidth="1"/>
    <col min="16" max="16" width="15" customWidth="1"/>
    <col min="17" max="17" width="12.33203125" customWidth="1"/>
    <col min="18" max="18" width="15.5" customWidth="1"/>
    <col min="19" max="19" width="18.33203125" customWidth="1"/>
    <col min="20" max="21" width="15.1640625" customWidth="1"/>
    <col min="22" max="22" width="20.1640625" customWidth="1"/>
    <col min="23" max="23" width="17.33203125" customWidth="1"/>
    <col min="24" max="24" width="15.83203125" customWidth="1"/>
    <col min="25" max="25" width="14.83203125" customWidth="1"/>
    <col min="26" max="26" width="13.33203125" customWidth="1"/>
    <col min="27" max="27" width="14.5" customWidth="1"/>
    <col min="28" max="28" width="16" customWidth="1"/>
    <col min="29" max="29" width="19.83203125" customWidth="1"/>
    <col min="30" max="30" width="20.6640625" customWidth="1"/>
    <col min="31" max="31" width="21" customWidth="1"/>
  </cols>
  <sheetData>
    <row r="4" spans="3:31" x14ac:dyDescent="0.2">
      <c r="C4" s="568" t="s">
        <v>7444</v>
      </c>
      <c r="D4" s="568"/>
      <c r="E4" s="568"/>
      <c r="F4" s="568"/>
      <c r="G4" s="568"/>
      <c r="H4" s="568"/>
      <c r="I4" s="568"/>
      <c r="J4" s="568"/>
      <c r="K4" s="568"/>
      <c r="L4" s="568"/>
      <c r="M4" s="568"/>
      <c r="N4" s="568"/>
      <c r="O4" s="568"/>
      <c r="P4" s="568"/>
      <c r="Q4" s="633"/>
      <c r="R4" s="633"/>
      <c r="S4" s="633"/>
      <c r="T4" s="633"/>
      <c r="U4" s="633"/>
      <c r="V4" s="633"/>
      <c r="W4" s="633"/>
      <c r="X4" s="633"/>
      <c r="Y4" s="633"/>
      <c r="Z4" s="633"/>
      <c r="AA4" s="633"/>
      <c r="AB4" s="633"/>
      <c r="AC4" s="633"/>
      <c r="AD4" s="549"/>
      <c r="AE4" s="549"/>
    </row>
    <row r="5" spans="3:31" x14ac:dyDescent="0.2">
      <c r="C5" s="569" t="s">
        <v>7361</v>
      </c>
      <c r="D5" s="570" t="s">
        <v>317</v>
      </c>
      <c r="E5" s="571" t="s">
        <v>7362</v>
      </c>
      <c r="F5" s="571" t="s">
        <v>7363</v>
      </c>
      <c r="G5" s="571" t="s">
        <v>7364</v>
      </c>
      <c r="H5" s="571" t="s">
        <v>7365</v>
      </c>
      <c r="I5" s="571" t="s">
        <v>7366</v>
      </c>
      <c r="J5" s="571" t="s">
        <v>7367</v>
      </c>
      <c r="K5" s="571" t="s">
        <v>7368</v>
      </c>
      <c r="L5" s="571" t="s">
        <v>7369</v>
      </c>
      <c r="M5" s="571" t="s">
        <v>7370</v>
      </c>
      <c r="N5" s="571" t="s">
        <v>7371</v>
      </c>
      <c r="O5" s="571" t="s">
        <v>7372</v>
      </c>
      <c r="P5" s="571" t="s">
        <v>7373</v>
      </c>
      <c r="Q5" s="571" t="s">
        <v>7374</v>
      </c>
      <c r="R5" s="571" t="s">
        <v>7375</v>
      </c>
      <c r="S5" s="571" t="s">
        <v>7376</v>
      </c>
      <c r="T5" s="571" t="s">
        <v>7377</v>
      </c>
      <c r="U5" s="571" t="s">
        <v>7378</v>
      </c>
      <c r="V5" s="571" t="s">
        <v>7480</v>
      </c>
      <c r="W5" s="571" t="s">
        <v>7479</v>
      </c>
      <c r="X5" s="571" t="s">
        <v>7478</v>
      </c>
      <c r="Y5" s="571" t="s">
        <v>7379</v>
      </c>
      <c r="Z5" s="571" t="s">
        <v>7481</v>
      </c>
      <c r="AA5" s="571" t="s">
        <v>7380</v>
      </c>
      <c r="AB5" s="571" t="s">
        <v>7486</v>
      </c>
      <c r="AC5" s="571" t="s">
        <v>7381</v>
      </c>
      <c r="AD5" s="571" t="s">
        <v>7517</v>
      </c>
      <c r="AE5" s="571" t="s">
        <v>7521</v>
      </c>
    </row>
    <row r="6" spans="3:31" x14ac:dyDescent="0.2">
      <c r="C6" s="481" t="s">
        <v>7382</v>
      </c>
      <c r="D6" s="572" t="s">
        <v>328</v>
      </c>
      <c r="E6" s="492" t="s">
        <v>329</v>
      </c>
      <c r="F6" s="492" t="s">
        <v>329</v>
      </c>
      <c r="G6" s="492" t="s">
        <v>329</v>
      </c>
      <c r="H6" s="492" t="s">
        <v>329</v>
      </c>
      <c r="I6" s="492" t="s">
        <v>329</v>
      </c>
      <c r="J6" s="492" t="s">
        <v>329</v>
      </c>
      <c r="K6" s="492" t="s">
        <v>329</v>
      </c>
      <c r="L6" s="492" t="s">
        <v>330</v>
      </c>
      <c r="M6" s="492" t="s">
        <v>330</v>
      </c>
      <c r="N6" s="492" t="s">
        <v>330</v>
      </c>
      <c r="O6" s="492" t="s">
        <v>329</v>
      </c>
      <c r="P6" s="573"/>
      <c r="Q6" s="492" t="s">
        <v>329</v>
      </c>
      <c r="R6" s="492" t="s">
        <v>330</v>
      </c>
      <c r="S6" s="492" t="s">
        <v>330</v>
      </c>
      <c r="T6" s="492" t="s">
        <v>329</v>
      </c>
      <c r="U6" s="492" t="s">
        <v>329</v>
      </c>
      <c r="V6" s="492" t="s">
        <v>329</v>
      </c>
      <c r="W6" s="492" t="s">
        <v>329</v>
      </c>
      <c r="X6" s="492" t="s">
        <v>329</v>
      </c>
      <c r="Y6" s="492" t="s">
        <v>330</v>
      </c>
      <c r="Z6" s="492" t="s">
        <v>330</v>
      </c>
      <c r="AA6" s="492" t="s">
        <v>329</v>
      </c>
      <c r="AB6" s="492" t="s">
        <v>329</v>
      </c>
      <c r="AC6" s="492" t="s">
        <v>329</v>
      </c>
      <c r="AD6" s="492" t="s">
        <v>329</v>
      </c>
      <c r="AE6" s="492" t="s">
        <v>329</v>
      </c>
    </row>
    <row r="7" spans="3:31" x14ac:dyDescent="0.2">
      <c r="C7" s="481" t="s">
        <v>466</v>
      </c>
      <c r="D7" s="572" t="s">
        <v>369</v>
      </c>
      <c r="E7" s="482"/>
      <c r="F7" s="574">
        <v>10</v>
      </c>
      <c r="G7" s="575"/>
      <c r="H7" s="576">
        <v>45</v>
      </c>
      <c r="I7" s="482"/>
      <c r="J7" s="482"/>
      <c r="K7" s="482"/>
      <c r="L7" s="482"/>
      <c r="M7" s="482"/>
      <c r="N7" s="482"/>
      <c r="O7" s="482"/>
      <c r="P7" s="482"/>
      <c r="Q7" s="482"/>
      <c r="R7" s="482"/>
      <c r="S7" s="482"/>
      <c r="T7" s="482"/>
      <c r="U7" s="482"/>
      <c r="V7" s="482"/>
      <c r="W7" s="482"/>
      <c r="X7" s="489"/>
      <c r="Y7" s="489"/>
      <c r="Z7" s="489"/>
      <c r="AA7" s="482"/>
      <c r="AB7" s="482"/>
      <c r="AC7" s="482"/>
      <c r="AD7" s="482"/>
      <c r="AE7" s="482"/>
    </row>
    <row r="8" spans="3:31" x14ac:dyDescent="0.2">
      <c r="C8" s="577" t="s">
        <v>7383</v>
      </c>
      <c r="D8" s="578" t="s">
        <v>7384</v>
      </c>
      <c r="E8" s="489">
        <v>26062</v>
      </c>
      <c r="F8" s="489"/>
      <c r="G8" s="579"/>
      <c r="H8" s="489"/>
      <c r="I8" s="580" t="s">
        <v>7385</v>
      </c>
      <c r="J8" s="580"/>
      <c r="K8" s="581">
        <v>24838</v>
      </c>
      <c r="L8" s="489">
        <v>27760</v>
      </c>
      <c r="M8" s="582"/>
      <c r="N8" s="489">
        <v>27760</v>
      </c>
      <c r="O8" s="489">
        <v>28126</v>
      </c>
      <c r="P8" s="489">
        <v>27760</v>
      </c>
      <c r="Q8" s="489">
        <v>20090</v>
      </c>
      <c r="R8" s="489">
        <v>27889</v>
      </c>
      <c r="S8" s="489">
        <v>27889</v>
      </c>
      <c r="T8" s="489">
        <v>26062</v>
      </c>
      <c r="U8" s="489">
        <v>26062</v>
      </c>
      <c r="V8" s="489">
        <v>26062</v>
      </c>
      <c r="W8" s="489">
        <v>26062</v>
      </c>
      <c r="X8" s="489">
        <v>27760</v>
      </c>
      <c r="Y8" s="489">
        <v>20090</v>
      </c>
      <c r="Z8" s="489">
        <v>20090</v>
      </c>
      <c r="AA8" s="489">
        <v>26062</v>
      </c>
      <c r="AB8" s="489">
        <v>26062</v>
      </c>
      <c r="AC8" s="489">
        <v>26062</v>
      </c>
      <c r="AD8" s="489">
        <v>26062</v>
      </c>
      <c r="AE8" s="489">
        <v>26062</v>
      </c>
    </row>
    <row r="9" spans="3:31" x14ac:dyDescent="0.2">
      <c r="C9" s="481" t="s">
        <v>7435</v>
      </c>
      <c r="D9" s="572" t="s">
        <v>334</v>
      </c>
      <c r="E9" s="583">
        <v>1538</v>
      </c>
      <c r="F9" s="583">
        <v>1538</v>
      </c>
      <c r="G9" s="583">
        <v>4231</v>
      </c>
      <c r="H9" s="583">
        <v>4231</v>
      </c>
      <c r="I9" s="583">
        <v>38</v>
      </c>
      <c r="J9" s="583">
        <v>38</v>
      </c>
      <c r="K9" s="583">
        <v>38</v>
      </c>
      <c r="L9" s="584"/>
      <c r="M9" s="583">
        <v>38</v>
      </c>
      <c r="N9" s="583">
        <v>38</v>
      </c>
      <c r="O9" s="583">
        <v>38</v>
      </c>
      <c r="P9" s="583">
        <v>38</v>
      </c>
      <c r="Q9" s="583">
        <v>38</v>
      </c>
      <c r="R9" s="583">
        <v>63000</v>
      </c>
      <c r="S9" s="583">
        <v>63000</v>
      </c>
      <c r="T9" s="583">
        <v>1538</v>
      </c>
      <c r="U9" s="583">
        <v>1538</v>
      </c>
      <c r="V9" s="583">
        <v>1538</v>
      </c>
      <c r="W9" s="583">
        <v>1538</v>
      </c>
      <c r="X9" s="583">
        <v>38</v>
      </c>
      <c r="Y9" s="583">
        <v>38</v>
      </c>
      <c r="Z9" s="583">
        <v>38</v>
      </c>
      <c r="AA9" s="583">
        <v>1538</v>
      </c>
      <c r="AB9" s="583">
        <v>1538</v>
      </c>
      <c r="AC9" s="583">
        <v>1538</v>
      </c>
      <c r="AD9" s="583">
        <v>1538</v>
      </c>
      <c r="AE9" s="583">
        <v>1538</v>
      </c>
    </row>
    <row r="10" spans="3:31" x14ac:dyDescent="0.2">
      <c r="C10" s="481" t="s">
        <v>7436</v>
      </c>
      <c r="D10" s="572" t="s">
        <v>336</v>
      </c>
      <c r="E10" s="492" t="s">
        <v>3023</v>
      </c>
      <c r="F10" s="492" t="s">
        <v>3023</v>
      </c>
      <c r="G10" s="103" t="s">
        <v>3024</v>
      </c>
      <c r="H10" s="103" t="s">
        <v>3024</v>
      </c>
      <c r="I10" s="492" t="s">
        <v>3025</v>
      </c>
      <c r="J10" s="492" t="s">
        <v>3025</v>
      </c>
      <c r="K10" s="492" t="s">
        <v>3025</v>
      </c>
      <c r="L10" s="492" t="s">
        <v>3025</v>
      </c>
      <c r="M10" s="492" t="s">
        <v>3025</v>
      </c>
      <c r="N10" s="492" t="s">
        <v>3025</v>
      </c>
      <c r="O10" s="573"/>
      <c r="P10" s="492" t="s">
        <v>3025</v>
      </c>
      <c r="Q10" s="492" t="s">
        <v>3025</v>
      </c>
      <c r="R10" s="492" t="s">
        <v>3022</v>
      </c>
      <c r="S10" s="492" t="s">
        <v>3022</v>
      </c>
      <c r="T10" s="492" t="s">
        <v>3023</v>
      </c>
      <c r="U10" s="492" t="s">
        <v>3023</v>
      </c>
      <c r="V10" s="492" t="s">
        <v>3023</v>
      </c>
      <c r="W10" s="492" t="s">
        <v>3023</v>
      </c>
      <c r="X10" s="492" t="s">
        <v>3025</v>
      </c>
      <c r="Y10" s="492" t="s">
        <v>3025</v>
      </c>
      <c r="Z10" s="492" t="s">
        <v>3025</v>
      </c>
      <c r="AA10" s="492" t="s">
        <v>3023</v>
      </c>
      <c r="AB10" s="492" t="s">
        <v>3023</v>
      </c>
      <c r="AC10" s="492" t="s">
        <v>3023</v>
      </c>
      <c r="AD10" s="492" t="s">
        <v>3023</v>
      </c>
      <c r="AE10" s="492" t="s">
        <v>3023</v>
      </c>
    </row>
    <row r="11" spans="3:31" x14ac:dyDescent="0.2">
      <c r="C11" s="481" t="s">
        <v>7386</v>
      </c>
      <c r="D11" s="572" t="s">
        <v>35</v>
      </c>
      <c r="E11" s="492" t="b">
        <v>1</v>
      </c>
      <c r="F11" s="492" t="b">
        <v>1</v>
      </c>
      <c r="G11" s="492" t="b">
        <v>0</v>
      </c>
      <c r="H11" s="492" t="b">
        <v>0</v>
      </c>
      <c r="I11" s="492" t="b">
        <v>0</v>
      </c>
      <c r="J11" s="492" t="b">
        <v>0</v>
      </c>
      <c r="K11" s="492" t="b">
        <v>0</v>
      </c>
      <c r="L11" s="492" t="b">
        <v>0</v>
      </c>
      <c r="M11" s="492" t="b">
        <v>0</v>
      </c>
      <c r="N11" s="492" t="b">
        <v>0</v>
      </c>
      <c r="O11" s="492" t="b">
        <v>1</v>
      </c>
      <c r="P11" s="492" t="b">
        <v>1</v>
      </c>
      <c r="Q11" s="573"/>
      <c r="R11" s="492" t="b">
        <v>0</v>
      </c>
      <c r="S11" s="492" t="b">
        <v>0</v>
      </c>
      <c r="T11" s="492" t="b">
        <v>1</v>
      </c>
      <c r="U11" s="492" t="b">
        <v>1</v>
      </c>
      <c r="V11" s="492" t="b">
        <v>1</v>
      </c>
      <c r="W11" s="492" t="b">
        <v>1</v>
      </c>
      <c r="X11" s="492" t="b">
        <v>1</v>
      </c>
      <c r="Y11" s="492" t="b">
        <v>0</v>
      </c>
      <c r="Z11" s="492" t="b">
        <v>0</v>
      </c>
      <c r="AA11" s="492" t="b">
        <v>1</v>
      </c>
      <c r="AB11" s="492" t="b">
        <v>1</v>
      </c>
      <c r="AC11" s="492" t="b">
        <v>1</v>
      </c>
      <c r="AD11" s="492" t="b">
        <v>1</v>
      </c>
      <c r="AE11" s="492" t="b">
        <v>1</v>
      </c>
    </row>
    <row r="12" spans="3:31" x14ac:dyDescent="0.2">
      <c r="C12" s="481" t="s">
        <v>7387</v>
      </c>
      <c r="D12" s="572" t="s">
        <v>351</v>
      </c>
      <c r="E12" s="492"/>
      <c r="F12" s="492"/>
      <c r="G12" s="492"/>
      <c r="H12" s="492"/>
      <c r="I12" s="492"/>
      <c r="J12" s="492"/>
      <c r="K12" s="492"/>
      <c r="L12" s="492"/>
      <c r="M12" s="492"/>
      <c r="N12" s="492"/>
      <c r="O12" s="492"/>
      <c r="P12" s="492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3:31" x14ac:dyDescent="0.2">
      <c r="C13" s="481" t="s">
        <v>12</v>
      </c>
      <c r="D13" s="572" t="s">
        <v>13</v>
      </c>
      <c r="E13" s="492"/>
      <c r="F13" s="492"/>
      <c r="G13" s="492"/>
      <c r="H13" s="492"/>
      <c r="I13" s="492"/>
      <c r="J13" s="492"/>
      <c r="K13" s="492"/>
      <c r="L13" s="492"/>
      <c r="M13" s="492"/>
      <c r="N13" s="492"/>
      <c r="O13" s="492"/>
      <c r="P13" s="492"/>
      <c r="Q13" s="11"/>
      <c r="R13" s="11"/>
      <c r="S13" s="11"/>
      <c r="X13" s="14"/>
      <c r="Y13" s="14"/>
      <c r="Z13" s="14"/>
      <c r="AA13" s="585"/>
      <c r="AB13" s="585"/>
      <c r="AC13" s="585"/>
      <c r="AD13" s="585"/>
      <c r="AE13" s="585"/>
    </row>
    <row r="14" spans="3:31" x14ac:dyDescent="0.2">
      <c r="C14" s="586" t="s">
        <v>7388</v>
      </c>
      <c r="D14" s="587" t="s">
        <v>7389</v>
      </c>
      <c r="E14" s="588" t="s">
        <v>2023</v>
      </c>
      <c r="F14" s="588" t="s">
        <v>2023</v>
      </c>
      <c r="G14" s="588" t="s">
        <v>2023</v>
      </c>
      <c r="H14" s="588" t="s">
        <v>2023</v>
      </c>
      <c r="I14" s="588" t="s">
        <v>2023</v>
      </c>
      <c r="J14" s="588" t="s">
        <v>2023</v>
      </c>
      <c r="K14" s="588" t="s">
        <v>2023</v>
      </c>
      <c r="L14" s="588" t="s">
        <v>2023</v>
      </c>
      <c r="M14" s="588" t="s">
        <v>2023</v>
      </c>
      <c r="N14" s="588" t="s">
        <v>2023</v>
      </c>
      <c r="O14" s="588" t="s">
        <v>2023</v>
      </c>
      <c r="P14" s="588" t="s">
        <v>2023</v>
      </c>
      <c r="Q14" s="588" t="s">
        <v>2023</v>
      </c>
      <c r="R14" s="588" t="s">
        <v>2023</v>
      </c>
      <c r="S14" s="588" t="s">
        <v>2023</v>
      </c>
      <c r="T14" s="588" t="s">
        <v>2023</v>
      </c>
      <c r="U14" s="588" t="s">
        <v>2023</v>
      </c>
      <c r="V14" s="588" t="s">
        <v>2023</v>
      </c>
      <c r="W14" s="588" t="s">
        <v>2023</v>
      </c>
      <c r="X14" s="588" t="s">
        <v>2023</v>
      </c>
      <c r="Y14" s="588" t="s">
        <v>2023</v>
      </c>
      <c r="Z14" s="588" t="s">
        <v>2023</v>
      </c>
      <c r="AA14" s="588" t="s">
        <v>2023</v>
      </c>
      <c r="AB14" s="588" t="s">
        <v>2023</v>
      </c>
      <c r="AC14" s="588" t="s">
        <v>2023</v>
      </c>
      <c r="AD14" s="588" t="s">
        <v>2023</v>
      </c>
      <c r="AE14" s="588" t="s">
        <v>2023</v>
      </c>
    </row>
    <row r="15" spans="3:31" x14ac:dyDescent="0.2">
      <c r="C15" s="481" t="s">
        <v>7390</v>
      </c>
      <c r="D15" s="589" t="s">
        <v>7391</v>
      </c>
      <c r="E15" s="492" t="b">
        <v>1</v>
      </c>
      <c r="F15" s="492" t="b">
        <v>1</v>
      </c>
      <c r="G15" s="492" t="b">
        <v>1</v>
      </c>
      <c r="H15" s="492" t="b">
        <v>1</v>
      </c>
      <c r="I15" s="492" t="b">
        <v>1</v>
      </c>
      <c r="J15" s="492" t="b">
        <v>1</v>
      </c>
      <c r="K15" s="492" t="b">
        <v>1</v>
      </c>
      <c r="L15" s="492" t="b">
        <v>1</v>
      </c>
      <c r="M15" s="492" t="b">
        <v>1</v>
      </c>
      <c r="N15" s="492" t="b">
        <v>1</v>
      </c>
      <c r="O15" s="492" t="b">
        <v>1</v>
      </c>
      <c r="P15" s="492" t="b">
        <v>1</v>
      </c>
      <c r="Q15" s="492" t="b">
        <v>1</v>
      </c>
      <c r="R15" s="492" t="b">
        <v>1</v>
      </c>
      <c r="S15" s="492" t="b">
        <v>1</v>
      </c>
      <c r="T15" s="553"/>
      <c r="U15" s="492" t="b">
        <v>1</v>
      </c>
      <c r="V15" s="553" t="b">
        <v>0</v>
      </c>
      <c r="W15" s="492" t="b">
        <v>1</v>
      </c>
      <c r="X15" s="492" t="b">
        <v>1</v>
      </c>
      <c r="Y15" s="492" t="b">
        <v>1</v>
      </c>
      <c r="Z15" s="492" t="b">
        <v>1</v>
      </c>
      <c r="AA15" s="492" t="b">
        <v>1</v>
      </c>
      <c r="AB15" s="492" t="b">
        <v>1</v>
      </c>
      <c r="AC15" s="492" t="b">
        <v>1</v>
      </c>
      <c r="AD15" s="492" t="b">
        <v>1</v>
      </c>
      <c r="AE15" s="492" t="b">
        <v>1</v>
      </c>
    </row>
    <row r="16" spans="3:31" x14ac:dyDescent="0.2">
      <c r="C16" s="481" t="s">
        <v>7392</v>
      </c>
      <c r="D16" s="589" t="s">
        <v>7393</v>
      </c>
      <c r="E16" s="492" t="b">
        <v>1</v>
      </c>
      <c r="F16" s="492" t="b">
        <v>1</v>
      </c>
      <c r="G16" s="492" t="b">
        <v>1</v>
      </c>
      <c r="H16" s="492" t="b">
        <v>1</v>
      </c>
      <c r="I16" s="492" t="b">
        <v>1</v>
      </c>
      <c r="J16" s="492" t="b">
        <v>1</v>
      </c>
      <c r="K16" s="492" t="b">
        <v>1</v>
      </c>
      <c r="L16" s="492" t="b">
        <v>1</v>
      </c>
      <c r="M16" s="492" t="b">
        <v>1</v>
      </c>
      <c r="N16" s="492" t="b">
        <v>1</v>
      </c>
      <c r="O16" s="492" t="b">
        <v>1</v>
      </c>
      <c r="P16" s="492" t="b">
        <v>1</v>
      </c>
      <c r="Q16" s="492" t="b">
        <v>1</v>
      </c>
      <c r="R16" s="492" t="b">
        <v>1</v>
      </c>
      <c r="S16" s="492" t="b">
        <v>1</v>
      </c>
      <c r="T16" s="634"/>
      <c r="U16" s="492" t="b">
        <v>1</v>
      </c>
      <c r="V16" s="553" t="b">
        <v>0</v>
      </c>
      <c r="W16" s="492" t="b">
        <v>1</v>
      </c>
      <c r="X16" s="492" t="b">
        <v>1</v>
      </c>
      <c r="Y16" s="492" t="b">
        <v>1</v>
      </c>
      <c r="Z16" s="492" t="b">
        <v>1</v>
      </c>
      <c r="AA16" s="492" t="b">
        <v>1</v>
      </c>
      <c r="AB16" s="492" t="b">
        <v>1</v>
      </c>
      <c r="AC16" s="492" t="b">
        <v>1</v>
      </c>
      <c r="AD16" s="492" t="b">
        <v>1</v>
      </c>
      <c r="AE16" s="492" t="b">
        <v>1</v>
      </c>
    </row>
    <row r="17" spans="3:31" x14ac:dyDescent="0.2">
      <c r="C17" s="481" t="s">
        <v>7394</v>
      </c>
      <c r="D17" s="589" t="s">
        <v>346</v>
      </c>
      <c r="E17" s="492" t="s">
        <v>23</v>
      </c>
      <c r="F17" s="492" t="s">
        <v>23</v>
      </c>
      <c r="G17" s="492" t="s">
        <v>23</v>
      </c>
      <c r="H17" s="492" t="s">
        <v>23</v>
      </c>
      <c r="I17" s="492" t="s">
        <v>23</v>
      </c>
      <c r="J17" s="492" t="s">
        <v>23</v>
      </c>
      <c r="K17" s="492" t="s">
        <v>23</v>
      </c>
      <c r="L17" s="492" t="s">
        <v>23</v>
      </c>
      <c r="M17" s="492" t="s">
        <v>23</v>
      </c>
      <c r="N17" s="492" t="s">
        <v>23</v>
      </c>
      <c r="O17" s="492" t="s">
        <v>23</v>
      </c>
      <c r="P17" s="492" t="s">
        <v>23</v>
      </c>
      <c r="Q17" s="492" t="s">
        <v>23</v>
      </c>
      <c r="R17" s="492" t="s">
        <v>23</v>
      </c>
      <c r="S17" s="492" t="s">
        <v>23</v>
      </c>
      <c r="T17" s="492" t="s">
        <v>23</v>
      </c>
      <c r="U17" s="492" t="s">
        <v>23</v>
      </c>
      <c r="V17" s="492" t="s">
        <v>23</v>
      </c>
      <c r="W17" s="573"/>
      <c r="X17" s="492" t="s">
        <v>23</v>
      </c>
      <c r="Y17" s="590" t="s">
        <v>23</v>
      </c>
      <c r="Z17" s="492" t="s">
        <v>23</v>
      </c>
      <c r="AA17" s="492" t="s">
        <v>23</v>
      </c>
      <c r="AB17" s="492" t="s">
        <v>23</v>
      </c>
      <c r="AC17" s="492" t="s">
        <v>23</v>
      </c>
      <c r="AD17" s="492" t="s">
        <v>23</v>
      </c>
      <c r="AE17" s="492" t="s">
        <v>23</v>
      </c>
    </row>
    <row r="18" spans="3:31" x14ac:dyDescent="0.2">
      <c r="C18" s="481" t="s">
        <v>7395</v>
      </c>
      <c r="D18" s="589" t="s">
        <v>66</v>
      </c>
      <c r="E18" s="492" t="s">
        <v>67</v>
      </c>
      <c r="F18" s="492" t="s">
        <v>67</v>
      </c>
      <c r="G18" s="492" t="s">
        <v>67</v>
      </c>
      <c r="H18" s="492" t="s">
        <v>67</v>
      </c>
      <c r="I18" s="492" t="s">
        <v>67</v>
      </c>
      <c r="J18" s="492" t="s">
        <v>67</v>
      </c>
      <c r="K18" s="492" t="s">
        <v>67</v>
      </c>
      <c r="L18" s="492" t="s">
        <v>67</v>
      </c>
      <c r="M18" s="492" t="s">
        <v>67</v>
      </c>
      <c r="N18" s="492" t="s">
        <v>67</v>
      </c>
      <c r="O18" s="492" t="s">
        <v>67</v>
      </c>
      <c r="P18" s="492" t="s">
        <v>67</v>
      </c>
      <c r="Q18" s="492" t="s">
        <v>67</v>
      </c>
      <c r="R18" s="492" t="s">
        <v>67</v>
      </c>
      <c r="S18" s="492" t="s">
        <v>67</v>
      </c>
      <c r="T18" s="492" t="s">
        <v>67</v>
      </c>
      <c r="U18" s="492" t="s">
        <v>67</v>
      </c>
      <c r="V18" s="492" t="s">
        <v>67</v>
      </c>
      <c r="W18" s="492" t="s">
        <v>67</v>
      </c>
      <c r="X18" s="492" t="s">
        <v>67</v>
      </c>
      <c r="Y18" s="492" t="s">
        <v>67</v>
      </c>
      <c r="Z18" s="590"/>
      <c r="AA18" s="492" t="s">
        <v>67</v>
      </c>
      <c r="AB18" s="492" t="s">
        <v>67</v>
      </c>
      <c r="AC18" s="492" t="s">
        <v>67</v>
      </c>
      <c r="AD18" s="492" t="s">
        <v>67</v>
      </c>
      <c r="AE18" s="492" t="s">
        <v>67</v>
      </c>
    </row>
    <row r="19" spans="3:31" x14ac:dyDescent="0.2">
      <c r="C19" s="481" t="s">
        <v>7437</v>
      </c>
      <c r="D19" s="589" t="s">
        <v>349</v>
      </c>
      <c r="E19" s="591">
        <v>80000</v>
      </c>
      <c r="F19" s="591">
        <v>80000</v>
      </c>
      <c r="G19" s="591">
        <v>80000</v>
      </c>
      <c r="H19" s="591">
        <v>80000</v>
      </c>
      <c r="I19" s="591">
        <v>80000</v>
      </c>
      <c r="J19" s="591">
        <v>80000</v>
      </c>
      <c r="K19" s="591">
        <v>80000</v>
      </c>
      <c r="L19" s="591">
        <v>80000</v>
      </c>
      <c r="M19" s="591">
        <v>80000</v>
      </c>
      <c r="N19" s="591">
        <v>80000</v>
      </c>
      <c r="O19" s="591">
        <v>80000</v>
      </c>
      <c r="P19" s="591">
        <v>80000</v>
      </c>
      <c r="Q19" s="591">
        <v>80000</v>
      </c>
      <c r="R19" s="591">
        <v>80000</v>
      </c>
      <c r="S19" s="591">
        <v>80000</v>
      </c>
      <c r="T19" s="591">
        <v>80000</v>
      </c>
      <c r="U19" s="591">
        <v>80000</v>
      </c>
      <c r="V19" s="591">
        <v>80000</v>
      </c>
      <c r="W19" s="591">
        <v>80000</v>
      </c>
      <c r="X19" s="591">
        <v>80000</v>
      </c>
      <c r="Y19" s="591">
        <v>80000</v>
      </c>
      <c r="Z19" s="591">
        <v>80000</v>
      </c>
      <c r="AA19" s="591">
        <v>80000</v>
      </c>
      <c r="AB19" s="592">
        <v>-10000</v>
      </c>
      <c r="AC19" s="591">
        <v>80000</v>
      </c>
      <c r="AD19" s="591">
        <v>80000</v>
      </c>
      <c r="AE19" s="591">
        <v>80000</v>
      </c>
    </row>
    <row r="20" spans="3:31" x14ac:dyDescent="0.2">
      <c r="C20" s="593" t="s">
        <v>7396</v>
      </c>
      <c r="D20" s="594" t="s">
        <v>7397</v>
      </c>
      <c r="E20" s="492" t="s">
        <v>490</v>
      </c>
      <c r="F20" s="492" t="s">
        <v>490</v>
      </c>
      <c r="G20" s="492" t="s">
        <v>99</v>
      </c>
      <c r="H20" s="492" t="s">
        <v>99</v>
      </c>
      <c r="I20" s="492" t="s">
        <v>99</v>
      </c>
      <c r="J20" s="492" t="s">
        <v>99</v>
      </c>
      <c r="K20" s="492" t="s">
        <v>99</v>
      </c>
      <c r="L20" s="492" t="s">
        <v>99</v>
      </c>
      <c r="M20" s="492" t="s">
        <v>99</v>
      </c>
      <c r="N20" s="492" t="s">
        <v>99</v>
      </c>
      <c r="O20" s="492" t="s">
        <v>99</v>
      </c>
      <c r="P20" s="492" t="s">
        <v>99</v>
      </c>
      <c r="Q20" s="492" t="s">
        <v>99</v>
      </c>
      <c r="R20" s="492" t="s">
        <v>99</v>
      </c>
      <c r="S20" s="492" t="s">
        <v>99</v>
      </c>
      <c r="T20" s="492" t="s">
        <v>99</v>
      </c>
      <c r="U20" s="492" t="s">
        <v>99</v>
      </c>
      <c r="V20" s="492" t="s">
        <v>99</v>
      </c>
      <c r="W20" s="492" t="s">
        <v>99</v>
      </c>
      <c r="X20" s="492" t="s">
        <v>99</v>
      </c>
      <c r="Y20" s="492" t="s">
        <v>99</v>
      </c>
      <c r="Z20" s="492" t="s">
        <v>99</v>
      </c>
      <c r="AA20" s="492" t="s">
        <v>99</v>
      </c>
      <c r="AB20" s="492" t="s">
        <v>99</v>
      </c>
      <c r="AC20" s="492" t="s">
        <v>99</v>
      </c>
      <c r="AD20" s="492" t="s">
        <v>99</v>
      </c>
      <c r="AE20" s="492" t="s">
        <v>99</v>
      </c>
    </row>
    <row r="21" spans="3:31" x14ac:dyDescent="0.2">
      <c r="C21" s="481" t="s">
        <v>7398</v>
      </c>
      <c r="D21" s="589" t="s">
        <v>7399</v>
      </c>
      <c r="E21" s="492" t="b">
        <v>1</v>
      </c>
      <c r="F21" s="492" t="b">
        <v>1</v>
      </c>
      <c r="G21" s="492" t="b">
        <v>1</v>
      </c>
      <c r="H21" s="492" t="b">
        <v>1</v>
      </c>
      <c r="I21" s="492" t="b">
        <v>1</v>
      </c>
      <c r="J21" s="492" t="b">
        <v>1</v>
      </c>
      <c r="K21" s="492" t="b">
        <v>1</v>
      </c>
      <c r="L21" s="492" t="b">
        <v>1</v>
      </c>
      <c r="M21" s="492" t="b">
        <v>1</v>
      </c>
      <c r="N21" s="492" t="b">
        <v>1</v>
      </c>
      <c r="O21" s="492" t="b">
        <v>1</v>
      </c>
      <c r="P21" s="492" t="b">
        <v>1</v>
      </c>
      <c r="Q21" s="492" t="b">
        <v>1</v>
      </c>
      <c r="R21" s="492" t="b">
        <v>1</v>
      </c>
      <c r="S21" s="492" t="b">
        <v>1</v>
      </c>
      <c r="T21" s="492" t="b">
        <v>1</v>
      </c>
      <c r="U21" s="492" t="b">
        <v>1</v>
      </c>
      <c r="V21" s="492" t="b">
        <v>1</v>
      </c>
      <c r="W21" s="492" t="b">
        <v>1</v>
      </c>
      <c r="X21" s="492" t="b">
        <v>1</v>
      </c>
      <c r="Y21" s="492" t="b">
        <v>1</v>
      </c>
      <c r="Z21" s="492" t="b">
        <v>1</v>
      </c>
      <c r="AA21" s="492" t="b">
        <v>1</v>
      </c>
      <c r="AB21" s="492" t="b">
        <v>1</v>
      </c>
      <c r="AC21" s="492" t="b">
        <v>1</v>
      </c>
      <c r="AD21" s="492" t="b">
        <v>1</v>
      </c>
      <c r="AE21" s="492" t="b">
        <v>1</v>
      </c>
    </row>
    <row r="22" spans="3:31" x14ac:dyDescent="0.2">
      <c r="C22" s="481" t="s">
        <v>7400</v>
      </c>
      <c r="D22" s="589" t="s">
        <v>7401</v>
      </c>
      <c r="E22" s="492" t="b">
        <v>1</v>
      </c>
      <c r="F22" s="492" t="b">
        <v>1</v>
      </c>
      <c r="G22" s="492" t="b">
        <v>1</v>
      </c>
      <c r="H22" s="492" t="b">
        <v>1</v>
      </c>
      <c r="I22" s="492" t="b">
        <v>1</v>
      </c>
      <c r="J22" s="492" t="b">
        <v>1</v>
      </c>
      <c r="K22" s="492" t="b">
        <v>1</v>
      </c>
      <c r="L22" s="492" t="b">
        <v>1</v>
      </c>
      <c r="M22" s="492" t="b">
        <v>1</v>
      </c>
      <c r="N22" s="492" t="b">
        <v>1</v>
      </c>
      <c r="O22" s="492" t="b">
        <v>1</v>
      </c>
      <c r="P22" s="492" t="b">
        <v>1</v>
      </c>
      <c r="Q22" s="492" t="b">
        <v>1</v>
      </c>
      <c r="R22" s="492" t="b">
        <v>1</v>
      </c>
      <c r="S22" s="492" t="b">
        <v>1</v>
      </c>
      <c r="T22" s="492" t="b">
        <v>1</v>
      </c>
      <c r="U22" s="492" t="b">
        <v>1</v>
      </c>
      <c r="V22" s="492" t="b">
        <v>1</v>
      </c>
      <c r="W22" s="492" t="b">
        <v>1</v>
      </c>
      <c r="X22" s="492" t="b">
        <v>1</v>
      </c>
      <c r="Y22" s="492" t="b">
        <v>1</v>
      </c>
      <c r="Z22" s="492" t="b">
        <v>1</v>
      </c>
      <c r="AA22" s="492" t="b">
        <v>1</v>
      </c>
      <c r="AB22" s="492" t="b">
        <v>1</v>
      </c>
      <c r="AC22" s="492" t="b">
        <v>1</v>
      </c>
      <c r="AD22" s="492" t="b">
        <v>1</v>
      </c>
      <c r="AE22" s="492" t="b">
        <v>1</v>
      </c>
    </row>
    <row r="23" spans="3:31" x14ac:dyDescent="0.2">
      <c r="C23" s="481" t="s">
        <v>7402</v>
      </c>
      <c r="D23" s="589" t="s">
        <v>346</v>
      </c>
      <c r="E23" s="492" t="s">
        <v>23</v>
      </c>
      <c r="F23" s="492" t="s">
        <v>23</v>
      </c>
      <c r="G23" s="492" t="s">
        <v>23</v>
      </c>
      <c r="H23" s="492" t="s">
        <v>23</v>
      </c>
      <c r="I23" s="492" t="s">
        <v>23</v>
      </c>
      <c r="J23" s="492" t="s">
        <v>23</v>
      </c>
      <c r="K23" s="492" t="s">
        <v>23</v>
      </c>
      <c r="L23" s="492" t="s">
        <v>23</v>
      </c>
      <c r="M23" s="492" t="s">
        <v>23</v>
      </c>
      <c r="N23" s="492" t="s">
        <v>23</v>
      </c>
      <c r="O23" s="492" t="s">
        <v>23</v>
      </c>
      <c r="P23" s="492" t="s">
        <v>23</v>
      </c>
      <c r="Q23" s="492" t="s">
        <v>23</v>
      </c>
      <c r="R23" s="492" t="s">
        <v>23</v>
      </c>
      <c r="S23" s="492" t="s">
        <v>23</v>
      </c>
      <c r="T23" s="492" t="s">
        <v>23</v>
      </c>
      <c r="U23" s="492" t="s">
        <v>23</v>
      </c>
      <c r="V23" s="492" t="s">
        <v>23</v>
      </c>
      <c r="W23" s="492" t="s">
        <v>23</v>
      </c>
      <c r="X23" s="492" t="s">
        <v>23</v>
      </c>
      <c r="Y23" s="590" t="s">
        <v>7403</v>
      </c>
      <c r="Z23" s="492" t="s">
        <v>23</v>
      </c>
      <c r="AA23" s="492" t="s">
        <v>23</v>
      </c>
      <c r="AB23" s="492" t="s">
        <v>23</v>
      </c>
      <c r="AC23" s="492" t="s">
        <v>23</v>
      </c>
      <c r="AD23" s="492" t="s">
        <v>23</v>
      </c>
      <c r="AE23" s="492" t="s">
        <v>23</v>
      </c>
    </row>
    <row r="24" spans="3:31" x14ac:dyDescent="0.2">
      <c r="C24" s="481" t="s">
        <v>7404</v>
      </c>
      <c r="D24" s="589" t="s">
        <v>66</v>
      </c>
      <c r="E24" s="492" t="s">
        <v>67</v>
      </c>
      <c r="F24" s="492" t="s">
        <v>67</v>
      </c>
      <c r="G24" s="492" t="s">
        <v>67</v>
      </c>
      <c r="H24" s="492" t="s">
        <v>67</v>
      </c>
      <c r="I24" s="492" t="s">
        <v>67</v>
      </c>
      <c r="J24" s="492" t="s">
        <v>67</v>
      </c>
      <c r="K24" s="492" t="s">
        <v>67</v>
      </c>
      <c r="L24" s="492" t="s">
        <v>67</v>
      </c>
      <c r="M24" s="492" t="s">
        <v>67</v>
      </c>
      <c r="N24" s="492" t="s">
        <v>67</v>
      </c>
      <c r="O24" s="492" t="s">
        <v>67</v>
      </c>
      <c r="P24" s="492" t="s">
        <v>67</v>
      </c>
      <c r="Q24" s="492" t="s">
        <v>67</v>
      </c>
      <c r="R24" s="492" t="s">
        <v>67</v>
      </c>
      <c r="S24" s="492" t="s">
        <v>67</v>
      </c>
      <c r="T24" s="492" t="s">
        <v>67</v>
      </c>
      <c r="U24" s="492" t="s">
        <v>67</v>
      </c>
      <c r="V24" s="492" t="s">
        <v>67</v>
      </c>
      <c r="W24" s="492" t="s">
        <v>67</v>
      </c>
      <c r="X24" s="492" t="s">
        <v>67</v>
      </c>
      <c r="Y24" s="492" t="s">
        <v>67</v>
      </c>
      <c r="Z24" s="492" t="s">
        <v>67</v>
      </c>
      <c r="AA24" s="492" t="s">
        <v>67</v>
      </c>
      <c r="AB24" s="492" t="s">
        <v>67</v>
      </c>
      <c r="AC24" s="492" t="s">
        <v>67</v>
      </c>
      <c r="AD24" s="492" t="s">
        <v>67</v>
      </c>
      <c r="AE24" s="492" t="s">
        <v>67</v>
      </c>
    </row>
    <row r="25" spans="3:31" x14ac:dyDescent="0.2">
      <c r="C25" s="481" t="s">
        <v>7438</v>
      </c>
      <c r="D25" s="589" t="s">
        <v>349</v>
      </c>
      <c r="E25" s="591">
        <v>60000</v>
      </c>
      <c r="F25" s="591">
        <v>60000</v>
      </c>
      <c r="G25" s="591">
        <v>60000</v>
      </c>
      <c r="H25" s="591">
        <v>60000</v>
      </c>
      <c r="I25" s="591">
        <v>60000</v>
      </c>
      <c r="J25" s="591">
        <v>60000</v>
      </c>
      <c r="K25" s="591">
        <v>60000</v>
      </c>
      <c r="L25" s="591">
        <v>60000</v>
      </c>
      <c r="M25" s="591">
        <v>60000</v>
      </c>
      <c r="N25" s="591">
        <v>60000</v>
      </c>
      <c r="O25" s="591">
        <v>60000</v>
      </c>
      <c r="P25" s="591">
        <v>60000</v>
      </c>
      <c r="Q25" s="591">
        <v>60000</v>
      </c>
      <c r="R25" s="591">
        <v>60000</v>
      </c>
      <c r="S25" s="591">
        <v>60000</v>
      </c>
      <c r="T25" s="591">
        <v>60000</v>
      </c>
      <c r="U25" s="591">
        <v>60000</v>
      </c>
      <c r="V25" s="591">
        <v>60000</v>
      </c>
      <c r="W25" s="591">
        <v>60000</v>
      </c>
      <c r="X25" s="591">
        <v>60000</v>
      </c>
      <c r="Y25" s="591">
        <v>60000</v>
      </c>
      <c r="Z25" s="591">
        <v>60000</v>
      </c>
      <c r="AA25" s="591">
        <v>60000</v>
      </c>
      <c r="AB25" s="591">
        <v>60000</v>
      </c>
      <c r="AC25" s="591">
        <v>60000</v>
      </c>
      <c r="AD25" s="591">
        <v>60000</v>
      </c>
      <c r="AE25" s="591">
        <v>60000</v>
      </c>
    </row>
    <row r="26" spans="3:31" x14ac:dyDescent="0.2">
      <c r="C26" s="593" t="s">
        <v>7405</v>
      </c>
      <c r="D26" s="594" t="s">
        <v>7406</v>
      </c>
      <c r="E26" s="492" t="s">
        <v>99</v>
      </c>
      <c r="F26" s="492" t="s">
        <v>99</v>
      </c>
      <c r="G26" s="492" t="s">
        <v>490</v>
      </c>
      <c r="H26" s="492" t="s">
        <v>490</v>
      </c>
      <c r="I26" s="492" t="s">
        <v>490</v>
      </c>
      <c r="J26" s="492" t="s">
        <v>490</v>
      </c>
      <c r="K26" s="492" t="s">
        <v>490</v>
      </c>
      <c r="L26" s="482"/>
      <c r="M26" s="482"/>
      <c r="N26" s="492" t="s">
        <v>490</v>
      </c>
      <c r="O26" s="492" t="s">
        <v>490</v>
      </c>
      <c r="P26" s="492"/>
      <c r="R26" s="492" t="s">
        <v>490</v>
      </c>
      <c r="S26" s="492" t="s">
        <v>490</v>
      </c>
      <c r="V26" s="492" t="s">
        <v>490</v>
      </c>
      <c r="W26" s="492" t="s">
        <v>490</v>
      </c>
      <c r="X26" s="492" t="s">
        <v>490</v>
      </c>
      <c r="Y26" s="492" t="s">
        <v>490</v>
      </c>
      <c r="Z26" s="492" t="s">
        <v>490</v>
      </c>
      <c r="AA26" s="492" t="s">
        <v>490</v>
      </c>
      <c r="AB26" s="492" t="s">
        <v>490</v>
      </c>
      <c r="AC26" s="492" t="s">
        <v>490</v>
      </c>
      <c r="AD26" s="492" t="s">
        <v>490</v>
      </c>
      <c r="AE26" s="492" t="s">
        <v>490</v>
      </c>
    </row>
    <row r="27" spans="3:31" x14ac:dyDescent="0.2">
      <c r="C27" s="481" t="s">
        <v>7407</v>
      </c>
      <c r="D27" s="589" t="s">
        <v>7408</v>
      </c>
      <c r="E27" s="492" t="b">
        <v>1</v>
      </c>
      <c r="F27" s="492" t="b">
        <v>1</v>
      </c>
      <c r="G27" s="492" t="b">
        <v>1</v>
      </c>
      <c r="H27" s="492" t="b">
        <v>1</v>
      </c>
      <c r="I27" s="492" t="b">
        <v>1</v>
      </c>
      <c r="J27" s="492" t="b">
        <v>1</v>
      </c>
      <c r="K27" s="492" t="b">
        <v>1</v>
      </c>
      <c r="L27" s="482"/>
      <c r="M27" s="482"/>
      <c r="N27" s="492" t="b">
        <v>1</v>
      </c>
      <c r="O27" s="492" t="b">
        <v>1</v>
      </c>
      <c r="P27" s="492"/>
      <c r="R27" s="492" t="b">
        <v>1</v>
      </c>
      <c r="S27" s="492" t="b">
        <v>1</v>
      </c>
      <c r="V27" s="492" t="b">
        <v>1</v>
      </c>
      <c r="W27" s="492" t="b">
        <v>1</v>
      </c>
      <c r="X27" s="492" t="b">
        <v>1</v>
      </c>
      <c r="Y27" s="492" t="b">
        <v>1</v>
      </c>
      <c r="Z27" s="492" t="b">
        <v>1</v>
      </c>
      <c r="AA27" s="492" t="b">
        <v>1</v>
      </c>
      <c r="AB27" s="492" t="b">
        <v>1</v>
      </c>
      <c r="AC27" s="492" t="b">
        <v>1</v>
      </c>
      <c r="AD27" s="492" t="b">
        <v>1</v>
      </c>
      <c r="AE27" s="492" t="b">
        <v>1</v>
      </c>
    </row>
    <row r="28" spans="3:31" x14ac:dyDescent="0.2">
      <c r="C28" s="481" t="s">
        <v>7409</v>
      </c>
      <c r="D28" s="589" t="s">
        <v>7410</v>
      </c>
      <c r="E28" s="492" t="b">
        <v>1</v>
      </c>
      <c r="F28" s="492" t="b">
        <v>1</v>
      </c>
      <c r="G28" s="492" t="b">
        <v>1</v>
      </c>
      <c r="H28" s="492" t="b">
        <v>1</v>
      </c>
      <c r="I28" s="492" t="b">
        <v>1</v>
      </c>
      <c r="J28" s="492" t="b">
        <v>1</v>
      </c>
      <c r="K28" s="492" t="b">
        <v>1</v>
      </c>
      <c r="L28" s="482"/>
      <c r="M28" s="482"/>
      <c r="N28" s="492" t="b">
        <v>1</v>
      </c>
      <c r="O28" s="492" t="b">
        <v>1</v>
      </c>
      <c r="P28" s="492"/>
      <c r="R28" s="492" t="b">
        <v>1</v>
      </c>
      <c r="S28" s="492" t="b">
        <v>1</v>
      </c>
      <c r="V28" s="492" t="b">
        <v>1</v>
      </c>
      <c r="W28" s="492" t="b">
        <v>1</v>
      </c>
      <c r="X28" s="492" t="b">
        <v>1</v>
      </c>
      <c r="Y28" s="492" t="b">
        <v>1</v>
      </c>
      <c r="Z28" s="492" t="b">
        <v>1</v>
      </c>
      <c r="AA28" s="492" t="b">
        <v>1</v>
      </c>
      <c r="AB28" s="492" t="b">
        <v>1</v>
      </c>
      <c r="AC28" s="492" t="b">
        <v>1</v>
      </c>
      <c r="AD28" s="492" t="b">
        <v>1</v>
      </c>
      <c r="AE28" s="492" t="b">
        <v>1</v>
      </c>
    </row>
    <row r="29" spans="3:31" x14ac:dyDescent="0.2">
      <c r="C29" s="481" t="s">
        <v>7411</v>
      </c>
      <c r="D29" s="589" t="s">
        <v>346</v>
      </c>
      <c r="E29" s="492" t="s">
        <v>23</v>
      </c>
      <c r="F29" s="492" t="s">
        <v>23</v>
      </c>
      <c r="G29" s="492" t="s">
        <v>23</v>
      </c>
      <c r="H29" s="492" t="s">
        <v>23</v>
      </c>
      <c r="I29" s="492" t="s">
        <v>23</v>
      </c>
      <c r="J29" s="492" t="s">
        <v>23</v>
      </c>
      <c r="K29" s="492" t="s">
        <v>23</v>
      </c>
      <c r="L29" s="482"/>
      <c r="M29" s="482"/>
      <c r="N29" s="492" t="s">
        <v>23</v>
      </c>
      <c r="O29" s="492" t="s">
        <v>23</v>
      </c>
      <c r="P29" s="492"/>
      <c r="R29" s="492" t="s">
        <v>23</v>
      </c>
      <c r="S29" s="492" t="s">
        <v>23</v>
      </c>
      <c r="V29" s="492" t="s">
        <v>23</v>
      </c>
      <c r="W29" s="492" t="s">
        <v>23</v>
      </c>
      <c r="X29" s="573"/>
      <c r="Y29" s="492" t="s">
        <v>23</v>
      </c>
      <c r="Z29" s="492" t="s">
        <v>23</v>
      </c>
      <c r="AA29" s="492" t="s">
        <v>23</v>
      </c>
      <c r="AB29" s="492" t="s">
        <v>23</v>
      </c>
      <c r="AC29" s="492" t="s">
        <v>23</v>
      </c>
      <c r="AD29" s="492" t="s">
        <v>23</v>
      </c>
      <c r="AE29" s="492" t="s">
        <v>23</v>
      </c>
    </row>
    <row r="30" spans="3:31" x14ac:dyDescent="0.2">
      <c r="C30" s="481" t="s">
        <v>7412</v>
      </c>
      <c r="D30" s="589" t="s">
        <v>66</v>
      </c>
      <c r="E30" s="492" t="s">
        <v>67</v>
      </c>
      <c r="F30" s="492" t="s">
        <v>67</v>
      </c>
      <c r="G30" s="492" t="s">
        <v>67</v>
      </c>
      <c r="H30" s="492" t="s">
        <v>67</v>
      </c>
      <c r="I30" s="492" t="s">
        <v>67</v>
      </c>
      <c r="J30" s="492" t="s">
        <v>67</v>
      </c>
      <c r="K30" s="492" t="s">
        <v>67</v>
      </c>
      <c r="L30" s="482"/>
      <c r="M30" s="482"/>
      <c r="N30" s="492" t="s">
        <v>67</v>
      </c>
      <c r="O30" s="492" t="s">
        <v>67</v>
      </c>
      <c r="P30" s="492"/>
      <c r="R30" s="492" t="s">
        <v>67</v>
      </c>
      <c r="S30" s="492" t="s">
        <v>67</v>
      </c>
      <c r="V30" s="492" t="s">
        <v>67</v>
      </c>
      <c r="W30" s="492" t="s">
        <v>67</v>
      </c>
      <c r="X30" s="492" t="s">
        <v>67</v>
      </c>
      <c r="Y30" s="492" t="s">
        <v>67</v>
      </c>
      <c r="Z30" s="492" t="s">
        <v>67</v>
      </c>
      <c r="AA30" s="590" t="s">
        <v>7413</v>
      </c>
      <c r="AB30" s="492" t="s">
        <v>67</v>
      </c>
      <c r="AC30" s="492" t="s">
        <v>67</v>
      </c>
      <c r="AD30" s="492" t="s">
        <v>67</v>
      </c>
      <c r="AE30" s="492" t="s">
        <v>67</v>
      </c>
    </row>
    <row r="31" spans="3:31" x14ac:dyDescent="0.2">
      <c r="C31" s="598" t="s">
        <v>7439</v>
      </c>
      <c r="D31" s="599" t="s">
        <v>349</v>
      </c>
      <c r="E31" s="601">
        <v>50000</v>
      </c>
      <c r="F31" s="601">
        <v>50000</v>
      </c>
      <c r="G31" s="601">
        <v>50000</v>
      </c>
      <c r="H31" s="601">
        <v>50000</v>
      </c>
      <c r="I31" s="601">
        <v>50000</v>
      </c>
      <c r="J31" s="601">
        <v>50000</v>
      </c>
      <c r="K31" s="601">
        <v>50000</v>
      </c>
      <c r="L31" s="601"/>
      <c r="M31" s="601"/>
      <c r="N31" s="601">
        <v>50000</v>
      </c>
      <c r="O31" s="601">
        <v>50000</v>
      </c>
      <c r="P31" s="601"/>
      <c r="Q31" s="601"/>
      <c r="R31" s="601">
        <v>50000</v>
      </c>
      <c r="S31" s="601">
        <v>50000</v>
      </c>
      <c r="T31" s="601"/>
      <c r="U31" s="601"/>
      <c r="V31" s="601">
        <v>50000</v>
      </c>
      <c r="W31" s="601">
        <v>50000</v>
      </c>
      <c r="X31" s="601">
        <v>50000</v>
      </c>
      <c r="Y31" s="601">
        <v>50000</v>
      </c>
      <c r="Z31" s="601">
        <v>50000</v>
      </c>
      <c r="AA31" s="601">
        <v>50000</v>
      </c>
      <c r="AB31" s="601">
        <v>50000</v>
      </c>
      <c r="AC31" s="603">
        <v>-300</v>
      </c>
      <c r="AD31" s="601">
        <v>3000</v>
      </c>
      <c r="AE31" s="601">
        <v>3000</v>
      </c>
    </row>
    <row r="32" spans="3:31" x14ac:dyDescent="0.2">
      <c r="C32" s="593" t="s">
        <v>7414</v>
      </c>
      <c r="D32" s="594" t="s">
        <v>7415</v>
      </c>
      <c r="E32" s="482"/>
      <c r="F32" s="482"/>
      <c r="G32" s="492" t="s">
        <v>756</v>
      </c>
      <c r="H32" s="492" t="s">
        <v>756</v>
      </c>
      <c r="I32" s="492" t="s">
        <v>756</v>
      </c>
      <c r="J32" s="492" t="s">
        <v>756</v>
      </c>
      <c r="K32" s="492" t="s">
        <v>756</v>
      </c>
      <c r="L32" s="482"/>
      <c r="M32" s="482"/>
      <c r="N32" s="492" t="s">
        <v>756</v>
      </c>
      <c r="O32" s="492" t="s">
        <v>756</v>
      </c>
      <c r="P32" s="482"/>
      <c r="R32" s="492" t="s">
        <v>756</v>
      </c>
      <c r="S32" s="492" t="s">
        <v>756</v>
      </c>
      <c r="W32" s="492" t="s">
        <v>756</v>
      </c>
      <c r="X32" s="492" t="s">
        <v>756</v>
      </c>
      <c r="AC32" s="492" t="s">
        <v>756</v>
      </c>
      <c r="AD32" s="492" t="s">
        <v>756</v>
      </c>
      <c r="AE32" s="492" t="s">
        <v>756</v>
      </c>
    </row>
    <row r="33" spans="3:31" x14ac:dyDescent="0.2">
      <c r="C33" s="481" t="s">
        <v>7416</v>
      </c>
      <c r="D33" s="589" t="s">
        <v>7417</v>
      </c>
      <c r="E33" s="482"/>
      <c r="F33" s="482"/>
      <c r="G33" s="492" t="b">
        <v>1</v>
      </c>
      <c r="H33" s="492" t="b">
        <v>1</v>
      </c>
      <c r="I33" s="492" t="b">
        <v>1</v>
      </c>
      <c r="J33" s="492" t="b">
        <v>1</v>
      </c>
      <c r="K33" s="492" t="b">
        <v>1</v>
      </c>
      <c r="L33" s="482"/>
      <c r="M33" s="482"/>
      <c r="N33" s="492" t="b">
        <v>1</v>
      </c>
      <c r="O33" s="492" t="b">
        <v>1</v>
      </c>
      <c r="P33" s="482"/>
      <c r="R33" s="492" t="b">
        <v>1</v>
      </c>
      <c r="S33" s="492" t="b">
        <v>1</v>
      </c>
      <c r="W33" s="492" t="b">
        <v>1</v>
      </c>
      <c r="X33" s="492" t="b">
        <v>1</v>
      </c>
      <c r="AC33" s="492" t="b">
        <v>1</v>
      </c>
      <c r="AD33" s="492" t="b">
        <v>1</v>
      </c>
      <c r="AE33" s="492" t="b">
        <v>1</v>
      </c>
    </row>
    <row r="34" spans="3:31" x14ac:dyDescent="0.2">
      <c r="C34" s="481" t="s">
        <v>7418</v>
      </c>
      <c r="D34" s="589" t="s">
        <v>7419</v>
      </c>
      <c r="E34" s="482"/>
      <c r="F34" s="482"/>
      <c r="G34" s="492" t="b">
        <v>1</v>
      </c>
      <c r="H34" s="492" t="b">
        <v>1</v>
      </c>
      <c r="I34" s="492" t="b">
        <v>1</v>
      </c>
      <c r="J34" s="492" t="b">
        <v>1</v>
      </c>
      <c r="K34" s="492" t="b">
        <v>1</v>
      </c>
      <c r="L34" s="482"/>
      <c r="M34" s="482"/>
      <c r="N34" s="492" t="b">
        <v>1</v>
      </c>
      <c r="O34" s="492" t="b">
        <v>1</v>
      </c>
      <c r="P34" s="482"/>
      <c r="R34" s="492" t="b">
        <v>1</v>
      </c>
      <c r="S34" s="492" t="b">
        <v>1</v>
      </c>
      <c r="W34" s="492" t="b">
        <v>1</v>
      </c>
      <c r="X34" s="492" t="b">
        <v>1</v>
      </c>
      <c r="AC34" s="492" t="b">
        <v>1</v>
      </c>
      <c r="AD34" s="492" t="b">
        <v>1</v>
      </c>
      <c r="AE34" s="492" t="b">
        <v>1</v>
      </c>
    </row>
    <row r="35" spans="3:31" x14ac:dyDescent="0.2">
      <c r="C35" s="481" t="s">
        <v>7420</v>
      </c>
      <c r="D35" s="589" t="s">
        <v>346</v>
      </c>
      <c r="E35" s="482"/>
      <c r="F35" s="482"/>
      <c r="G35" s="492" t="s">
        <v>23</v>
      </c>
      <c r="H35" s="492" t="s">
        <v>23</v>
      </c>
      <c r="I35" s="492" t="s">
        <v>23</v>
      </c>
      <c r="J35" s="492" t="s">
        <v>23</v>
      </c>
      <c r="K35" s="492" t="s">
        <v>23</v>
      </c>
      <c r="L35" s="482"/>
      <c r="M35" s="482"/>
      <c r="N35" s="492" t="s">
        <v>23</v>
      </c>
      <c r="O35" s="492" t="s">
        <v>23</v>
      </c>
      <c r="P35" s="482"/>
      <c r="R35" s="492" t="s">
        <v>23</v>
      </c>
      <c r="S35" s="492" t="s">
        <v>23</v>
      </c>
      <c r="W35" s="492" t="s">
        <v>23</v>
      </c>
      <c r="X35" s="492" t="s">
        <v>23</v>
      </c>
      <c r="AC35" s="492" t="s">
        <v>23</v>
      </c>
      <c r="AD35" s="492" t="s">
        <v>23</v>
      </c>
      <c r="AE35" s="492" t="s">
        <v>23</v>
      </c>
    </row>
    <row r="36" spans="3:31" x14ac:dyDescent="0.2">
      <c r="C36" s="481" t="s">
        <v>7421</v>
      </c>
      <c r="D36" s="589" t="s">
        <v>66</v>
      </c>
      <c r="E36" s="482"/>
      <c r="F36" s="482"/>
      <c r="G36" s="492" t="s">
        <v>67</v>
      </c>
      <c r="H36" s="492" t="s">
        <v>67</v>
      </c>
      <c r="I36" s="492" t="s">
        <v>67</v>
      </c>
      <c r="J36" s="492" t="s">
        <v>67</v>
      </c>
      <c r="K36" s="492" t="s">
        <v>67</v>
      </c>
      <c r="L36" s="482"/>
      <c r="M36" s="482"/>
      <c r="N36" s="492" t="s">
        <v>67</v>
      </c>
      <c r="O36" s="492" t="s">
        <v>67</v>
      </c>
      <c r="P36" s="482"/>
      <c r="R36" s="492" t="s">
        <v>67</v>
      </c>
      <c r="S36" s="492" t="s">
        <v>67</v>
      </c>
      <c r="W36" s="492" t="s">
        <v>67</v>
      </c>
      <c r="X36" s="492" t="s">
        <v>67</v>
      </c>
      <c r="AC36" s="492" t="s">
        <v>67</v>
      </c>
      <c r="AD36" s="492" t="s">
        <v>67</v>
      </c>
      <c r="AE36" s="492" t="s">
        <v>67</v>
      </c>
    </row>
    <row r="37" spans="3:31" x14ac:dyDescent="0.2">
      <c r="C37" s="481" t="s">
        <v>7440</v>
      </c>
      <c r="D37" s="589" t="s">
        <v>349</v>
      </c>
      <c r="E37" s="482"/>
      <c r="F37" s="482"/>
      <c r="G37" s="591"/>
      <c r="H37" s="591"/>
      <c r="I37" s="591"/>
      <c r="J37" s="591"/>
      <c r="K37" s="591"/>
      <c r="L37" s="482"/>
      <c r="M37" s="482"/>
      <c r="N37" s="591"/>
      <c r="O37" s="591"/>
      <c r="P37" s="482"/>
      <c r="R37" s="591"/>
      <c r="S37" s="591"/>
      <c r="W37" s="591"/>
      <c r="X37" s="591"/>
      <c r="Y37" s="585"/>
      <c r="Z37" s="585"/>
      <c r="AA37" s="585"/>
      <c r="AB37" s="585"/>
      <c r="AC37" s="591">
        <v>40000</v>
      </c>
      <c r="AD37" s="591">
        <v>40000</v>
      </c>
      <c r="AE37" s="591">
        <v>40000</v>
      </c>
    </row>
    <row r="38" spans="3:31" x14ac:dyDescent="0.2">
      <c r="C38" s="586" t="s">
        <v>7422</v>
      </c>
      <c r="D38" s="587" t="s">
        <v>7423</v>
      </c>
      <c r="E38" s="595"/>
      <c r="F38" s="595"/>
      <c r="G38" s="595"/>
      <c r="H38" s="596" t="s">
        <v>2024</v>
      </c>
      <c r="I38" s="596" t="s">
        <v>2024</v>
      </c>
      <c r="J38" s="596" t="s">
        <v>2024</v>
      </c>
      <c r="K38" s="596" t="s">
        <v>754</v>
      </c>
      <c r="L38" s="595"/>
      <c r="M38" s="595"/>
      <c r="N38" s="596" t="s">
        <v>754</v>
      </c>
      <c r="O38" s="596" t="s">
        <v>754</v>
      </c>
      <c r="P38" s="595"/>
      <c r="Q38" s="597"/>
      <c r="R38" s="597"/>
      <c r="S38" s="596" t="s">
        <v>754</v>
      </c>
      <c r="T38" s="597"/>
      <c r="U38" s="597"/>
      <c r="V38" s="597"/>
      <c r="W38" s="596" t="s">
        <v>754</v>
      </c>
      <c r="X38" s="596" t="s">
        <v>754</v>
      </c>
      <c r="AC38" s="596" t="s">
        <v>2024</v>
      </c>
      <c r="AD38" s="596" t="s">
        <v>754</v>
      </c>
      <c r="AE38" s="596" t="s">
        <v>2024</v>
      </c>
    </row>
    <row r="39" spans="3:31" x14ac:dyDescent="0.2">
      <c r="C39" s="481" t="s">
        <v>7424</v>
      </c>
      <c r="D39" s="589" t="s">
        <v>7425</v>
      </c>
      <c r="E39" s="482"/>
      <c r="F39" s="482"/>
      <c r="G39" s="482"/>
      <c r="H39" s="492" t="b">
        <v>1</v>
      </c>
      <c r="I39" s="492" t="b">
        <v>1</v>
      </c>
      <c r="J39" s="492" t="b">
        <v>1</v>
      </c>
      <c r="K39" s="492" t="b">
        <v>1</v>
      </c>
      <c r="L39" s="482"/>
      <c r="M39" s="482"/>
      <c r="N39" s="492" t="b">
        <v>1</v>
      </c>
      <c r="O39" s="492" t="b">
        <v>1</v>
      </c>
      <c r="P39" s="482"/>
      <c r="S39" s="492" t="b">
        <v>1</v>
      </c>
      <c r="W39" s="492" t="b">
        <v>1</v>
      </c>
      <c r="X39" s="492" t="b">
        <v>1</v>
      </c>
      <c r="AC39" s="492" t="b">
        <v>1</v>
      </c>
      <c r="AD39" s="492" t="b">
        <v>1</v>
      </c>
      <c r="AE39" s="553" t="b">
        <v>0</v>
      </c>
    </row>
    <row r="40" spans="3:31" x14ac:dyDescent="0.2">
      <c r="C40" s="481" t="s">
        <v>7426</v>
      </c>
      <c r="D40" s="589" t="s">
        <v>7427</v>
      </c>
      <c r="E40" s="482"/>
      <c r="F40" s="482"/>
      <c r="G40" s="482"/>
      <c r="H40" s="492" t="b">
        <v>1</v>
      </c>
      <c r="I40" s="492" t="b">
        <v>1</v>
      </c>
      <c r="J40" s="492" t="b">
        <v>1</v>
      </c>
      <c r="K40" s="492" t="b">
        <v>1</v>
      </c>
      <c r="L40" s="482"/>
      <c r="M40" s="482"/>
      <c r="N40" s="492" t="b">
        <v>1</v>
      </c>
      <c r="O40" s="492" t="b">
        <v>1</v>
      </c>
      <c r="P40" s="482"/>
      <c r="S40" s="492" t="b">
        <v>1</v>
      </c>
      <c r="W40" s="492" t="b">
        <v>1</v>
      </c>
      <c r="X40" s="492" t="b">
        <v>1</v>
      </c>
      <c r="AC40" s="492" t="b">
        <v>1</v>
      </c>
      <c r="AD40" s="553" t="b">
        <v>0</v>
      </c>
      <c r="AE40" s="553" t="b">
        <v>0</v>
      </c>
    </row>
    <row r="41" spans="3:31" x14ac:dyDescent="0.2">
      <c r="C41" s="481" t="s">
        <v>7428</v>
      </c>
      <c r="D41" s="589" t="s">
        <v>346</v>
      </c>
      <c r="E41" s="482"/>
      <c r="F41" s="482"/>
      <c r="G41" s="482"/>
      <c r="H41" s="492" t="s">
        <v>23</v>
      </c>
      <c r="I41" s="492" t="s">
        <v>23</v>
      </c>
      <c r="J41" s="492" t="s">
        <v>23</v>
      </c>
      <c r="K41" s="492" t="s">
        <v>23</v>
      </c>
      <c r="L41" s="482"/>
      <c r="M41" s="482"/>
      <c r="N41" s="492" t="s">
        <v>23</v>
      </c>
      <c r="O41" s="492" t="s">
        <v>23</v>
      </c>
      <c r="P41" s="482"/>
      <c r="S41" s="492" t="s">
        <v>23</v>
      </c>
      <c r="W41" s="492" t="s">
        <v>23</v>
      </c>
      <c r="X41" s="492" t="s">
        <v>23</v>
      </c>
      <c r="AC41" s="492" t="s">
        <v>23</v>
      </c>
      <c r="AD41" s="492" t="s">
        <v>23</v>
      </c>
      <c r="AE41" s="492" t="s">
        <v>23</v>
      </c>
    </row>
    <row r="42" spans="3:31" x14ac:dyDescent="0.2">
      <c r="C42" s="481" t="s">
        <v>7429</v>
      </c>
      <c r="D42" s="589" t="s">
        <v>66</v>
      </c>
      <c r="E42" s="482"/>
      <c r="F42" s="482"/>
      <c r="G42" s="482"/>
      <c r="H42" s="492" t="s">
        <v>67</v>
      </c>
      <c r="I42" s="492" t="s">
        <v>67</v>
      </c>
      <c r="J42" s="492" t="s">
        <v>67</v>
      </c>
      <c r="K42" s="492" t="s">
        <v>67</v>
      </c>
      <c r="L42" s="482"/>
      <c r="M42" s="482"/>
      <c r="N42" s="492" t="s">
        <v>67</v>
      </c>
      <c r="O42" s="492" t="s">
        <v>67</v>
      </c>
      <c r="P42" s="482"/>
      <c r="S42" s="492" t="s">
        <v>67</v>
      </c>
      <c r="W42" s="492" t="s">
        <v>67</v>
      </c>
      <c r="X42" s="492" t="s">
        <v>67</v>
      </c>
      <c r="AC42" s="492" t="s">
        <v>67</v>
      </c>
      <c r="AD42" s="492" t="s">
        <v>67</v>
      </c>
      <c r="AE42" s="492" t="s">
        <v>67</v>
      </c>
    </row>
    <row r="43" spans="3:31" x14ac:dyDescent="0.2">
      <c r="C43" s="598" t="s">
        <v>7441</v>
      </c>
      <c r="D43" s="599" t="s">
        <v>349</v>
      </c>
      <c r="E43" s="600"/>
      <c r="F43" s="600"/>
      <c r="G43" s="600"/>
      <c r="H43" s="601"/>
      <c r="I43" s="601"/>
      <c r="J43" s="601"/>
      <c r="K43" s="601"/>
      <c r="L43" s="600"/>
      <c r="M43" s="600"/>
      <c r="N43" s="601"/>
      <c r="O43" s="601"/>
      <c r="P43" s="600"/>
      <c r="Q43" s="585"/>
      <c r="R43" s="585"/>
      <c r="S43" s="601"/>
      <c r="T43" s="585"/>
      <c r="U43" s="585"/>
      <c r="V43" s="585"/>
      <c r="W43" s="601"/>
      <c r="X43" s="601"/>
      <c r="Y43" s="585"/>
      <c r="Z43" s="585"/>
      <c r="AA43" s="585"/>
      <c r="AB43" s="585"/>
      <c r="AC43" s="601">
        <v>40000</v>
      </c>
      <c r="AD43" s="601"/>
      <c r="AE43" s="601"/>
    </row>
    <row r="44" spans="3:31" x14ac:dyDescent="0.2">
      <c r="C44" s="593" t="s">
        <v>7430</v>
      </c>
      <c r="D44" s="594" t="s">
        <v>7451</v>
      </c>
      <c r="E44" s="482"/>
      <c r="F44" s="482"/>
      <c r="G44" s="482"/>
      <c r="H44" s="491" t="s">
        <v>503</v>
      </c>
      <c r="I44" s="491" t="s">
        <v>503</v>
      </c>
      <c r="J44" s="491" t="s">
        <v>503</v>
      </c>
      <c r="K44" s="491" t="s">
        <v>755</v>
      </c>
      <c r="L44" s="482"/>
      <c r="M44" s="482"/>
      <c r="N44" s="491" t="s">
        <v>755</v>
      </c>
      <c r="O44" s="491" t="s">
        <v>755</v>
      </c>
      <c r="P44" s="482"/>
      <c r="S44" s="491" t="s">
        <v>755</v>
      </c>
      <c r="W44" s="491" t="s">
        <v>755</v>
      </c>
      <c r="X44" s="491" t="s">
        <v>755</v>
      </c>
      <c r="AC44" s="491" t="s">
        <v>503</v>
      </c>
      <c r="AD44" s="491" t="s">
        <v>755</v>
      </c>
      <c r="AE44" s="491" t="s">
        <v>503</v>
      </c>
    </row>
    <row r="45" spans="3:31" x14ac:dyDescent="0.2">
      <c r="C45" s="481" t="s">
        <v>7431</v>
      </c>
      <c r="D45" s="589" t="s">
        <v>7452</v>
      </c>
      <c r="E45" s="482"/>
      <c r="F45" s="482"/>
      <c r="G45" s="482"/>
      <c r="H45" s="492" t="b">
        <v>1</v>
      </c>
      <c r="I45" s="492" t="b">
        <v>1</v>
      </c>
      <c r="J45" s="492" t="b">
        <v>1</v>
      </c>
      <c r="K45" s="492" t="b">
        <v>1</v>
      </c>
      <c r="L45" s="482"/>
      <c r="M45" s="482"/>
      <c r="N45" s="492" t="b">
        <v>1</v>
      </c>
      <c r="O45" s="492" t="b">
        <v>1</v>
      </c>
      <c r="P45" s="482"/>
      <c r="S45" s="492" t="b">
        <v>1</v>
      </c>
      <c r="W45" s="492" t="b">
        <v>1</v>
      </c>
      <c r="X45" s="492" t="b">
        <v>1</v>
      </c>
      <c r="AC45" s="492" t="b">
        <v>1</v>
      </c>
      <c r="AD45" s="492" t="b">
        <v>1</v>
      </c>
      <c r="AE45" s="492" t="b">
        <v>1</v>
      </c>
    </row>
    <row r="46" spans="3:31" x14ac:dyDescent="0.2">
      <c r="C46" s="481" t="s">
        <v>7432</v>
      </c>
      <c r="D46" s="589" t="s">
        <v>7453</v>
      </c>
      <c r="E46" s="482"/>
      <c r="F46" s="482"/>
      <c r="G46" s="482"/>
      <c r="H46" s="492" t="b">
        <v>1</v>
      </c>
      <c r="I46" s="492" t="b">
        <v>1</v>
      </c>
      <c r="J46" s="492" t="b">
        <v>1</v>
      </c>
      <c r="K46" s="492" t="b">
        <v>1</v>
      </c>
      <c r="L46" s="482"/>
      <c r="M46" s="482"/>
      <c r="N46" s="492" t="b">
        <v>1</v>
      </c>
      <c r="O46" s="492" t="b">
        <v>1</v>
      </c>
      <c r="P46" s="482"/>
      <c r="S46" s="492" t="b">
        <v>1</v>
      </c>
      <c r="W46" s="492" t="b">
        <v>1</v>
      </c>
      <c r="X46" s="492" t="b">
        <v>1</v>
      </c>
      <c r="AC46" s="492" t="b">
        <v>1</v>
      </c>
      <c r="AD46" s="492" t="b">
        <v>1</v>
      </c>
      <c r="AE46" s="492" t="b">
        <v>1</v>
      </c>
    </row>
    <row r="47" spans="3:31" x14ac:dyDescent="0.2">
      <c r="C47" s="481" t="s">
        <v>7433</v>
      </c>
      <c r="D47" s="589" t="s">
        <v>346</v>
      </c>
      <c r="E47" s="482"/>
      <c r="F47" s="482"/>
      <c r="G47" s="482"/>
      <c r="H47" s="492" t="s">
        <v>23</v>
      </c>
      <c r="I47" s="492" t="s">
        <v>23</v>
      </c>
      <c r="J47" s="492" t="s">
        <v>23</v>
      </c>
      <c r="K47" s="492" t="s">
        <v>23</v>
      </c>
      <c r="L47" s="482"/>
      <c r="M47" s="482"/>
      <c r="N47" s="492" t="s">
        <v>23</v>
      </c>
      <c r="O47" s="492" t="s">
        <v>23</v>
      </c>
      <c r="P47" s="482"/>
      <c r="S47" s="492" t="s">
        <v>23</v>
      </c>
      <c r="W47" s="492" t="s">
        <v>23</v>
      </c>
      <c r="X47" s="492" t="s">
        <v>23</v>
      </c>
      <c r="AC47" s="492" t="s">
        <v>23</v>
      </c>
      <c r="AD47" s="492" t="s">
        <v>23</v>
      </c>
      <c r="AE47" s="492" t="s">
        <v>23</v>
      </c>
    </row>
    <row r="48" spans="3:31" x14ac:dyDescent="0.2">
      <c r="C48" s="481" t="s">
        <v>7434</v>
      </c>
      <c r="D48" s="589" t="s">
        <v>66</v>
      </c>
      <c r="E48" s="482"/>
      <c r="F48" s="482"/>
      <c r="G48" s="482"/>
      <c r="H48" s="492" t="s">
        <v>67</v>
      </c>
      <c r="I48" s="492" t="s">
        <v>67</v>
      </c>
      <c r="J48" s="492" t="s">
        <v>67</v>
      </c>
      <c r="K48" s="492" t="s">
        <v>67</v>
      </c>
      <c r="L48" s="482"/>
      <c r="M48" s="482"/>
      <c r="N48" s="492" t="s">
        <v>67</v>
      </c>
      <c r="O48" s="492" t="s">
        <v>67</v>
      </c>
      <c r="P48" s="482"/>
      <c r="S48" s="492" t="s">
        <v>67</v>
      </c>
      <c r="W48" s="492" t="s">
        <v>67</v>
      </c>
      <c r="X48" s="492" t="s">
        <v>67</v>
      </c>
      <c r="AC48" s="492" t="s">
        <v>67</v>
      </c>
      <c r="AD48" s="492" t="s">
        <v>67</v>
      </c>
      <c r="AE48" s="492" t="s">
        <v>67</v>
      </c>
    </row>
    <row r="49" spans="3:31" x14ac:dyDescent="0.2">
      <c r="C49" s="598" t="s">
        <v>7442</v>
      </c>
      <c r="D49" s="599" t="s">
        <v>349</v>
      </c>
      <c r="E49" s="600"/>
      <c r="F49" s="600"/>
      <c r="G49" s="600"/>
      <c r="H49" s="600"/>
      <c r="I49" s="602"/>
      <c r="J49" s="602"/>
      <c r="K49" s="602"/>
      <c r="L49" s="600"/>
      <c r="M49" s="600"/>
      <c r="N49" s="600"/>
      <c r="O49" s="602"/>
      <c r="P49" s="600"/>
      <c r="Q49" s="585"/>
      <c r="R49" s="585"/>
      <c r="S49" s="602"/>
      <c r="T49" s="585"/>
      <c r="U49" s="585"/>
      <c r="V49" s="585"/>
      <c r="W49" s="602"/>
      <c r="X49" s="602"/>
      <c r="Y49" s="585"/>
      <c r="Z49" s="585"/>
      <c r="AA49" s="585"/>
      <c r="AB49" s="585"/>
      <c r="AC49" s="602">
        <v>82000</v>
      </c>
      <c r="AD49" s="602"/>
      <c r="AE49" s="602"/>
    </row>
  </sheetData>
  <mergeCells count="1">
    <mergeCell ref="C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U116"/>
  <sheetViews>
    <sheetView zoomScale="110" zoomScaleNormal="110" workbookViewId="0">
      <selection activeCell="J43" sqref="J43"/>
    </sheetView>
  </sheetViews>
  <sheetFormatPr baseColWidth="10" defaultColWidth="8.83203125" defaultRowHeight="12" x14ac:dyDescent="0.15"/>
  <cols>
    <col min="1" max="1" width="7.1640625" style="3" customWidth="1" collapsed="1"/>
    <col min="2" max="2" width="8.83203125" style="3" collapsed="1"/>
    <col min="3" max="3" width="53.5" style="3" bestFit="1" customWidth="1" collapsed="1"/>
    <col min="4" max="4" width="29.1640625" style="3" bestFit="1" customWidth="1" collapsed="1"/>
    <col min="5" max="5" width="18" style="3" bestFit="1" customWidth="1" collapsed="1"/>
    <col min="6" max="6" width="17.5" style="3" customWidth="1" collapsed="1"/>
    <col min="7" max="7" width="11.5" style="3" customWidth="1" collapsed="1"/>
    <col min="8" max="8" width="10.5" style="3" customWidth="1" collapsed="1"/>
    <col min="9" max="9" width="10.83203125" style="3" customWidth="1" collapsed="1"/>
    <col min="10" max="10" width="11.1640625" style="3" customWidth="1" collapsed="1"/>
    <col min="11" max="11" width="12.83203125" style="3" customWidth="1" collapsed="1"/>
    <col min="12" max="13" width="10.5" style="3" customWidth="1" collapsed="1"/>
    <col min="14" max="14" width="10.1640625" style="3" customWidth="1" collapsed="1"/>
    <col min="15" max="18" width="9.83203125" style="3" customWidth="1" collapsed="1"/>
    <col min="19" max="16384" width="8.83203125" style="3" collapsed="1"/>
  </cols>
  <sheetData>
    <row r="3" spans="3:12" x14ac:dyDescent="0.15">
      <c r="C3" s="453" t="s">
        <v>2643</v>
      </c>
      <c r="D3" s="453"/>
      <c r="E3" s="1"/>
      <c r="F3" s="1"/>
      <c r="G3" s="183"/>
      <c r="H3" s="183"/>
      <c r="I3" s="183"/>
      <c r="J3" s="183"/>
      <c r="K3" s="183"/>
      <c r="L3" s="183"/>
    </row>
    <row r="4" spans="3:12" x14ac:dyDescent="0.15">
      <c r="C4" s="4" t="s">
        <v>0</v>
      </c>
      <c r="D4" s="5" t="s">
        <v>1</v>
      </c>
      <c r="E4" s="6" t="s">
        <v>2</v>
      </c>
      <c r="F4" s="6" t="s">
        <v>3</v>
      </c>
    </row>
    <row r="5" spans="3:12" x14ac:dyDescent="0.15">
      <c r="C5" s="4" t="s">
        <v>4</v>
      </c>
      <c r="D5" s="7" t="s">
        <v>5</v>
      </c>
      <c r="E5" s="8">
        <v>44104</v>
      </c>
      <c r="F5" s="8">
        <v>44104</v>
      </c>
    </row>
    <row r="6" spans="3:12" x14ac:dyDescent="0.15">
      <c r="C6" s="4" t="s">
        <v>6</v>
      </c>
      <c r="D6" s="7" t="s">
        <v>7</v>
      </c>
      <c r="E6" s="8">
        <v>44104</v>
      </c>
      <c r="F6" s="8">
        <v>44104</v>
      </c>
    </row>
    <row r="7" spans="3:12" x14ac:dyDescent="0.15">
      <c r="C7" s="4" t="s">
        <v>8</v>
      </c>
      <c r="D7" s="7" t="s">
        <v>9</v>
      </c>
      <c r="E7" s="8" t="s">
        <v>573</v>
      </c>
      <c r="F7" s="8" t="s">
        <v>573</v>
      </c>
    </row>
    <row r="8" spans="3:12" x14ac:dyDescent="0.15">
      <c r="C8" s="4" t="s">
        <v>12</v>
      </c>
      <c r="D8" s="7" t="s">
        <v>13</v>
      </c>
      <c r="E8" s="9" t="s">
        <v>572</v>
      </c>
      <c r="F8" s="9" t="s">
        <v>572</v>
      </c>
    </row>
    <row r="9" spans="3:12" x14ac:dyDescent="0.15">
      <c r="C9" s="4" t="s">
        <v>14</v>
      </c>
      <c r="D9" s="5" t="s">
        <v>15</v>
      </c>
      <c r="E9" s="10">
        <v>2269</v>
      </c>
      <c r="F9" s="10">
        <v>2269</v>
      </c>
    </row>
    <row r="10" spans="3:12" x14ac:dyDescent="0.15">
      <c r="C10" s="4" t="s">
        <v>16</v>
      </c>
      <c r="D10" s="7" t="s">
        <v>17</v>
      </c>
      <c r="E10" s="11" t="b">
        <v>0</v>
      </c>
      <c r="F10" s="11" t="b">
        <v>0</v>
      </c>
    </row>
    <row r="11" spans="3:12" x14ac:dyDescent="0.15">
      <c r="C11" s="4" t="s">
        <v>18</v>
      </c>
      <c r="D11" s="7" t="s">
        <v>19</v>
      </c>
      <c r="E11" s="11">
        <v>9</v>
      </c>
      <c r="F11" s="11">
        <v>9</v>
      </c>
    </row>
    <row r="12" spans="3:12" x14ac:dyDescent="0.15">
      <c r="C12" s="12" t="s">
        <v>20</v>
      </c>
      <c r="D12" s="13" t="s">
        <v>21</v>
      </c>
      <c r="E12" s="14">
        <v>90</v>
      </c>
      <c r="F12" s="14">
        <v>90</v>
      </c>
    </row>
    <row r="13" spans="3:12" x14ac:dyDescent="0.15">
      <c r="C13" s="16" t="s">
        <v>1439</v>
      </c>
      <c r="D13" s="17" t="s">
        <v>22</v>
      </c>
      <c r="E13" s="18" t="s">
        <v>23</v>
      </c>
      <c r="F13" s="18" t="s">
        <v>23</v>
      </c>
    </row>
    <row r="14" spans="3:12" x14ac:dyDescent="0.15">
      <c r="C14" s="4" t="s">
        <v>25</v>
      </c>
      <c r="D14" s="5" t="s">
        <v>26</v>
      </c>
      <c r="E14" s="22" t="s">
        <v>2023</v>
      </c>
      <c r="F14" s="22" t="s">
        <v>2023</v>
      </c>
    </row>
    <row r="15" spans="3:12" x14ac:dyDescent="0.15">
      <c r="C15" s="4" t="s">
        <v>27</v>
      </c>
      <c r="D15" s="5" t="s">
        <v>28</v>
      </c>
      <c r="E15" s="21" t="s">
        <v>29</v>
      </c>
      <c r="F15" s="21" t="s">
        <v>29</v>
      </c>
    </row>
    <row r="16" spans="3:12" x14ac:dyDescent="0.15">
      <c r="C16" s="4" t="s">
        <v>30</v>
      </c>
      <c r="D16" s="5" t="s">
        <v>31</v>
      </c>
      <c r="E16" s="23">
        <v>1</v>
      </c>
      <c r="F16" s="23">
        <v>1</v>
      </c>
    </row>
    <row r="17" spans="1:7" x14ac:dyDescent="0.15">
      <c r="C17" s="4" t="s">
        <v>32</v>
      </c>
      <c r="D17" s="5" t="s">
        <v>33</v>
      </c>
      <c r="E17" s="21" t="s">
        <v>753</v>
      </c>
      <c r="F17" s="21" t="s">
        <v>753</v>
      </c>
    </row>
    <row r="18" spans="1:7" x14ac:dyDescent="0.15">
      <c r="C18" s="4" t="s">
        <v>34</v>
      </c>
      <c r="D18" s="5" t="s">
        <v>35</v>
      </c>
      <c r="E18" s="21" t="s">
        <v>36</v>
      </c>
      <c r="F18" s="21" t="s">
        <v>36</v>
      </c>
    </row>
    <row r="19" spans="1:7" x14ac:dyDescent="0.15">
      <c r="C19" s="25" t="s">
        <v>37</v>
      </c>
      <c r="D19" s="26" t="s">
        <v>38</v>
      </c>
      <c r="E19" s="27" t="s">
        <v>39</v>
      </c>
      <c r="F19" s="27" t="s">
        <v>39</v>
      </c>
    </row>
    <row r="20" spans="1:7" x14ac:dyDescent="0.15">
      <c r="C20" s="25" t="s">
        <v>40</v>
      </c>
      <c r="D20" s="26" t="s">
        <v>41</v>
      </c>
      <c r="E20" s="29">
        <v>0.1</v>
      </c>
      <c r="F20" s="29">
        <v>0.1</v>
      </c>
    </row>
    <row r="21" spans="1:7" x14ac:dyDescent="0.15">
      <c r="C21" s="25" t="s">
        <v>42</v>
      </c>
      <c r="D21" s="26" t="s">
        <v>43</v>
      </c>
      <c r="E21" s="21" t="s">
        <v>2021</v>
      </c>
      <c r="F21" s="21" t="s">
        <v>2021</v>
      </c>
    </row>
    <row r="22" spans="1:7" x14ac:dyDescent="0.15">
      <c r="C22" s="4" t="s">
        <v>46</v>
      </c>
      <c r="D22" s="5" t="s">
        <v>47</v>
      </c>
      <c r="E22" s="21" t="s">
        <v>751</v>
      </c>
      <c r="F22" s="21" t="s">
        <v>751</v>
      </c>
    </row>
    <row r="23" spans="1:7" ht="15" x14ac:dyDescent="0.2">
      <c r="C23" s="4" t="s">
        <v>56</v>
      </c>
      <c r="D23" s="5" t="s">
        <v>57</v>
      </c>
      <c r="E23" s="46">
        <v>90000</v>
      </c>
      <c r="F23" s="46">
        <v>90000</v>
      </c>
      <c r="G23"/>
    </row>
    <row r="24" spans="1:7" ht="15" x14ac:dyDescent="0.2">
      <c r="A24" s="37"/>
      <c r="C24" s="35" t="s">
        <v>65</v>
      </c>
      <c r="D24" s="40" t="s">
        <v>66</v>
      </c>
      <c r="E24" s="36" t="s">
        <v>67</v>
      </c>
      <c r="F24" s="36" t="s">
        <v>67</v>
      </c>
      <c r="G24"/>
    </row>
    <row r="25" spans="1:7" ht="15" x14ac:dyDescent="0.2">
      <c r="A25" s="37"/>
      <c r="C25" s="35" t="s">
        <v>69</v>
      </c>
      <c r="D25" s="40" t="s">
        <v>70</v>
      </c>
      <c r="E25" s="36">
        <v>9</v>
      </c>
      <c r="F25" s="282"/>
      <c r="G25"/>
    </row>
    <row r="26" spans="1:7" ht="15" x14ac:dyDescent="0.2">
      <c r="A26" s="37"/>
      <c r="C26" s="35" t="s">
        <v>71</v>
      </c>
      <c r="D26" s="40" t="s">
        <v>72</v>
      </c>
      <c r="E26" s="27" t="s">
        <v>79</v>
      </c>
      <c r="F26" s="282"/>
      <c r="G26"/>
    </row>
    <row r="27" spans="1:7" ht="15" x14ac:dyDescent="0.2">
      <c r="A27" s="37"/>
      <c r="C27" s="35" t="s">
        <v>74</v>
      </c>
      <c r="D27" s="40" t="s">
        <v>75</v>
      </c>
      <c r="E27" s="36" t="s">
        <v>76</v>
      </c>
      <c r="F27" s="282"/>
      <c r="G27"/>
    </row>
    <row r="28" spans="1:7" ht="15" x14ac:dyDescent="0.2">
      <c r="A28" s="37"/>
      <c r="C28" s="35" t="s">
        <v>77</v>
      </c>
      <c r="D28" s="40" t="s">
        <v>70</v>
      </c>
      <c r="E28" s="36">
        <v>1</v>
      </c>
      <c r="F28" s="282"/>
      <c r="G28"/>
    </row>
    <row r="29" spans="1:7" ht="15" x14ac:dyDescent="0.2">
      <c r="A29" s="37"/>
      <c r="C29" s="35" t="s">
        <v>78</v>
      </c>
      <c r="D29" s="40" t="s">
        <v>72</v>
      </c>
      <c r="E29" s="27" t="s">
        <v>83</v>
      </c>
      <c r="F29" s="282"/>
      <c r="G29"/>
    </row>
    <row r="30" spans="1:7" ht="15" x14ac:dyDescent="0.2">
      <c r="A30" s="37"/>
      <c r="C30" s="35" t="s">
        <v>80</v>
      </c>
      <c r="D30" s="40" t="s">
        <v>75</v>
      </c>
      <c r="E30" s="36" t="s">
        <v>76</v>
      </c>
      <c r="F30" s="282"/>
      <c r="G30"/>
    </row>
    <row r="31" spans="1:7" ht="15" x14ac:dyDescent="0.2">
      <c r="A31" s="37"/>
      <c r="C31" s="35" t="s">
        <v>81</v>
      </c>
      <c r="D31" s="40" t="s">
        <v>70</v>
      </c>
      <c r="E31" s="36">
        <v>6</v>
      </c>
      <c r="F31" s="282"/>
      <c r="G31"/>
    </row>
    <row r="32" spans="1:7" ht="15" x14ac:dyDescent="0.2">
      <c r="A32" s="37"/>
      <c r="C32" s="35" t="s">
        <v>82</v>
      </c>
      <c r="D32" s="40" t="s">
        <v>72</v>
      </c>
      <c r="E32" s="36" t="s">
        <v>95</v>
      </c>
      <c r="F32" s="282"/>
      <c r="G32"/>
    </row>
    <row r="33" spans="1:7" ht="15" x14ac:dyDescent="0.2">
      <c r="A33" s="37"/>
      <c r="C33" s="35" t="s">
        <v>84</v>
      </c>
      <c r="D33" s="40" t="s">
        <v>75</v>
      </c>
      <c r="E33" s="36" t="s">
        <v>76</v>
      </c>
      <c r="F33" s="282"/>
      <c r="G33"/>
    </row>
    <row r="34" spans="1:7" ht="15" x14ac:dyDescent="0.2">
      <c r="A34" s="37"/>
      <c r="C34" s="35" t="s">
        <v>86</v>
      </c>
      <c r="D34" s="40" t="s">
        <v>70</v>
      </c>
      <c r="E34" s="36">
        <v>2</v>
      </c>
      <c r="F34" s="282"/>
      <c r="G34"/>
    </row>
    <row r="35" spans="1:7" ht="15" x14ac:dyDescent="0.2">
      <c r="A35" s="37"/>
      <c r="C35" s="38" t="s">
        <v>87</v>
      </c>
      <c r="D35" s="39" t="s">
        <v>66</v>
      </c>
      <c r="E35" s="281" t="s">
        <v>560</v>
      </c>
      <c r="F35" s="281" t="s">
        <v>560</v>
      </c>
      <c r="G35"/>
    </row>
    <row r="36" spans="1:7" x14ac:dyDescent="0.15">
      <c r="A36" s="37"/>
      <c r="C36" s="35" t="s">
        <v>89</v>
      </c>
      <c r="D36" s="40" t="s">
        <v>70</v>
      </c>
      <c r="E36" s="41">
        <v>5</v>
      </c>
      <c r="F36" s="282"/>
    </row>
    <row r="37" spans="1:7" x14ac:dyDescent="0.15">
      <c r="A37" s="37"/>
      <c r="C37" s="35" t="s">
        <v>90</v>
      </c>
      <c r="D37" s="40" t="s">
        <v>72</v>
      </c>
      <c r="E37" s="282" t="s">
        <v>79</v>
      </c>
      <c r="F37" s="282"/>
    </row>
    <row r="38" spans="1:7" x14ac:dyDescent="0.15">
      <c r="A38" s="37"/>
      <c r="C38" s="35" t="s">
        <v>91</v>
      </c>
      <c r="D38" s="40" t="s">
        <v>75</v>
      </c>
      <c r="E38" s="36" t="s">
        <v>76</v>
      </c>
      <c r="F38" s="282"/>
    </row>
    <row r="39" spans="1:7" x14ac:dyDescent="0.15">
      <c r="A39" s="37"/>
      <c r="C39" s="35" t="s">
        <v>93</v>
      </c>
      <c r="D39" s="40" t="s">
        <v>70</v>
      </c>
      <c r="E39" s="41">
        <v>1</v>
      </c>
      <c r="F39" s="282"/>
    </row>
    <row r="40" spans="1:7" x14ac:dyDescent="0.15">
      <c r="A40" s="37"/>
      <c r="C40" s="35" t="s">
        <v>94</v>
      </c>
      <c r="D40" s="40" t="s">
        <v>72</v>
      </c>
      <c r="E40" s="282" t="s">
        <v>83</v>
      </c>
      <c r="F40" s="282"/>
    </row>
    <row r="41" spans="1:7" x14ac:dyDescent="0.15">
      <c r="A41" s="37"/>
      <c r="C41" s="35" t="s">
        <v>96</v>
      </c>
      <c r="D41" s="40" t="s">
        <v>75</v>
      </c>
      <c r="E41" s="36" t="s">
        <v>76</v>
      </c>
      <c r="F41" s="282"/>
    </row>
    <row r="42" spans="1:7" x14ac:dyDescent="0.15">
      <c r="A42" s="37"/>
      <c r="C42" s="35" t="s">
        <v>97</v>
      </c>
      <c r="D42" s="40" t="s">
        <v>70</v>
      </c>
      <c r="E42" s="36">
        <v>3</v>
      </c>
      <c r="F42" s="282"/>
    </row>
    <row r="43" spans="1:7" x14ac:dyDescent="0.15">
      <c r="A43" s="37"/>
      <c r="C43" s="35" t="s">
        <v>1211</v>
      </c>
      <c r="D43" s="40" t="s">
        <v>72</v>
      </c>
      <c r="E43" s="282" t="s">
        <v>234</v>
      </c>
      <c r="F43" s="282"/>
    </row>
    <row r="44" spans="1:7" x14ac:dyDescent="0.15">
      <c r="A44" s="37"/>
      <c r="C44" s="35" t="s">
        <v>1212</v>
      </c>
      <c r="D44" s="40" t="s">
        <v>75</v>
      </c>
      <c r="E44" s="36" t="s">
        <v>76</v>
      </c>
      <c r="F44" s="282"/>
    </row>
    <row r="45" spans="1:7" x14ac:dyDescent="0.15">
      <c r="A45" s="37"/>
      <c r="C45" s="77" t="s">
        <v>1213</v>
      </c>
      <c r="D45" s="78" t="s">
        <v>70</v>
      </c>
      <c r="E45" s="42">
        <v>1</v>
      </c>
      <c r="F45" s="282"/>
    </row>
    <row r="46" spans="1:7" x14ac:dyDescent="0.15">
      <c r="A46" s="37"/>
      <c r="C46" s="4" t="s">
        <v>98</v>
      </c>
      <c r="D46" s="5" t="s">
        <v>26</v>
      </c>
      <c r="E46" s="22" t="s">
        <v>99</v>
      </c>
      <c r="F46" s="44" t="s">
        <v>99</v>
      </c>
    </row>
    <row r="47" spans="1:7" x14ac:dyDescent="0.15">
      <c r="A47" s="37"/>
      <c r="C47" s="4" t="s">
        <v>100</v>
      </c>
      <c r="D47" s="5" t="s">
        <v>28</v>
      </c>
      <c r="E47" s="21" t="s">
        <v>29</v>
      </c>
      <c r="F47" s="21" t="s">
        <v>29</v>
      </c>
    </row>
    <row r="48" spans="1:7" x14ac:dyDescent="0.15">
      <c r="A48" s="37"/>
      <c r="C48" s="4" t="s">
        <v>101</v>
      </c>
      <c r="D48" s="5" t="s">
        <v>33</v>
      </c>
      <c r="E48" s="21" t="s">
        <v>753</v>
      </c>
      <c r="F48" s="21" t="s">
        <v>753</v>
      </c>
    </row>
    <row r="49" spans="1:7" x14ac:dyDescent="0.15">
      <c r="A49" s="37"/>
      <c r="C49" s="4" t="s">
        <v>102</v>
      </c>
      <c r="D49" s="5" t="s">
        <v>35</v>
      </c>
      <c r="E49" s="21" t="s">
        <v>36</v>
      </c>
      <c r="F49" s="21" t="s">
        <v>36</v>
      </c>
    </row>
    <row r="50" spans="1:7" x14ac:dyDescent="0.15">
      <c r="A50" s="37"/>
      <c r="C50" s="25" t="s">
        <v>103</v>
      </c>
      <c r="D50" s="26" t="s">
        <v>38</v>
      </c>
      <c r="E50" s="27" t="s">
        <v>39</v>
      </c>
      <c r="F50" s="27" t="s">
        <v>39</v>
      </c>
    </row>
    <row r="51" spans="1:7" x14ac:dyDescent="0.15">
      <c r="A51" s="37"/>
      <c r="C51" s="25" t="s">
        <v>104</v>
      </c>
      <c r="D51" s="26" t="s">
        <v>41</v>
      </c>
      <c r="E51" s="29">
        <v>0.5</v>
      </c>
      <c r="F51" s="29">
        <v>0.5</v>
      </c>
    </row>
    <row r="52" spans="1:7" x14ac:dyDescent="0.15">
      <c r="A52" s="37"/>
      <c r="C52" s="25" t="s">
        <v>105</v>
      </c>
      <c r="D52" s="26" t="s">
        <v>43</v>
      </c>
      <c r="E52" s="21" t="s">
        <v>2021</v>
      </c>
      <c r="F52" s="21" t="s">
        <v>2021</v>
      </c>
    </row>
    <row r="53" spans="1:7" x14ac:dyDescent="0.15">
      <c r="A53" s="37"/>
      <c r="C53" s="25" t="s">
        <v>106</v>
      </c>
      <c r="D53" s="26" t="s">
        <v>45</v>
      </c>
      <c r="E53" s="21">
        <v>0</v>
      </c>
      <c r="F53" s="21">
        <v>0</v>
      </c>
    </row>
    <row r="54" spans="1:7" x14ac:dyDescent="0.15">
      <c r="A54" s="37"/>
      <c r="C54" s="4" t="s">
        <v>107</v>
      </c>
      <c r="D54" s="5" t="s">
        <v>47</v>
      </c>
      <c r="E54" s="21" t="s">
        <v>752</v>
      </c>
      <c r="F54" s="21" t="s">
        <v>752</v>
      </c>
    </row>
    <row r="55" spans="1:7" x14ac:dyDescent="0.15">
      <c r="A55" s="37"/>
      <c r="C55" s="4" t="s">
        <v>110</v>
      </c>
      <c r="D55" s="5" t="s">
        <v>53</v>
      </c>
      <c r="E55" s="31" t="s">
        <v>183</v>
      </c>
      <c r="F55" s="31" t="s">
        <v>183</v>
      </c>
    </row>
    <row r="56" spans="1:7" x14ac:dyDescent="0.15">
      <c r="A56" s="37"/>
      <c r="C56" s="4" t="s">
        <v>114</v>
      </c>
      <c r="D56" s="5" t="s">
        <v>62</v>
      </c>
      <c r="E56" s="47">
        <v>80</v>
      </c>
      <c r="F56" s="47">
        <v>80</v>
      </c>
    </row>
    <row r="57" spans="1:7" ht="13" x14ac:dyDescent="0.15">
      <c r="C57" s="35" t="s">
        <v>116</v>
      </c>
      <c r="D57" s="40" t="s">
        <v>66</v>
      </c>
      <c r="E57" s="36" t="s">
        <v>67</v>
      </c>
      <c r="F57" s="36" t="s">
        <v>67</v>
      </c>
      <c r="G57" s="49"/>
    </row>
    <row r="58" spans="1:7" ht="13" x14ac:dyDescent="0.15">
      <c r="C58" s="35" t="s">
        <v>118</v>
      </c>
      <c r="D58" s="40" t="s">
        <v>72</v>
      </c>
      <c r="E58" s="27" t="s">
        <v>79</v>
      </c>
      <c r="F58" s="36"/>
      <c r="G58" s="49"/>
    </row>
    <row r="59" spans="1:7" ht="13" x14ac:dyDescent="0.15">
      <c r="C59" s="35" t="s">
        <v>120</v>
      </c>
      <c r="D59" s="40" t="s">
        <v>75</v>
      </c>
      <c r="E59" s="36" t="s">
        <v>76</v>
      </c>
      <c r="F59" s="36"/>
      <c r="G59" s="49"/>
    </row>
    <row r="60" spans="1:7" ht="13" x14ac:dyDescent="0.15">
      <c r="C60" s="35" t="s">
        <v>121</v>
      </c>
      <c r="D60" s="40" t="s">
        <v>70</v>
      </c>
      <c r="E60" s="36">
        <v>3</v>
      </c>
      <c r="F60" s="36"/>
      <c r="G60" s="49"/>
    </row>
    <row r="61" spans="1:7" ht="13" x14ac:dyDescent="0.15">
      <c r="C61" s="35" t="s">
        <v>122</v>
      </c>
      <c r="D61" s="40" t="s">
        <v>72</v>
      </c>
      <c r="E61" s="27" t="s">
        <v>83</v>
      </c>
      <c r="F61" s="36"/>
      <c r="G61" s="49"/>
    </row>
    <row r="62" spans="1:7" ht="13" x14ac:dyDescent="0.15">
      <c r="C62" s="35" t="s">
        <v>124</v>
      </c>
      <c r="D62" s="40" t="s">
        <v>75</v>
      </c>
      <c r="E62" s="36" t="s">
        <v>76</v>
      </c>
      <c r="F62" s="36"/>
      <c r="G62" s="49"/>
    </row>
    <row r="63" spans="1:7" ht="13" x14ac:dyDescent="0.15">
      <c r="C63" s="35" t="s">
        <v>125</v>
      </c>
      <c r="D63" s="40" t="s">
        <v>70</v>
      </c>
      <c r="E63" s="36">
        <v>4</v>
      </c>
      <c r="F63" s="36"/>
      <c r="G63" s="49"/>
    </row>
    <row r="64" spans="1:7" ht="13" x14ac:dyDescent="0.15">
      <c r="C64" s="35" t="s">
        <v>126</v>
      </c>
      <c r="D64" s="40" t="s">
        <v>72</v>
      </c>
      <c r="E64" s="36" t="s">
        <v>95</v>
      </c>
      <c r="F64" s="36"/>
      <c r="G64" s="49"/>
    </row>
    <row r="65" spans="3:7" ht="13" x14ac:dyDescent="0.15">
      <c r="C65" s="35" t="s">
        <v>127</v>
      </c>
      <c r="D65" s="40" t="s">
        <v>75</v>
      </c>
      <c r="E65" s="36" t="s">
        <v>76</v>
      </c>
      <c r="F65" s="36"/>
      <c r="G65" s="49"/>
    </row>
    <row r="66" spans="3:7" ht="13" x14ac:dyDescent="0.15">
      <c r="C66" s="35" t="s">
        <v>128</v>
      </c>
      <c r="D66" s="40" t="s">
        <v>70</v>
      </c>
      <c r="E66" s="36">
        <v>1</v>
      </c>
      <c r="F66" s="36"/>
      <c r="G66" s="49"/>
    </row>
    <row r="67" spans="3:7" ht="13" x14ac:dyDescent="0.15">
      <c r="C67" s="16" t="s">
        <v>502</v>
      </c>
      <c r="D67" s="17" t="s">
        <v>26</v>
      </c>
      <c r="E67" s="160" t="s">
        <v>490</v>
      </c>
      <c r="F67" s="160" t="s">
        <v>490</v>
      </c>
      <c r="G67" s="49"/>
    </row>
    <row r="68" spans="3:7" ht="13" x14ac:dyDescent="0.15">
      <c r="C68" s="4" t="s">
        <v>504</v>
      </c>
      <c r="D68" s="5" t="s">
        <v>28</v>
      </c>
      <c r="E68" s="36" t="s">
        <v>29</v>
      </c>
      <c r="F68" s="36" t="s">
        <v>29</v>
      </c>
      <c r="G68" s="49"/>
    </row>
    <row r="69" spans="3:7" ht="13" x14ac:dyDescent="0.15">
      <c r="C69" s="4" t="s">
        <v>505</v>
      </c>
      <c r="D69" s="5" t="s">
        <v>33</v>
      </c>
      <c r="E69" s="36" t="s">
        <v>753</v>
      </c>
      <c r="F69" s="36" t="s">
        <v>753</v>
      </c>
      <c r="G69" s="49"/>
    </row>
    <row r="70" spans="3:7" ht="13" x14ac:dyDescent="0.15">
      <c r="C70" s="4" t="s">
        <v>506</v>
      </c>
      <c r="D70" s="5" t="s">
        <v>35</v>
      </c>
      <c r="E70" s="36" t="s">
        <v>36</v>
      </c>
      <c r="F70" s="36" t="s">
        <v>36</v>
      </c>
      <c r="G70" s="49"/>
    </row>
    <row r="71" spans="3:7" ht="13" x14ac:dyDescent="0.15">
      <c r="C71" s="25" t="s">
        <v>507</v>
      </c>
      <c r="D71" s="26" t="s">
        <v>38</v>
      </c>
      <c r="E71" s="41" t="s">
        <v>39</v>
      </c>
      <c r="F71" s="41" t="s">
        <v>39</v>
      </c>
      <c r="G71" s="49"/>
    </row>
    <row r="72" spans="3:7" ht="13" x14ac:dyDescent="0.15">
      <c r="C72" s="25" t="s">
        <v>508</v>
      </c>
      <c r="D72" s="26" t="s">
        <v>41</v>
      </c>
      <c r="E72" s="157">
        <v>0.45</v>
      </c>
      <c r="F72" s="157">
        <v>0.45</v>
      </c>
      <c r="G72" s="49"/>
    </row>
    <row r="73" spans="3:7" ht="13" x14ac:dyDescent="0.15">
      <c r="C73" s="25" t="s">
        <v>509</v>
      </c>
      <c r="D73" s="26" t="s">
        <v>43</v>
      </c>
      <c r="E73" s="21" t="s">
        <v>2021</v>
      </c>
      <c r="F73" s="21" t="s">
        <v>2021</v>
      </c>
      <c r="G73" s="49"/>
    </row>
    <row r="74" spans="3:7" ht="13" x14ac:dyDescent="0.15">
      <c r="C74" s="25" t="s">
        <v>510</v>
      </c>
      <c r="D74" s="26" t="s">
        <v>45</v>
      </c>
      <c r="E74" s="36">
        <v>0</v>
      </c>
      <c r="F74" s="36">
        <v>0</v>
      </c>
      <c r="G74" s="49"/>
    </row>
    <row r="75" spans="3:7" ht="13" x14ac:dyDescent="0.15">
      <c r="C75" s="4" t="s">
        <v>571</v>
      </c>
      <c r="D75" s="5" t="s">
        <v>492</v>
      </c>
      <c r="E75" s="158">
        <v>1500</v>
      </c>
      <c r="F75" s="158">
        <v>1500</v>
      </c>
      <c r="G75" s="49"/>
    </row>
    <row r="76" spans="3:7" ht="13" x14ac:dyDescent="0.15">
      <c r="C76" s="4" t="s">
        <v>570</v>
      </c>
      <c r="D76" s="5" t="s">
        <v>494</v>
      </c>
      <c r="E76" s="158">
        <v>500</v>
      </c>
      <c r="F76" s="158">
        <v>500</v>
      </c>
      <c r="G76" s="49"/>
    </row>
    <row r="77" spans="3:7" ht="13" x14ac:dyDescent="0.15">
      <c r="C77" s="4" t="s">
        <v>569</v>
      </c>
      <c r="D77" s="5" t="s">
        <v>496</v>
      </c>
      <c r="E77" s="158">
        <v>700</v>
      </c>
      <c r="F77" s="158">
        <v>700</v>
      </c>
      <c r="G77" s="49"/>
    </row>
    <row r="78" spans="3:7" x14ac:dyDescent="0.15">
      <c r="C78" s="4" t="s">
        <v>518</v>
      </c>
      <c r="D78" s="5" t="s">
        <v>62</v>
      </c>
      <c r="E78" s="162">
        <v>18</v>
      </c>
      <c r="F78" s="162">
        <v>18</v>
      </c>
    </row>
    <row r="79" spans="3:7" x14ac:dyDescent="0.15">
      <c r="C79" s="35" t="s">
        <v>520</v>
      </c>
      <c r="D79" s="40" t="s">
        <v>66</v>
      </c>
      <c r="E79" s="282" t="s">
        <v>67</v>
      </c>
      <c r="F79" s="282" t="s">
        <v>67</v>
      </c>
    </row>
    <row r="80" spans="3:7" x14ac:dyDescent="0.15">
      <c r="C80" s="77" t="s">
        <v>521</v>
      </c>
      <c r="D80" s="78" t="s">
        <v>70</v>
      </c>
      <c r="E80" s="180">
        <v>5</v>
      </c>
      <c r="F80" s="180"/>
    </row>
    <row r="81" spans="3:21" x14ac:dyDescent="0.15">
      <c r="C81" s="95" t="s">
        <v>316</v>
      </c>
      <c r="D81" s="96" t="s">
        <v>317</v>
      </c>
      <c r="F81" s="116" t="s">
        <v>318</v>
      </c>
      <c r="G81" s="116" t="s">
        <v>319</v>
      </c>
      <c r="H81" s="116" t="s">
        <v>567</v>
      </c>
      <c r="I81" s="116" t="s">
        <v>566</v>
      </c>
      <c r="J81" s="116" t="s">
        <v>565</v>
      </c>
      <c r="K81" s="116" t="s">
        <v>564</v>
      </c>
      <c r="L81" s="116" t="s">
        <v>563</v>
      </c>
      <c r="M81" s="116" t="s">
        <v>562</v>
      </c>
      <c r="N81" s="116" t="s">
        <v>561</v>
      </c>
      <c r="O81" s="116" t="s">
        <v>6925</v>
      </c>
      <c r="P81" s="116" t="s">
        <v>320</v>
      </c>
      <c r="Q81" s="116" t="s">
        <v>6926</v>
      </c>
      <c r="R81" s="116" t="s">
        <v>6927</v>
      </c>
      <c r="S81" s="6"/>
      <c r="T81" s="6"/>
      <c r="U81" s="6"/>
    </row>
    <row r="82" spans="3:21" x14ac:dyDescent="0.15">
      <c r="C82" s="97" t="s">
        <v>327</v>
      </c>
      <c r="D82" s="98" t="s">
        <v>328</v>
      </c>
      <c r="F82" s="11" t="s">
        <v>330</v>
      </c>
      <c r="G82" s="11" t="s">
        <v>330</v>
      </c>
      <c r="H82" s="11" t="s">
        <v>329</v>
      </c>
      <c r="I82" s="11" t="s">
        <v>329</v>
      </c>
      <c r="J82" s="11" t="s">
        <v>330</v>
      </c>
      <c r="K82" s="11" t="s">
        <v>330</v>
      </c>
      <c r="L82" s="11" t="s">
        <v>329</v>
      </c>
      <c r="M82" s="11" t="s">
        <v>329</v>
      </c>
      <c r="N82" s="11" t="s">
        <v>329</v>
      </c>
      <c r="O82" s="11" t="s">
        <v>329</v>
      </c>
      <c r="P82" s="11" t="s">
        <v>329</v>
      </c>
      <c r="Q82" s="11" t="s">
        <v>330</v>
      </c>
      <c r="R82" s="11" t="s">
        <v>329</v>
      </c>
    </row>
    <row r="83" spans="3:21" x14ac:dyDescent="0.15">
      <c r="C83" s="99" t="s">
        <v>331</v>
      </c>
      <c r="D83" s="100" t="s">
        <v>332</v>
      </c>
      <c r="F83" s="8">
        <v>29350</v>
      </c>
      <c r="G83" s="8">
        <v>27523</v>
      </c>
      <c r="H83" s="8">
        <v>29350</v>
      </c>
      <c r="I83" s="8">
        <v>26299</v>
      </c>
      <c r="J83" s="8">
        <v>28491</v>
      </c>
      <c r="K83" s="8">
        <v>29221</v>
      </c>
      <c r="L83" s="8">
        <v>29587</v>
      </c>
      <c r="M83" s="8">
        <v>29221</v>
      </c>
      <c r="N83" s="8">
        <v>29221</v>
      </c>
      <c r="O83" s="8">
        <v>29350</v>
      </c>
      <c r="P83" s="8">
        <v>26299</v>
      </c>
      <c r="Q83" s="8">
        <v>29221</v>
      </c>
      <c r="R83" s="8">
        <v>29587</v>
      </c>
    </row>
    <row r="84" spans="3:21" ht="13" x14ac:dyDescent="0.15">
      <c r="C84" s="97" t="s">
        <v>333</v>
      </c>
      <c r="D84" s="98" t="s">
        <v>334</v>
      </c>
      <c r="F84" s="101">
        <v>63000</v>
      </c>
      <c r="G84" s="102">
        <v>1538</v>
      </c>
      <c r="H84" s="101">
        <v>4231</v>
      </c>
      <c r="I84" s="101">
        <v>38</v>
      </c>
      <c r="J84" s="101">
        <v>38</v>
      </c>
      <c r="K84" s="101">
        <v>38</v>
      </c>
      <c r="L84" s="101">
        <v>38</v>
      </c>
      <c r="M84" s="101">
        <v>38</v>
      </c>
      <c r="N84" s="101">
        <v>38</v>
      </c>
      <c r="O84" s="101">
        <v>4231</v>
      </c>
      <c r="P84" s="101">
        <v>38</v>
      </c>
      <c r="Q84" s="101">
        <v>38</v>
      </c>
      <c r="R84" s="101">
        <v>38</v>
      </c>
    </row>
    <row r="85" spans="3:21" ht="13" x14ac:dyDescent="0.15">
      <c r="C85" s="97" t="s">
        <v>335</v>
      </c>
      <c r="D85" s="98" t="s">
        <v>336</v>
      </c>
      <c r="F85" s="11" t="s">
        <v>3022</v>
      </c>
      <c r="G85" s="103" t="s">
        <v>3023</v>
      </c>
      <c r="H85" s="11" t="s">
        <v>3024</v>
      </c>
      <c r="I85" s="11" t="s">
        <v>3025</v>
      </c>
      <c r="J85" s="11" t="s">
        <v>3025</v>
      </c>
      <c r="K85" s="11" t="s">
        <v>3025</v>
      </c>
      <c r="L85" s="11" t="s">
        <v>3025</v>
      </c>
      <c r="M85" s="11" t="s">
        <v>3025</v>
      </c>
      <c r="N85" s="11" t="s">
        <v>3025</v>
      </c>
      <c r="O85" s="11" t="s">
        <v>3024</v>
      </c>
      <c r="P85" s="11" t="s">
        <v>3025</v>
      </c>
      <c r="Q85" s="11" t="s">
        <v>3025</v>
      </c>
      <c r="R85" s="11" t="s">
        <v>3025</v>
      </c>
    </row>
    <row r="86" spans="3:21" x14ac:dyDescent="0.15">
      <c r="C86" s="97" t="s">
        <v>337</v>
      </c>
      <c r="D86" s="98" t="s">
        <v>338</v>
      </c>
      <c r="F86" s="11" t="b">
        <v>0</v>
      </c>
      <c r="G86" s="11" t="b">
        <v>0</v>
      </c>
      <c r="H86" s="11" t="b">
        <v>0</v>
      </c>
      <c r="I86" s="11" t="b">
        <v>0</v>
      </c>
      <c r="J86" s="11" t="b">
        <v>0</v>
      </c>
      <c r="K86" s="11" t="b">
        <v>0</v>
      </c>
      <c r="L86" s="11" t="b">
        <v>0</v>
      </c>
      <c r="M86" s="11" t="b">
        <v>0</v>
      </c>
      <c r="N86" s="11" t="b">
        <v>0</v>
      </c>
      <c r="O86" s="11" t="b">
        <v>0</v>
      </c>
      <c r="P86" s="11" t="b">
        <v>0</v>
      </c>
      <c r="Q86" s="11" t="b">
        <v>0</v>
      </c>
      <c r="R86" s="11" t="b">
        <v>0</v>
      </c>
    </row>
    <row r="87" spans="3:21" x14ac:dyDescent="0.15">
      <c r="C87" s="97" t="s">
        <v>339</v>
      </c>
      <c r="D87" s="98" t="s">
        <v>35</v>
      </c>
      <c r="F87" s="11" t="b">
        <v>0</v>
      </c>
      <c r="G87" s="11" t="b">
        <v>1</v>
      </c>
      <c r="H87" s="11" t="b">
        <v>0</v>
      </c>
      <c r="I87" s="11" t="b">
        <v>0</v>
      </c>
      <c r="J87" s="11" t="b">
        <v>0</v>
      </c>
      <c r="K87" s="11" t="b">
        <v>0</v>
      </c>
      <c r="L87" s="11" t="b">
        <v>1</v>
      </c>
      <c r="M87" s="11" t="b">
        <v>1</v>
      </c>
      <c r="N87" s="11" t="b">
        <v>0</v>
      </c>
      <c r="O87" s="11" t="b">
        <v>0</v>
      </c>
      <c r="P87" s="11" t="b">
        <v>0</v>
      </c>
      <c r="Q87" s="11" t="b">
        <v>0</v>
      </c>
      <c r="R87" s="11" t="b">
        <v>1</v>
      </c>
    </row>
    <row r="88" spans="3:21" x14ac:dyDescent="0.15">
      <c r="C88" s="104" t="s">
        <v>6919</v>
      </c>
      <c r="D88" s="105" t="s">
        <v>341</v>
      </c>
      <c r="F88" s="11" t="s">
        <v>2023</v>
      </c>
      <c r="G88" s="11" t="s">
        <v>2023</v>
      </c>
      <c r="H88" s="11" t="s">
        <v>2023</v>
      </c>
      <c r="I88" s="11" t="s">
        <v>2023</v>
      </c>
      <c r="J88" s="11" t="s">
        <v>2023</v>
      </c>
      <c r="K88" s="11" t="s">
        <v>2023</v>
      </c>
      <c r="L88" s="11" t="s">
        <v>2023</v>
      </c>
      <c r="M88" s="11" t="s">
        <v>2023</v>
      </c>
      <c r="N88" s="11" t="s">
        <v>2023</v>
      </c>
      <c r="O88" s="11" t="s">
        <v>2023</v>
      </c>
      <c r="P88" s="11" t="s">
        <v>2023</v>
      </c>
      <c r="Q88" s="11" t="s">
        <v>2023</v>
      </c>
      <c r="R88" s="11" t="s">
        <v>2023</v>
      </c>
    </row>
    <row r="89" spans="3:21" x14ac:dyDescent="0.15">
      <c r="C89" s="97" t="s">
        <v>6920</v>
      </c>
      <c r="D89" s="98" t="s">
        <v>29</v>
      </c>
      <c r="F89" s="11" t="b">
        <v>1</v>
      </c>
      <c r="G89" s="11" t="b">
        <v>1</v>
      </c>
      <c r="H89" s="11" t="b">
        <v>1</v>
      </c>
      <c r="I89" s="11" t="b">
        <v>1</v>
      </c>
      <c r="J89" s="11" t="b">
        <v>1</v>
      </c>
      <c r="K89" s="11" t="b">
        <v>1</v>
      </c>
      <c r="L89" s="11" t="b">
        <v>1</v>
      </c>
      <c r="M89" s="11" t="b">
        <v>1</v>
      </c>
      <c r="N89" s="11" t="b">
        <v>1</v>
      </c>
      <c r="O89" s="11" t="b">
        <v>1</v>
      </c>
      <c r="P89" s="11" t="b">
        <v>1</v>
      </c>
      <c r="Q89" s="11" t="b">
        <v>1</v>
      </c>
      <c r="R89" s="11" t="b">
        <v>1</v>
      </c>
    </row>
    <row r="90" spans="3:21" x14ac:dyDescent="0.15">
      <c r="C90" s="97" t="s">
        <v>6921</v>
      </c>
      <c r="D90" s="98" t="s">
        <v>344</v>
      </c>
      <c r="F90" s="11" t="b">
        <v>1</v>
      </c>
      <c r="G90" s="11" t="b">
        <v>1</v>
      </c>
      <c r="H90" s="11" t="b">
        <v>1</v>
      </c>
      <c r="I90" s="11" t="b">
        <v>1</v>
      </c>
      <c r="J90" s="11" t="b">
        <v>1</v>
      </c>
      <c r="K90" s="11" t="b">
        <v>1</v>
      </c>
      <c r="L90" s="11" t="b">
        <v>1</v>
      </c>
      <c r="M90" s="11" t="b">
        <v>1</v>
      </c>
      <c r="N90" s="11" t="b">
        <v>1</v>
      </c>
      <c r="O90" s="11" t="b">
        <v>1</v>
      </c>
      <c r="P90" s="11" t="b">
        <v>1</v>
      </c>
      <c r="Q90" s="11" t="b">
        <v>1</v>
      </c>
      <c r="R90" s="11" t="b">
        <v>1</v>
      </c>
    </row>
    <row r="91" spans="3:21" x14ac:dyDescent="0.15">
      <c r="C91" s="97" t="s">
        <v>6922</v>
      </c>
      <c r="D91" s="98" t="s">
        <v>346</v>
      </c>
      <c r="F91" s="11" t="s">
        <v>23</v>
      </c>
      <c r="G91" s="11" t="s">
        <v>23</v>
      </c>
      <c r="H91" s="11" t="s">
        <v>23</v>
      </c>
      <c r="I91" s="11" t="s">
        <v>23</v>
      </c>
      <c r="J91" s="11" t="s">
        <v>23</v>
      </c>
      <c r="K91" s="11" t="s">
        <v>23</v>
      </c>
      <c r="L91" s="11" t="s">
        <v>23</v>
      </c>
      <c r="M91" s="11" t="s">
        <v>23</v>
      </c>
      <c r="N91" s="11" t="s">
        <v>23</v>
      </c>
      <c r="O91" s="11" t="s">
        <v>23</v>
      </c>
      <c r="P91" s="11" t="s">
        <v>23</v>
      </c>
      <c r="Q91" s="11" t="s">
        <v>23</v>
      </c>
      <c r="R91" s="11" t="s">
        <v>23</v>
      </c>
    </row>
    <row r="92" spans="3:21" x14ac:dyDescent="0.15">
      <c r="C92" s="97" t="s">
        <v>6923</v>
      </c>
      <c r="D92" s="98" t="s">
        <v>66</v>
      </c>
      <c r="F92" s="11" t="s">
        <v>67</v>
      </c>
      <c r="G92" s="11" t="s">
        <v>67</v>
      </c>
      <c r="H92" s="11" t="s">
        <v>67</v>
      </c>
      <c r="I92" s="11" t="s">
        <v>67</v>
      </c>
      <c r="J92" s="11" t="s">
        <v>67</v>
      </c>
      <c r="K92" s="11" t="s">
        <v>67</v>
      </c>
      <c r="L92" s="11" t="s">
        <v>67</v>
      </c>
      <c r="M92" s="11" t="s">
        <v>67</v>
      </c>
      <c r="N92" s="11" t="s">
        <v>67</v>
      </c>
      <c r="O92" s="11" t="s">
        <v>560</v>
      </c>
      <c r="P92" s="11" t="s">
        <v>560</v>
      </c>
      <c r="Q92" s="11" t="s">
        <v>560</v>
      </c>
      <c r="R92" s="11" t="s">
        <v>560</v>
      </c>
    </row>
    <row r="93" spans="3:21" x14ac:dyDescent="0.15">
      <c r="C93" s="97" t="s">
        <v>6924</v>
      </c>
      <c r="D93" s="98" t="s">
        <v>349</v>
      </c>
      <c r="F93" s="101"/>
      <c r="G93" s="101"/>
      <c r="H93" s="101"/>
      <c r="I93" s="101"/>
      <c r="J93" s="101"/>
      <c r="K93" s="101"/>
      <c r="L93" s="101"/>
      <c r="M93" s="101"/>
      <c r="N93" s="101"/>
      <c r="O93" s="177"/>
    </row>
    <row r="94" spans="3:21" x14ac:dyDescent="0.15">
      <c r="C94" s="104" t="s">
        <v>6928</v>
      </c>
      <c r="D94" s="105" t="s">
        <v>341</v>
      </c>
      <c r="F94" s="11" t="s">
        <v>99</v>
      </c>
      <c r="G94" s="11" t="s">
        <v>99</v>
      </c>
      <c r="I94" s="11" t="s">
        <v>99</v>
      </c>
      <c r="J94" s="11" t="s">
        <v>99</v>
      </c>
      <c r="L94" s="11" t="s">
        <v>99</v>
      </c>
      <c r="M94" s="11" t="s">
        <v>99</v>
      </c>
      <c r="O94" s="11"/>
      <c r="P94" s="11"/>
      <c r="Q94" s="11"/>
    </row>
    <row r="95" spans="3:21" x14ac:dyDescent="0.15">
      <c r="C95" s="97" t="s">
        <v>6929</v>
      </c>
      <c r="D95" s="98" t="s">
        <v>29</v>
      </c>
      <c r="F95" s="11" t="b">
        <v>1</v>
      </c>
      <c r="G95" s="11" t="b">
        <v>1</v>
      </c>
      <c r="I95" s="11" t="b">
        <v>1</v>
      </c>
      <c r="J95" s="11" t="b">
        <v>1</v>
      </c>
      <c r="L95" s="11" t="b">
        <v>1</v>
      </c>
      <c r="M95" s="11" t="b">
        <v>1</v>
      </c>
      <c r="O95" s="11"/>
      <c r="P95" s="11"/>
      <c r="Q95" s="11"/>
    </row>
    <row r="96" spans="3:21" ht="13" customHeight="1" x14ac:dyDescent="0.2">
      <c r="C96" s="97" t="s">
        <v>6930</v>
      </c>
      <c r="D96" s="98" t="s">
        <v>344</v>
      </c>
      <c r="F96" s="11" t="b">
        <v>1</v>
      </c>
      <c r="G96" s="11" t="b">
        <v>1</v>
      </c>
      <c r="H96"/>
      <c r="I96" s="11" t="b">
        <v>1</v>
      </c>
      <c r="J96" s="11" t="b">
        <v>1</v>
      </c>
      <c r="L96" s="11" t="b">
        <v>1</v>
      </c>
      <c r="M96" s="11" t="b">
        <v>1</v>
      </c>
      <c r="O96" s="11"/>
      <c r="P96" s="11"/>
      <c r="Q96" s="11"/>
    </row>
    <row r="97" spans="3:17" ht="13" customHeight="1" x14ac:dyDescent="0.2">
      <c r="C97" s="97" t="s">
        <v>6931</v>
      </c>
      <c r="D97" s="98" t="s">
        <v>346</v>
      </c>
      <c r="F97" s="11" t="s">
        <v>23</v>
      </c>
      <c r="G97" s="11" t="s">
        <v>23</v>
      </c>
      <c r="H97"/>
      <c r="I97" s="11" t="s">
        <v>23</v>
      </c>
      <c r="J97" s="11" t="s">
        <v>23</v>
      </c>
      <c r="K97" s="10"/>
      <c r="L97" s="11" t="s">
        <v>23</v>
      </c>
      <c r="M97" s="11" t="s">
        <v>23</v>
      </c>
      <c r="N97" s="10"/>
      <c r="O97" s="11"/>
      <c r="P97" s="11"/>
      <c r="Q97" s="11"/>
    </row>
    <row r="98" spans="3:17" ht="13" customHeight="1" x14ac:dyDescent="0.2">
      <c r="C98" s="97" t="s">
        <v>6932</v>
      </c>
      <c r="D98" s="98" t="s">
        <v>66</v>
      </c>
      <c r="F98" s="11" t="s">
        <v>67</v>
      </c>
      <c r="G98" s="11" t="s">
        <v>67</v>
      </c>
      <c r="H98"/>
      <c r="I98" s="11" t="s">
        <v>67</v>
      </c>
      <c r="J98" s="11" t="s">
        <v>67</v>
      </c>
      <c r="K98" s="11"/>
      <c r="L98" s="11" t="s">
        <v>67</v>
      </c>
      <c r="M98" s="11" t="s">
        <v>67</v>
      </c>
      <c r="N98" s="11"/>
      <c r="O98" s="11"/>
      <c r="P98" s="11"/>
      <c r="Q98" s="11"/>
    </row>
    <row r="99" spans="3:17" ht="13" customHeight="1" x14ac:dyDescent="0.2">
      <c r="C99" s="97" t="s">
        <v>6933</v>
      </c>
      <c r="D99" s="98" t="s">
        <v>349</v>
      </c>
      <c r="F99"/>
      <c r="G99"/>
      <c r="H99"/>
      <c r="I99"/>
      <c r="J99"/>
      <c r="K99" s="11"/>
      <c r="L99"/>
      <c r="M99"/>
      <c r="N99" s="11"/>
      <c r="O99"/>
      <c r="P99"/>
      <c r="Q99"/>
    </row>
    <row r="100" spans="3:17" ht="13" customHeight="1" x14ac:dyDescent="0.2">
      <c r="C100" s="104" t="s">
        <v>6934</v>
      </c>
      <c r="D100" s="105" t="s">
        <v>341</v>
      </c>
      <c r="F100" s="11" t="s">
        <v>490</v>
      </c>
      <c r="G100"/>
      <c r="H100"/>
      <c r="I100" s="11" t="s">
        <v>490</v>
      </c>
      <c r="J100"/>
      <c r="K100" s="11"/>
      <c r="L100" s="11" t="s">
        <v>490</v>
      </c>
      <c r="M100"/>
      <c r="N100" s="11"/>
      <c r="O100" s="11"/>
      <c r="P100" s="11"/>
      <c r="Q100" s="11"/>
    </row>
    <row r="101" spans="3:17" ht="13" customHeight="1" x14ac:dyDescent="0.2">
      <c r="C101" s="97" t="s">
        <v>6935</v>
      </c>
      <c r="D101" s="98" t="s">
        <v>29</v>
      </c>
      <c r="F101" s="11" t="b">
        <v>1</v>
      </c>
      <c r="G101"/>
      <c r="H101"/>
      <c r="I101" s="11" t="b">
        <v>1</v>
      </c>
      <c r="J101"/>
      <c r="K101" s="11"/>
      <c r="L101" s="11" t="b">
        <v>1</v>
      </c>
      <c r="M101"/>
      <c r="N101" s="11"/>
      <c r="O101" s="11"/>
      <c r="P101" s="11"/>
      <c r="Q101" s="11"/>
    </row>
    <row r="102" spans="3:17" ht="13" customHeight="1" x14ac:dyDescent="0.2">
      <c r="C102" s="97" t="s">
        <v>6936</v>
      </c>
      <c r="D102" s="98" t="s">
        <v>344</v>
      </c>
      <c r="F102" s="11" t="b">
        <v>1</v>
      </c>
      <c r="G102"/>
      <c r="H102"/>
      <c r="I102" s="11" t="b">
        <v>1</v>
      </c>
      <c r="J102"/>
      <c r="L102" s="11" t="b">
        <v>1</v>
      </c>
      <c r="M102"/>
      <c r="O102" s="11"/>
      <c r="P102" s="11"/>
      <c r="Q102" s="11"/>
    </row>
    <row r="103" spans="3:17" ht="13" customHeight="1" x14ac:dyDescent="0.2">
      <c r="C103" s="97" t="s">
        <v>6937</v>
      </c>
      <c r="D103" s="98" t="s">
        <v>346</v>
      </c>
      <c r="F103" s="11" t="s">
        <v>23</v>
      </c>
      <c r="G103"/>
      <c r="H103"/>
      <c r="I103" s="11" t="s">
        <v>23</v>
      </c>
      <c r="J103"/>
      <c r="K103" s="10"/>
      <c r="L103" s="11" t="s">
        <v>23</v>
      </c>
      <c r="M103"/>
      <c r="O103" s="11"/>
      <c r="P103" s="11"/>
      <c r="Q103" s="11"/>
    </row>
    <row r="104" spans="3:17" ht="13" customHeight="1" x14ac:dyDescent="0.2">
      <c r="C104" s="97" t="s">
        <v>6938</v>
      </c>
      <c r="D104" s="98" t="s">
        <v>66</v>
      </c>
      <c r="F104" s="11" t="s">
        <v>67</v>
      </c>
      <c r="G104"/>
      <c r="H104"/>
      <c r="I104" s="11" t="s">
        <v>67</v>
      </c>
      <c r="J104"/>
      <c r="K104" s="11"/>
      <c r="L104" s="11" t="s">
        <v>67</v>
      </c>
      <c r="M104"/>
      <c r="O104" s="11"/>
      <c r="P104" s="11"/>
      <c r="Q104" s="11"/>
    </row>
    <row r="105" spans="3:17" ht="13" customHeight="1" x14ac:dyDescent="0.2">
      <c r="C105" s="97" t="s">
        <v>6939</v>
      </c>
      <c r="D105" s="98" t="s">
        <v>349</v>
      </c>
      <c r="F105"/>
      <c r="G105"/>
      <c r="H105"/>
      <c r="I105"/>
      <c r="K105" s="11"/>
      <c r="L105" s="11"/>
      <c r="M105" s="11"/>
    </row>
    <row r="106" spans="3:17" x14ac:dyDescent="0.15">
      <c r="C106" s="104"/>
      <c r="I106" s="11"/>
      <c r="L106" s="11"/>
    </row>
    <row r="107" spans="3:17" x14ac:dyDescent="0.15">
      <c r="I107" s="11"/>
      <c r="L107" s="11"/>
    </row>
    <row r="108" spans="3:17" x14ac:dyDescent="0.15">
      <c r="K108" s="11"/>
    </row>
    <row r="109" spans="3:17" x14ac:dyDescent="0.15">
      <c r="K109" s="11"/>
    </row>
    <row r="110" spans="3:17" x14ac:dyDescent="0.15">
      <c r="K110" s="11"/>
    </row>
    <row r="111" spans="3:17" x14ac:dyDescent="0.15">
      <c r="J111" s="10"/>
      <c r="K111" s="11"/>
      <c r="L111" s="10"/>
    </row>
    <row r="112" spans="3:17" x14ac:dyDescent="0.15">
      <c r="J112" s="11"/>
      <c r="K112" s="11"/>
      <c r="L112" s="11"/>
    </row>
    <row r="113" spans="10:12" x14ac:dyDescent="0.15">
      <c r="J113" s="11"/>
      <c r="K113" s="11"/>
      <c r="L113" s="11"/>
    </row>
    <row r="114" spans="10:12" x14ac:dyDescent="0.15">
      <c r="J114" s="11"/>
      <c r="K114" s="11"/>
      <c r="L114" s="11"/>
    </row>
    <row r="115" spans="10:12" x14ac:dyDescent="0.15">
      <c r="J115" s="11"/>
      <c r="K115" s="11"/>
      <c r="L115" s="11"/>
    </row>
    <row r="116" spans="10:12" x14ac:dyDescent="0.15">
      <c r="K116" s="101"/>
    </row>
  </sheetData>
  <mergeCells count="1">
    <mergeCell ref="C3:D3"/>
  </mergeCells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L99"/>
  <sheetViews>
    <sheetView zoomScale="80" zoomScaleNormal="80" workbookViewId="0">
      <selection activeCell="F5" sqref="F5:G73"/>
    </sheetView>
  </sheetViews>
  <sheetFormatPr baseColWidth="10" defaultColWidth="8.83203125" defaultRowHeight="15" x14ac:dyDescent="0.2"/>
  <cols>
    <col min="1" max="1" width="14.5" style="425" customWidth="1" collapsed="1"/>
    <col min="2" max="2" width="19.5" style="425" customWidth="1" collapsed="1"/>
    <col min="3" max="3" width="48" style="425" customWidth="1" collapsed="1"/>
    <col min="4" max="4" width="22.5" style="425" customWidth="1" collapsed="1"/>
    <col min="5" max="5" width="23.1640625" style="425" customWidth="1" collapsed="1"/>
    <col min="6" max="6" width="12.5" style="427" customWidth="1" collapsed="1"/>
    <col min="7" max="7" width="13.83203125" customWidth="1" collapsed="1"/>
    <col min="8" max="16384" width="8.83203125" style="425" collapsed="1"/>
  </cols>
  <sheetData>
    <row r="2" spans="3:9" ht="12" x14ac:dyDescent="0.15">
      <c r="F2" s="426" t="s">
        <v>2293</v>
      </c>
      <c r="G2" s="426" t="s">
        <v>2294</v>
      </c>
    </row>
    <row r="3" spans="3:9" ht="12" x14ac:dyDescent="0.15">
      <c r="G3" s="425"/>
    </row>
    <row r="4" spans="3:9" ht="12" x14ac:dyDescent="0.15">
      <c r="C4" s="454" t="s">
        <v>2644</v>
      </c>
      <c r="D4" s="454"/>
      <c r="E4" s="454"/>
      <c r="F4" s="454"/>
      <c r="G4" s="454"/>
    </row>
    <row r="5" spans="3:9" ht="12" x14ac:dyDescent="0.15">
      <c r="C5" s="428" t="s">
        <v>353</v>
      </c>
      <c r="D5" s="429" t="s">
        <v>2295</v>
      </c>
      <c r="E5" s="430" t="s">
        <v>354</v>
      </c>
      <c r="F5" s="431" t="s">
        <v>3</v>
      </c>
      <c r="G5" s="431" t="s">
        <v>2</v>
      </c>
    </row>
    <row r="6" spans="3:9" ht="12" x14ac:dyDescent="0.15">
      <c r="C6" s="428" t="s">
        <v>3035</v>
      </c>
      <c r="E6" s="432" t="s">
        <v>26</v>
      </c>
      <c r="F6" s="433" t="s">
        <v>3028</v>
      </c>
      <c r="G6" s="433" t="s">
        <v>3028</v>
      </c>
      <c r="I6" s="434" t="s">
        <v>2296</v>
      </c>
    </row>
    <row r="7" spans="3:9" ht="12" x14ac:dyDescent="0.15">
      <c r="C7" s="428" t="s">
        <v>3036</v>
      </c>
      <c r="E7" s="435" t="s">
        <v>2297</v>
      </c>
      <c r="F7" s="427" t="s">
        <v>7221</v>
      </c>
      <c r="G7" s="427" t="s">
        <v>1524</v>
      </c>
    </row>
    <row r="8" spans="3:9" ht="12" x14ac:dyDescent="0.15">
      <c r="C8" s="428" t="s">
        <v>3037</v>
      </c>
      <c r="E8" s="435" t="s">
        <v>2298</v>
      </c>
      <c r="F8" s="427" t="s">
        <v>1508</v>
      </c>
      <c r="G8" s="427" t="s">
        <v>1508</v>
      </c>
    </row>
    <row r="9" spans="3:9" ht="12" x14ac:dyDescent="0.15">
      <c r="C9" s="428" t="s">
        <v>3038</v>
      </c>
      <c r="E9" s="435" t="s">
        <v>2299</v>
      </c>
      <c r="F9" s="427" t="s">
        <v>7222</v>
      </c>
      <c r="G9" s="427" t="s">
        <v>7223</v>
      </c>
    </row>
    <row r="10" spans="3:9" ht="12" x14ac:dyDescent="0.15">
      <c r="C10" s="428" t="s">
        <v>3039</v>
      </c>
      <c r="E10" s="435" t="s">
        <v>2300</v>
      </c>
      <c r="F10" s="427" t="s">
        <v>1507</v>
      </c>
      <c r="G10" s="427"/>
    </row>
    <row r="11" spans="3:9" ht="12" x14ac:dyDescent="0.15">
      <c r="C11" s="428" t="s">
        <v>3040</v>
      </c>
      <c r="E11" s="435" t="s">
        <v>2301</v>
      </c>
      <c r="F11" s="427" t="s">
        <v>7222</v>
      </c>
      <c r="G11" s="427"/>
    </row>
    <row r="12" spans="3:9" ht="12" x14ac:dyDescent="0.15">
      <c r="C12" s="428" t="s">
        <v>3041</v>
      </c>
      <c r="E12" s="435" t="s">
        <v>2302</v>
      </c>
      <c r="F12" s="427" t="s">
        <v>7224</v>
      </c>
      <c r="G12" s="427" t="s">
        <v>7225</v>
      </c>
    </row>
    <row r="13" spans="3:9" ht="12" x14ac:dyDescent="0.15">
      <c r="C13" s="428" t="s">
        <v>3042</v>
      </c>
      <c r="E13" s="435" t="s">
        <v>2303</v>
      </c>
      <c r="F13" s="427" t="s">
        <v>7226</v>
      </c>
      <c r="G13" s="427" t="s">
        <v>7225</v>
      </c>
    </row>
    <row r="14" spans="3:9" ht="12" x14ac:dyDescent="0.15">
      <c r="C14" s="428" t="s">
        <v>3043</v>
      </c>
      <c r="E14" s="435" t="s">
        <v>2304</v>
      </c>
      <c r="F14" s="427" t="s">
        <v>7227</v>
      </c>
      <c r="G14" s="427" t="s">
        <v>7225</v>
      </c>
    </row>
    <row r="15" spans="3:9" ht="12" x14ac:dyDescent="0.15">
      <c r="C15" s="428" t="s">
        <v>3044</v>
      </c>
      <c r="E15" s="435" t="s">
        <v>2305</v>
      </c>
      <c r="F15" s="427" t="s">
        <v>7227</v>
      </c>
      <c r="G15" s="427" t="s">
        <v>7225</v>
      </c>
    </row>
    <row r="16" spans="3:9" ht="12" x14ac:dyDescent="0.15">
      <c r="C16" s="428" t="s">
        <v>3045</v>
      </c>
      <c r="E16" s="435" t="s">
        <v>2306</v>
      </c>
      <c r="F16" s="427" t="s">
        <v>7228</v>
      </c>
      <c r="G16" s="427" t="s">
        <v>7225</v>
      </c>
    </row>
    <row r="17" spans="3:9" x14ac:dyDescent="0.2">
      <c r="C17" s="428" t="s">
        <v>3046</v>
      </c>
      <c r="D17"/>
      <c r="E17" s="436" t="s">
        <v>483</v>
      </c>
      <c r="F17" s="427" t="s">
        <v>79</v>
      </c>
      <c r="G17" s="427" t="s">
        <v>79</v>
      </c>
      <c r="I17" s="434" t="s">
        <v>2307</v>
      </c>
    </row>
    <row r="18" spans="3:9" x14ac:dyDescent="0.2">
      <c r="C18" s="428" t="s">
        <v>3047</v>
      </c>
      <c r="D18"/>
      <c r="E18" s="437" t="s">
        <v>70</v>
      </c>
      <c r="F18" s="427" t="s">
        <v>1518</v>
      </c>
      <c r="G18" s="427" t="s">
        <v>1518</v>
      </c>
      <c r="I18" s="427"/>
    </row>
    <row r="19" spans="3:9" x14ac:dyDescent="0.2">
      <c r="C19" s="428" t="s">
        <v>3048</v>
      </c>
      <c r="D19"/>
      <c r="E19" s="437" t="s">
        <v>2308</v>
      </c>
      <c r="F19" s="438" t="s">
        <v>1857</v>
      </c>
      <c r="G19" s="427"/>
      <c r="I19" s="434"/>
    </row>
    <row r="20" spans="3:9" x14ac:dyDescent="0.2">
      <c r="C20" s="428" t="s">
        <v>3049</v>
      </c>
      <c r="D20"/>
      <c r="E20" s="437" t="s">
        <v>2309</v>
      </c>
      <c r="F20" s="438" t="s">
        <v>7229</v>
      </c>
      <c r="G20" s="427"/>
    </row>
    <row r="21" spans="3:9" x14ac:dyDescent="0.2">
      <c r="C21" s="428" t="s">
        <v>3050</v>
      </c>
      <c r="D21"/>
      <c r="E21" s="437" t="s">
        <v>2310</v>
      </c>
      <c r="F21" s="438" t="s">
        <v>7229</v>
      </c>
      <c r="G21" s="427"/>
    </row>
    <row r="22" spans="3:9" ht="12" x14ac:dyDescent="0.15">
      <c r="C22" s="428" t="s">
        <v>3051</v>
      </c>
      <c r="E22" s="436" t="s">
        <v>483</v>
      </c>
      <c r="F22" s="427" t="s">
        <v>83</v>
      </c>
      <c r="G22" s="427" t="s">
        <v>83</v>
      </c>
    </row>
    <row r="23" spans="3:9" ht="12" x14ac:dyDescent="0.15">
      <c r="C23" s="428" t="s">
        <v>3052</v>
      </c>
      <c r="E23" s="437" t="s">
        <v>70</v>
      </c>
      <c r="F23" s="427" t="s">
        <v>2088</v>
      </c>
      <c r="G23" s="427" t="s">
        <v>1502</v>
      </c>
    </row>
    <row r="24" spans="3:9" ht="12" x14ac:dyDescent="0.15">
      <c r="C24" s="428" t="s">
        <v>3053</v>
      </c>
      <c r="E24" s="437" t="s">
        <v>2308</v>
      </c>
      <c r="F24" s="438" t="s">
        <v>7230</v>
      </c>
      <c r="G24" s="427"/>
    </row>
    <row r="25" spans="3:9" ht="12" x14ac:dyDescent="0.15">
      <c r="C25" s="428" t="s">
        <v>3054</v>
      </c>
      <c r="E25" s="437" t="s">
        <v>2309</v>
      </c>
      <c r="F25" s="438" t="s">
        <v>7231</v>
      </c>
      <c r="G25" s="427"/>
    </row>
    <row r="26" spans="3:9" ht="12" x14ac:dyDescent="0.15">
      <c r="C26" s="428" t="s">
        <v>3055</v>
      </c>
      <c r="E26" s="437" t="s">
        <v>2310</v>
      </c>
      <c r="F26" s="438" t="s">
        <v>7232</v>
      </c>
      <c r="G26" s="427"/>
    </row>
    <row r="27" spans="3:9" ht="12" x14ac:dyDescent="0.15">
      <c r="C27" s="428" t="s">
        <v>3056</v>
      </c>
      <c r="E27" s="436" t="s">
        <v>483</v>
      </c>
      <c r="F27" s="427" t="s">
        <v>95</v>
      </c>
      <c r="G27" s="427" t="s">
        <v>95</v>
      </c>
    </row>
    <row r="28" spans="3:9" ht="12" x14ac:dyDescent="0.15">
      <c r="C28" s="428" t="s">
        <v>3057</v>
      </c>
      <c r="E28" s="437" t="s">
        <v>70</v>
      </c>
      <c r="F28" s="427" t="s">
        <v>1753</v>
      </c>
      <c r="G28" s="427" t="s">
        <v>1518</v>
      </c>
    </row>
    <row r="29" spans="3:9" ht="12" x14ac:dyDescent="0.15">
      <c r="C29" s="428" t="s">
        <v>3058</v>
      </c>
      <c r="E29" s="437" t="s">
        <v>2308</v>
      </c>
      <c r="F29" s="427" t="s">
        <v>7228</v>
      </c>
      <c r="G29" s="427"/>
    </row>
    <row r="30" spans="3:9" ht="12" x14ac:dyDescent="0.15">
      <c r="C30" s="428" t="s">
        <v>3059</v>
      </c>
      <c r="E30" s="437" t="s">
        <v>2309</v>
      </c>
      <c r="F30" s="427" t="s">
        <v>7229</v>
      </c>
      <c r="G30" s="427"/>
    </row>
    <row r="31" spans="3:9" x14ac:dyDescent="0.2">
      <c r="C31" s="428" t="s">
        <v>3060</v>
      </c>
      <c r="E31" s="437" t="s">
        <v>2310</v>
      </c>
      <c r="F31" s="427" t="s">
        <v>7233</v>
      </c>
      <c r="G31" s="427"/>
      <c r="H31"/>
    </row>
    <row r="32" spans="3:9" ht="12" x14ac:dyDescent="0.15">
      <c r="C32" s="428" t="s">
        <v>3061</v>
      </c>
      <c r="E32" s="436" t="s">
        <v>483</v>
      </c>
      <c r="F32" s="427" t="s">
        <v>196</v>
      </c>
      <c r="G32" s="427" t="s">
        <v>196</v>
      </c>
    </row>
    <row r="33" spans="3:9" ht="12" x14ac:dyDescent="0.15">
      <c r="C33" s="428" t="s">
        <v>3062</v>
      </c>
      <c r="E33" s="437" t="s">
        <v>70</v>
      </c>
      <c r="F33" s="427" t="s">
        <v>1857</v>
      </c>
      <c r="G33" s="427" t="s">
        <v>1857</v>
      </c>
    </row>
    <row r="34" spans="3:9" ht="12" x14ac:dyDescent="0.15">
      <c r="C34" s="428" t="s">
        <v>3063</v>
      </c>
      <c r="E34" s="437" t="s">
        <v>2308</v>
      </c>
      <c r="F34" s="427" t="s">
        <v>1857</v>
      </c>
      <c r="G34" s="427"/>
    </row>
    <row r="35" spans="3:9" ht="12" x14ac:dyDescent="0.15">
      <c r="C35" s="428" t="s">
        <v>3064</v>
      </c>
      <c r="E35" s="437" t="s">
        <v>2309</v>
      </c>
      <c r="F35" s="427" t="s">
        <v>1857</v>
      </c>
      <c r="G35" s="427"/>
    </row>
    <row r="36" spans="3:9" ht="12" x14ac:dyDescent="0.15">
      <c r="C36" s="428" t="s">
        <v>3065</v>
      </c>
      <c r="E36" s="437" t="s">
        <v>2310</v>
      </c>
      <c r="F36" s="427" t="s">
        <v>1857</v>
      </c>
      <c r="G36" s="427"/>
    </row>
    <row r="37" spans="3:9" ht="12" x14ac:dyDescent="0.15">
      <c r="C37" s="428" t="s">
        <v>3066</v>
      </c>
      <c r="E37" s="436" t="s">
        <v>483</v>
      </c>
      <c r="F37" s="427" t="s">
        <v>815</v>
      </c>
      <c r="G37" s="427" t="s">
        <v>815</v>
      </c>
    </row>
    <row r="38" spans="3:9" ht="12" x14ac:dyDescent="0.15">
      <c r="C38" s="428" t="s">
        <v>3067</v>
      </c>
      <c r="E38" s="437" t="s">
        <v>70</v>
      </c>
      <c r="F38" s="427" t="s">
        <v>1857</v>
      </c>
      <c r="G38" s="427" t="s">
        <v>1857</v>
      </c>
    </row>
    <row r="39" spans="3:9" ht="12" x14ac:dyDescent="0.15">
      <c r="C39" s="428" t="s">
        <v>3068</v>
      </c>
      <c r="E39" s="436" t="s">
        <v>483</v>
      </c>
      <c r="F39" s="427" t="s">
        <v>234</v>
      </c>
      <c r="G39" s="427" t="s">
        <v>234</v>
      </c>
    </row>
    <row r="40" spans="3:9" ht="12" x14ac:dyDescent="0.15">
      <c r="C40" s="428" t="s">
        <v>3069</v>
      </c>
      <c r="E40" s="437" t="s">
        <v>70</v>
      </c>
      <c r="F40" s="427" t="s">
        <v>1857</v>
      </c>
      <c r="G40" s="427" t="s">
        <v>1511</v>
      </c>
    </row>
    <row r="41" spans="3:9" ht="12" x14ac:dyDescent="0.15">
      <c r="C41" s="428" t="s">
        <v>3070</v>
      </c>
      <c r="E41" s="432" t="s">
        <v>26</v>
      </c>
      <c r="F41" s="433" t="s">
        <v>3029</v>
      </c>
      <c r="G41" s="433" t="s">
        <v>3029</v>
      </c>
      <c r="I41" s="434" t="s">
        <v>2311</v>
      </c>
    </row>
    <row r="42" spans="3:9" x14ac:dyDescent="0.15">
      <c r="C42" s="428" t="s">
        <v>3071</v>
      </c>
      <c r="E42" s="435" t="s">
        <v>2297</v>
      </c>
      <c r="F42" s="439" t="s">
        <v>7221</v>
      </c>
      <c r="G42" s="427" t="s">
        <v>1524</v>
      </c>
    </row>
    <row r="43" spans="3:9" x14ac:dyDescent="0.15">
      <c r="C43" s="428" t="s">
        <v>3072</v>
      </c>
      <c r="E43" s="435" t="s">
        <v>2298</v>
      </c>
      <c r="F43" s="439" t="s">
        <v>7234</v>
      </c>
      <c r="G43" s="427" t="s">
        <v>7235</v>
      </c>
    </row>
    <row r="44" spans="3:9" x14ac:dyDescent="0.15">
      <c r="C44" s="428" t="s">
        <v>3073</v>
      </c>
      <c r="E44" s="435" t="s">
        <v>2299</v>
      </c>
      <c r="F44" s="439" t="s">
        <v>7236</v>
      </c>
      <c r="G44" s="427" t="s">
        <v>7223</v>
      </c>
    </row>
    <row r="45" spans="3:9" x14ac:dyDescent="0.15">
      <c r="C45" s="428" t="s">
        <v>3074</v>
      </c>
      <c r="E45" s="435" t="s">
        <v>2300</v>
      </c>
      <c r="F45" s="439" t="s">
        <v>7237</v>
      </c>
      <c r="G45" s="427"/>
    </row>
    <row r="46" spans="3:9" x14ac:dyDescent="0.15">
      <c r="C46" s="428" t="s">
        <v>3075</v>
      </c>
      <c r="E46" s="435" t="s">
        <v>2301</v>
      </c>
      <c r="F46" s="439" t="s">
        <v>7236</v>
      </c>
      <c r="G46" s="427"/>
    </row>
    <row r="47" spans="3:9" x14ac:dyDescent="0.15">
      <c r="C47" s="428" t="s">
        <v>3076</v>
      </c>
      <c r="E47" s="435" t="s">
        <v>2302</v>
      </c>
      <c r="F47" s="439" t="s">
        <v>7238</v>
      </c>
      <c r="G47" s="427" t="s">
        <v>7225</v>
      </c>
    </row>
    <row r="48" spans="3:9" x14ac:dyDescent="0.15">
      <c r="C48" s="428" t="s">
        <v>3077</v>
      </c>
      <c r="E48" s="435" t="s">
        <v>2303</v>
      </c>
      <c r="F48" s="439" t="s">
        <v>7226</v>
      </c>
      <c r="G48" s="427" t="s">
        <v>7225</v>
      </c>
    </row>
    <row r="49" spans="3:9" ht="12" x14ac:dyDescent="0.15">
      <c r="C49" s="428" t="s">
        <v>3078</v>
      </c>
      <c r="E49" s="435" t="s">
        <v>2304</v>
      </c>
      <c r="F49" s="427" t="s">
        <v>7228</v>
      </c>
      <c r="G49" s="427" t="s">
        <v>7225</v>
      </c>
    </row>
    <row r="50" spans="3:9" ht="12" x14ac:dyDescent="0.15">
      <c r="C50" s="428" t="s">
        <v>3079</v>
      </c>
      <c r="E50" s="435" t="s">
        <v>2305</v>
      </c>
      <c r="F50" s="427" t="s">
        <v>7239</v>
      </c>
      <c r="G50" s="427" t="s">
        <v>7225</v>
      </c>
    </row>
    <row r="51" spans="3:9" ht="12" x14ac:dyDescent="0.15">
      <c r="C51" s="428" t="s">
        <v>3080</v>
      </c>
      <c r="E51" s="435" t="s">
        <v>2306</v>
      </c>
      <c r="F51" s="427" t="s">
        <v>7239</v>
      </c>
      <c r="G51" s="427" t="s">
        <v>7225</v>
      </c>
    </row>
    <row r="52" spans="3:9" ht="12" x14ac:dyDescent="0.15">
      <c r="C52" s="428" t="s">
        <v>3081</v>
      </c>
      <c r="E52" s="436" t="s">
        <v>483</v>
      </c>
      <c r="F52" s="438" t="s">
        <v>79</v>
      </c>
      <c r="G52" s="427" t="s">
        <v>79</v>
      </c>
      <c r="I52" s="434" t="s">
        <v>2312</v>
      </c>
    </row>
    <row r="53" spans="3:9" ht="12" x14ac:dyDescent="0.15">
      <c r="C53" s="428" t="s">
        <v>3082</v>
      </c>
      <c r="E53" s="437" t="s">
        <v>70</v>
      </c>
      <c r="F53" s="438" t="s">
        <v>1511</v>
      </c>
      <c r="G53" s="427" t="s">
        <v>1753</v>
      </c>
    </row>
    <row r="54" spans="3:9" ht="12" x14ac:dyDescent="0.15">
      <c r="C54" s="428" t="s">
        <v>3083</v>
      </c>
      <c r="E54" s="436" t="s">
        <v>483</v>
      </c>
      <c r="F54" s="438" t="s">
        <v>83</v>
      </c>
      <c r="G54" s="427" t="s">
        <v>83</v>
      </c>
    </row>
    <row r="55" spans="3:9" ht="12" x14ac:dyDescent="0.15">
      <c r="C55" s="428" t="s">
        <v>3084</v>
      </c>
      <c r="E55" s="437" t="s">
        <v>70</v>
      </c>
      <c r="F55" s="438" t="s">
        <v>1753</v>
      </c>
      <c r="G55" s="427" t="s">
        <v>1486</v>
      </c>
    </row>
    <row r="56" spans="3:9" ht="12" x14ac:dyDescent="0.15">
      <c r="C56" s="428" t="s">
        <v>3085</v>
      </c>
      <c r="E56" s="432" t="s">
        <v>26</v>
      </c>
      <c r="F56" s="433" t="s">
        <v>3030</v>
      </c>
      <c r="G56" s="433" t="s">
        <v>3030</v>
      </c>
      <c r="I56" s="434" t="s">
        <v>2313</v>
      </c>
    </row>
    <row r="57" spans="3:9" ht="12" x14ac:dyDescent="0.15">
      <c r="C57" s="428" t="s">
        <v>3086</v>
      </c>
      <c r="E57" s="435" t="s">
        <v>2297</v>
      </c>
      <c r="F57" s="427" t="s">
        <v>7221</v>
      </c>
      <c r="G57" s="427"/>
    </row>
    <row r="58" spans="3:9" x14ac:dyDescent="0.15">
      <c r="C58" s="428" t="s">
        <v>3087</v>
      </c>
      <c r="E58" s="435" t="s">
        <v>2298</v>
      </c>
      <c r="F58" s="439" t="s">
        <v>7240</v>
      </c>
      <c r="G58" s="427" t="s">
        <v>7240</v>
      </c>
    </row>
    <row r="59" spans="3:9" x14ac:dyDescent="0.2">
      <c r="C59" s="428" t="s">
        <v>3088</v>
      </c>
      <c r="E59" s="435" t="s">
        <v>2299</v>
      </c>
      <c r="F59" s="439" t="s">
        <v>7241</v>
      </c>
      <c r="I59" s="439"/>
    </row>
    <row r="60" spans="3:9" x14ac:dyDescent="0.2">
      <c r="C60" s="428" t="s">
        <v>3089</v>
      </c>
      <c r="E60" s="435" t="s">
        <v>2300</v>
      </c>
      <c r="F60" s="439" t="s">
        <v>7241</v>
      </c>
      <c r="I60" s="439"/>
    </row>
    <row r="61" spans="3:9" x14ac:dyDescent="0.2">
      <c r="C61" s="428" t="s">
        <v>3090</v>
      </c>
      <c r="E61" s="435" t="s">
        <v>2301</v>
      </c>
      <c r="F61" s="439" t="s">
        <v>7241</v>
      </c>
      <c r="I61" s="439"/>
    </row>
    <row r="62" spans="3:9" x14ac:dyDescent="0.2">
      <c r="C62" s="428" t="s">
        <v>3091</v>
      </c>
      <c r="E62" s="435" t="s">
        <v>2302</v>
      </c>
      <c r="F62" s="439" t="s">
        <v>7242</v>
      </c>
      <c r="I62" s="439"/>
    </row>
    <row r="63" spans="3:9" x14ac:dyDescent="0.2">
      <c r="C63" s="428" t="s">
        <v>3092</v>
      </c>
      <c r="E63" s="435" t="s">
        <v>2303</v>
      </c>
      <c r="F63" s="439" t="s">
        <v>7226</v>
      </c>
      <c r="I63" s="439"/>
    </row>
    <row r="64" spans="3:9" x14ac:dyDescent="0.2">
      <c r="C64" s="428" t="s">
        <v>3093</v>
      </c>
      <c r="E64" s="435" t="s">
        <v>2304</v>
      </c>
      <c r="F64" s="427" t="s">
        <v>7239</v>
      </c>
      <c r="I64" s="439"/>
    </row>
    <row r="65" spans="3:12" x14ac:dyDescent="0.2">
      <c r="C65" s="428" t="s">
        <v>3094</v>
      </c>
      <c r="E65" s="435" t="s">
        <v>2305</v>
      </c>
      <c r="F65" s="427" t="s">
        <v>7239</v>
      </c>
      <c r="I65" s="439"/>
    </row>
    <row r="66" spans="3:12" x14ac:dyDescent="0.2">
      <c r="C66" s="428" t="s">
        <v>3095</v>
      </c>
      <c r="E66" s="435" t="s">
        <v>2306</v>
      </c>
      <c r="F66" s="427" t="s">
        <v>7226</v>
      </c>
      <c r="I66" s="439"/>
    </row>
    <row r="67" spans="3:12" x14ac:dyDescent="0.2">
      <c r="C67" s="428" t="s">
        <v>3096</v>
      </c>
      <c r="E67" s="436" t="s">
        <v>483</v>
      </c>
      <c r="F67" s="438" t="s">
        <v>79</v>
      </c>
      <c r="I67" s="434" t="s">
        <v>2314</v>
      </c>
      <c r="L67"/>
    </row>
    <row r="68" spans="3:12" x14ac:dyDescent="0.2">
      <c r="C68" s="428" t="s">
        <v>3097</v>
      </c>
      <c r="E68" s="437" t="s">
        <v>70</v>
      </c>
      <c r="F68" s="438" t="s">
        <v>1511</v>
      </c>
      <c r="L68"/>
    </row>
    <row r="69" spans="3:12" x14ac:dyDescent="0.2">
      <c r="C69" s="428" t="s">
        <v>3098</v>
      </c>
      <c r="E69" s="437" t="s">
        <v>2308</v>
      </c>
      <c r="F69" s="438" t="s">
        <v>1857</v>
      </c>
      <c r="L69"/>
    </row>
    <row r="70" spans="3:12" x14ac:dyDescent="0.2">
      <c r="C70" s="428" t="s">
        <v>3099</v>
      </c>
      <c r="E70" s="437" t="s">
        <v>2309</v>
      </c>
      <c r="F70" s="438" t="s">
        <v>7239</v>
      </c>
      <c r="L70"/>
    </row>
    <row r="71" spans="3:12" x14ac:dyDescent="0.2">
      <c r="C71" s="428" t="s">
        <v>3100</v>
      </c>
      <c r="E71" s="437" t="s">
        <v>2310</v>
      </c>
      <c r="F71" s="438" t="s">
        <v>7239</v>
      </c>
      <c r="L71"/>
    </row>
    <row r="72" spans="3:12" x14ac:dyDescent="0.2">
      <c r="C72" s="428" t="s">
        <v>3101</v>
      </c>
      <c r="E72" s="436" t="s">
        <v>483</v>
      </c>
      <c r="F72" s="438" t="s">
        <v>83</v>
      </c>
      <c r="L72"/>
    </row>
    <row r="73" spans="3:12" x14ac:dyDescent="0.2">
      <c r="C73" s="428" t="s">
        <v>3102</v>
      </c>
      <c r="E73" s="437" t="s">
        <v>70</v>
      </c>
      <c r="F73" s="438" t="s">
        <v>1511</v>
      </c>
      <c r="L73"/>
    </row>
    <row r="74" spans="3:12" ht="12" x14ac:dyDescent="0.15">
      <c r="C74" s="428"/>
      <c r="F74" s="433"/>
      <c r="G74" s="433"/>
    </row>
    <row r="75" spans="3:12" x14ac:dyDescent="0.2">
      <c r="C75" s="428"/>
      <c r="D75"/>
      <c r="G75" s="427"/>
      <c r="I75" s="434"/>
    </row>
    <row r="76" spans="3:12" x14ac:dyDescent="0.2">
      <c r="C76" s="428"/>
      <c r="D76"/>
      <c r="G76" s="427"/>
    </row>
    <row r="77" spans="3:12" ht="12" x14ac:dyDescent="0.15">
      <c r="C77" s="428"/>
      <c r="G77" s="427"/>
    </row>
    <row r="78" spans="3:12" ht="12" x14ac:dyDescent="0.15">
      <c r="C78" s="428"/>
      <c r="G78" s="427"/>
    </row>
    <row r="79" spans="3:12" ht="12" x14ac:dyDescent="0.15">
      <c r="C79" s="428"/>
      <c r="G79" s="427"/>
    </row>
    <row r="80" spans="3:12" ht="12" x14ac:dyDescent="0.15">
      <c r="C80" s="428"/>
      <c r="G80" s="427"/>
    </row>
    <row r="81" spans="3:9" ht="12" x14ac:dyDescent="0.15">
      <c r="C81" s="428"/>
      <c r="G81" s="427"/>
    </row>
    <row r="82" spans="3:9" ht="12" x14ac:dyDescent="0.15">
      <c r="C82" s="428"/>
      <c r="G82" s="427"/>
    </row>
    <row r="83" spans="3:9" ht="12" x14ac:dyDescent="0.15">
      <c r="C83" s="428"/>
      <c r="G83" s="427"/>
    </row>
    <row r="84" spans="3:9" ht="12" x14ac:dyDescent="0.15">
      <c r="C84" s="428"/>
      <c r="G84" s="427"/>
    </row>
    <row r="85" spans="3:9" ht="12" x14ac:dyDescent="0.15">
      <c r="C85" s="428"/>
      <c r="G85" s="427"/>
    </row>
    <row r="86" spans="3:9" ht="12" x14ac:dyDescent="0.15">
      <c r="C86" s="428"/>
      <c r="G86" s="427"/>
    </row>
    <row r="87" spans="3:9" ht="12" x14ac:dyDescent="0.15">
      <c r="C87" s="428"/>
      <c r="F87" s="433"/>
      <c r="G87" s="433"/>
    </row>
    <row r="88" spans="3:9" x14ac:dyDescent="0.2">
      <c r="C88" s="428"/>
      <c r="D88"/>
      <c r="G88" s="427"/>
      <c r="I88" s="434"/>
    </row>
    <row r="89" spans="3:9" x14ac:dyDescent="0.2">
      <c r="C89" s="428"/>
      <c r="D89"/>
      <c r="G89" s="427"/>
    </row>
    <row r="90" spans="3:9" ht="12" x14ac:dyDescent="0.15">
      <c r="C90" s="428"/>
      <c r="G90" s="427"/>
    </row>
    <row r="91" spans="3:9" ht="12" x14ac:dyDescent="0.15">
      <c r="C91" s="428"/>
      <c r="G91" s="427"/>
    </row>
    <row r="92" spans="3:9" ht="12" x14ac:dyDescent="0.15">
      <c r="C92" s="428"/>
      <c r="G92" s="427"/>
    </row>
    <row r="93" spans="3:9" ht="12" x14ac:dyDescent="0.15">
      <c r="C93" s="428"/>
      <c r="G93" s="427"/>
    </row>
    <row r="94" spans="3:9" ht="12" x14ac:dyDescent="0.15">
      <c r="C94" s="428"/>
      <c r="G94" s="427"/>
    </row>
    <row r="95" spans="3:9" ht="12" x14ac:dyDescent="0.15">
      <c r="C95" s="428"/>
      <c r="G95" s="427"/>
    </row>
    <row r="96" spans="3:9" ht="12" x14ac:dyDescent="0.15">
      <c r="C96" s="428"/>
      <c r="G96" s="427"/>
    </row>
    <row r="97" spans="3:7" ht="12" x14ac:dyDescent="0.15">
      <c r="C97" s="428"/>
      <c r="G97" s="427"/>
    </row>
    <row r="98" spans="3:7" ht="12" x14ac:dyDescent="0.15">
      <c r="C98" s="428"/>
      <c r="G98" s="427"/>
    </row>
    <row r="99" spans="3:7" ht="12" x14ac:dyDescent="0.15">
      <c r="C99" s="428"/>
      <c r="G99" s="427"/>
    </row>
  </sheetData>
  <mergeCells count="1">
    <mergeCell ref="C4: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U231"/>
  <sheetViews>
    <sheetView zoomScale="108" zoomScaleNormal="84" workbookViewId="0">
      <selection activeCell="C1" sqref="C1"/>
    </sheetView>
  </sheetViews>
  <sheetFormatPr baseColWidth="10" defaultColWidth="8.83203125" defaultRowHeight="15" x14ac:dyDescent="0.2"/>
  <cols>
    <col min="1" max="1" width="7.1640625" style="3" customWidth="1" collapsed="1"/>
    <col min="2" max="2" width="8.83203125" style="3" collapsed="1"/>
    <col min="3" max="3" width="53.5" style="3" bestFit="1" customWidth="1" collapsed="1"/>
    <col min="4" max="4" width="29.1640625" style="3" bestFit="1" customWidth="1" collapsed="1"/>
    <col min="5" max="5" width="23.1640625" style="3" customWidth="1" collapsed="1"/>
    <col min="6" max="6" width="14.83203125" style="3" customWidth="1" collapsed="1"/>
    <col min="7" max="7" width="21.5" style="3" customWidth="1" collapsed="1"/>
    <col min="8" max="8" width="14.1640625" style="3" customWidth="1" collapsed="1"/>
    <col min="9" max="9" width="11" style="3" customWidth="1" collapsed="1"/>
    <col min="10" max="10" width="14.83203125" style="3" customWidth="1" collapsed="1"/>
    <col min="11" max="12" width="10.5" style="3" customWidth="1" collapsed="1"/>
    <col min="13" max="16" width="10.5" style="3" customWidth="1"/>
    <col min="17" max="19" width="10.83203125" style="3" customWidth="1" collapsed="1"/>
    <col min="20" max="20" width="10.83203125" style="3" customWidth="1"/>
    <col min="21" max="22" width="10.83203125" style="3" customWidth="1" collapsed="1"/>
    <col min="23" max="25" width="11.1640625" style="3" customWidth="1" collapsed="1"/>
    <col min="26" max="28" width="12.83203125" style="3" customWidth="1" collapsed="1"/>
    <col min="29" max="29" width="10.83203125" style="3" customWidth="1" collapsed="1"/>
    <col min="30" max="33" width="10.5" style="3" customWidth="1" collapsed="1"/>
    <col min="34" max="34" width="10.5" style="3" customWidth="1"/>
    <col min="35" max="35" width="10.5" style="3" customWidth="1" collapsed="1"/>
    <col min="36" max="36" width="8.83203125" style="3" customWidth="1" collapsed="1"/>
    <col min="37" max="37" width="15.5" style="3" customWidth="1" collapsed="1"/>
    <col min="38" max="46" width="8.83203125" style="3" customWidth="1" collapsed="1"/>
    <col min="47" max="47" width="11.1640625" style="3" customWidth="1" collapsed="1"/>
    <col min="48" max="49" width="8.83203125" style="3" customWidth="1" collapsed="1"/>
    <col min="50" max="50" width="9.83203125" style="3" customWidth="1" collapsed="1"/>
    <col min="51" max="51" width="11.1640625" style="3" customWidth="1" collapsed="1"/>
    <col min="52" max="121" width="8.83203125" style="3" customWidth="1" collapsed="1"/>
    <col min="122" max="122" width="22.5" customWidth="1" collapsed="1"/>
    <col min="123" max="123" width="8.83203125" style="3" customWidth="1" collapsed="1"/>
    <col min="124" max="16384" width="8.83203125" style="3" collapsed="1"/>
  </cols>
  <sheetData>
    <row r="1" spans="3:32" x14ac:dyDescent="0.2">
      <c r="C1" s="409" t="s">
        <v>2276</v>
      </c>
    </row>
    <row r="3" spans="3:32" x14ac:dyDescent="0.2">
      <c r="C3" s="453" t="s">
        <v>2645</v>
      </c>
      <c r="D3" s="453"/>
      <c r="E3" s="453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</row>
    <row r="4" spans="3:32" x14ac:dyDescent="0.2">
      <c r="C4" s="4" t="s">
        <v>0</v>
      </c>
      <c r="D4" s="5" t="s">
        <v>1</v>
      </c>
      <c r="E4" s="6" t="s">
        <v>2</v>
      </c>
      <c r="F4" s="6"/>
      <c r="G4" s="6"/>
      <c r="AC4" s="6"/>
    </row>
    <row r="5" spans="3:32" x14ac:dyDescent="0.2">
      <c r="C5" s="4" t="s">
        <v>4</v>
      </c>
      <c r="D5" s="7" t="s">
        <v>5</v>
      </c>
      <c r="E5" s="8">
        <v>44104</v>
      </c>
      <c r="F5" s="8"/>
      <c r="G5" s="8"/>
      <c r="AC5" s="8"/>
    </row>
    <row r="6" spans="3:32" x14ac:dyDescent="0.2">
      <c r="C6" s="4" t="s">
        <v>6</v>
      </c>
      <c r="D6" s="7" t="s">
        <v>7</v>
      </c>
      <c r="E6" s="8">
        <v>44104</v>
      </c>
      <c r="F6" s="8"/>
      <c r="G6" s="8"/>
      <c r="AC6" s="8"/>
    </row>
    <row r="7" spans="3:32" x14ac:dyDescent="0.2">
      <c r="C7" s="4" t="s">
        <v>8</v>
      </c>
      <c r="D7" s="7" t="s">
        <v>9</v>
      </c>
      <c r="E7" s="8" t="s">
        <v>573</v>
      </c>
      <c r="F7" s="8"/>
      <c r="G7" s="8"/>
      <c r="AC7" s="8"/>
    </row>
    <row r="8" spans="3:32" x14ac:dyDescent="0.2">
      <c r="C8" s="4" t="s">
        <v>12</v>
      </c>
      <c r="D8" s="7" t="s">
        <v>13</v>
      </c>
      <c r="E8" s="9" t="s">
        <v>572</v>
      </c>
      <c r="F8" s="9"/>
      <c r="G8" s="9"/>
      <c r="AC8" s="9"/>
    </row>
    <row r="9" spans="3:32" x14ac:dyDescent="0.2">
      <c r="C9" s="4" t="s">
        <v>14</v>
      </c>
      <c r="D9" s="5" t="s">
        <v>15</v>
      </c>
      <c r="E9" s="10">
        <v>2269</v>
      </c>
      <c r="F9" s="10"/>
      <c r="G9" s="10"/>
      <c r="AC9" s="10"/>
    </row>
    <row r="10" spans="3:32" x14ac:dyDescent="0.2">
      <c r="C10" s="4" t="s">
        <v>16</v>
      </c>
      <c r="D10" s="7" t="s">
        <v>17</v>
      </c>
      <c r="E10" s="11" t="b">
        <v>0</v>
      </c>
      <c r="F10" s="11"/>
      <c r="G10" s="11"/>
      <c r="AC10" s="11"/>
    </row>
    <row r="11" spans="3:32" x14ac:dyDescent="0.2">
      <c r="C11" s="4" t="s">
        <v>18</v>
      </c>
      <c r="D11" s="7" t="s">
        <v>19</v>
      </c>
      <c r="E11" s="11">
        <v>9</v>
      </c>
      <c r="F11" s="11"/>
      <c r="G11" s="11"/>
      <c r="AC11" s="11"/>
    </row>
    <row r="12" spans="3:32" x14ac:dyDescent="0.2">
      <c r="C12" s="12" t="s">
        <v>20</v>
      </c>
      <c r="D12" s="13" t="s">
        <v>21</v>
      </c>
      <c r="E12" s="14">
        <v>90</v>
      </c>
      <c r="F12" s="11"/>
      <c r="G12" s="11"/>
    </row>
    <row r="13" spans="3:32" x14ac:dyDescent="0.2">
      <c r="C13" s="16" t="s">
        <v>1439</v>
      </c>
      <c r="D13" s="17" t="s">
        <v>22</v>
      </c>
      <c r="E13" s="18" t="s">
        <v>23</v>
      </c>
      <c r="F13" s="11"/>
      <c r="G13" s="11"/>
      <c r="AC13" s="11"/>
    </row>
    <row r="14" spans="3:32" x14ac:dyDescent="0.2">
      <c r="C14" s="410" t="s">
        <v>25</v>
      </c>
      <c r="D14" s="411" t="s">
        <v>26</v>
      </c>
      <c r="E14" s="22" t="s">
        <v>2023</v>
      </c>
      <c r="F14" s="10"/>
      <c r="G14" s="10"/>
    </row>
    <row r="15" spans="3:32" x14ac:dyDescent="0.2">
      <c r="C15" s="4" t="s">
        <v>27</v>
      </c>
      <c r="D15" s="5" t="s">
        <v>28</v>
      </c>
      <c r="E15" s="21" t="s">
        <v>29</v>
      </c>
      <c r="F15" s="10"/>
      <c r="G15" s="10"/>
    </row>
    <row r="16" spans="3:32" x14ac:dyDescent="0.2">
      <c r="C16" s="4" t="s">
        <v>30</v>
      </c>
      <c r="D16" s="5" t="s">
        <v>31</v>
      </c>
      <c r="E16" s="23">
        <v>1</v>
      </c>
      <c r="F16" s="24"/>
      <c r="G16" s="24"/>
    </row>
    <row r="17" spans="1:125" x14ac:dyDescent="0.2">
      <c r="C17" s="4" t="s">
        <v>32</v>
      </c>
      <c r="D17" s="5" t="s">
        <v>33</v>
      </c>
      <c r="E17" s="21" t="s">
        <v>753</v>
      </c>
      <c r="F17" s="10"/>
      <c r="G17" s="10"/>
    </row>
    <row r="18" spans="1:125" x14ac:dyDescent="0.2">
      <c r="C18" s="4" t="s">
        <v>34</v>
      </c>
      <c r="D18" s="5" t="s">
        <v>35</v>
      </c>
      <c r="E18" s="21" t="s">
        <v>36</v>
      </c>
      <c r="F18" s="10"/>
      <c r="G18" s="10"/>
    </row>
    <row r="19" spans="1:125" x14ac:dyDescent="0.2">
      <c r="C19" s="25" t="s">
        <v>37</v>
      </c>
      <c r="D19" s="26" t="s">
        <v>38</v>
      </c>
      <c r="E19" s="27" t="s">
        <v>39</v>
      </c>
      <c r="F19" s="28"/>
      <c r="G19" s="28"/>
    </row>
    <row r="20" spans="1:125" x14ac:dyDescent="0.2">
      <c r="C20" s="25" t="s">
        <v>40</v>
      </c>
      <c r="D20" s="26" t="s">
        <v>41</v>
      </c>
      <c r="E20" s="29">
        <v>0.1</v>
      </c>
      <c r="F20" s="30"/>
      <c r="G20" s="30"/>
    </row>
    <row r="21" spans="1:125" x14ac:dyDescent="0.2">
      <c r="C21" s="25" t="s">
        <v>42</v>
      </c>
      <c r="D21" s="26" t="s">
        <v>43</v>
      </c>
      <c r="E21" s="21" t="s">
        <v>2021</v>
      </c>
      <c r="F21" s="10"/>
      <c r="G21" s="10"/>
    </row>
    <row r="22" spans="1:125" x14ac:dyDescent="0.2">
      <c r="C22" s="25" t="s">
        <v>44</v>
      </c>
      <c r="D22" s="26" t="s">
        <v>45</v>
      </c>
      <c r="E22" s="21">
        <v>0</v>
      </c>
      <c r="F22" s="10"/>
      <c r="G22" s="10"/>
    </row>
    <row r="23" spans="1:125" x14ac:dyDescent="0.2">
      <c r="C23" s="4" t="s">
        <v>46</v>
      </c>
      <c r="D23" s="5" t="s">
        <v>47</v>
      </c>
      <c r="E23" s="21" t="s">
        <v>751</v>
      </c>
      <c r="F23" s="10"/>
      <c r="G23" s="10"/>
    </row>
    <row r="24" spans="1:125" x14ac:dyDescent="0.2">
      <c r="C24" s="4" t="s">
        <v>48</v>
      </c>
      <c r="D24" s="5" t="s">
        <v>49</v>
      </c>
      <c r="E24" s="31"/>
      <c r="F24" s="32"/>
      <c r="G24" s="32"/>
    </row>
    <row r="25" spans="1:125" x14ac:dyDescent="0.2">
      <c r="C25" s="4" t="s">
        <v>50</v>
      </c>
      <c r="D25" s="5" t="s">
        <v>51</v>
      </c>
      <c r="E25" s="31"/>
      <c r="F25" s="32"/>
      <c r="G25" s="32"/>
    </row>
    <row r="26" spans="1:125" x14ac:dyDescent="0.2">
      <c r="C26" s="4" t="s">
        <v>52</v>
      </c>
      <c r="D26" s="5" t="s">
        <v>53</v>
      </c>
      <c r="E26" s="33"/>
      <c r="F26" s="34"/>
      <c r="G26" s="34"/>
    </row>
    <row r="27" spans="1:125" x14ac:dyDescent="0.2">
      <c r="C27" s="4" t="s">
        <v>54</v>
      </c>
      <c r="D27" s="5" t="s">
        <v>55</v>
      </c>
      <c r="E27" s="21"/>
      <c r="F27" s="10"/>
      <c r="G27" s="10"/>
    </row>
    <row r="28" spans="1:125" x14ac:dyDescent="0.2">
      <c r="C28" s="4" t="s">
        <v>56</v>
      </c>
      <c r="D28" s="5" t="s">
        <v>57</v>
      </c>
      <c r="E28" s="46">
        <v>90000</v>
      </c>
      <c r="F28" s="113"/>
      <c r="G28" s="10"/>
    </row>
    <row r="29" spans="1:125" x14ac:dyDescent="0.2">
      <c r="C29" s="35" t="s">
        <v>58</v>
      </c>
      <c r="D29" s="5" t="s">
        <v>59</v>
      </c>
      <c r="E29" s="21"/>
      <c r="F29" s="10"/>
      <c r="G29" s="10"/>
      <c r="DS29"/>
      <c r="DT29"/>
      <c r="DU29"/>
    </row>
    <row r="30" spans="1:125" x14ac:dyDescent="0.2">
      <c r="C30" s="4" t="s">
        <v>61</v>
      </c>
      <c r="D30" s="5" t="s">
        <v>62</v>
      </c>
      <c r="E30" s="31"/>
      <c r="F30" s="32"/>
      <c r="G30" s="32"/>
      <c r="DS30"/>
      <c r="DT30"/>
      <c r="DU30"/>
    </row>
    <row r="31" spans="1:125" x14ac:dyDescent="0.2">
      <c r="C31" s="77" t="s">
        <v>63</v>
      </c>
      <c r="D31" s="236" t="s">
        <v>64</v>
      </c>
      <c r="E31" s="42"/>
      <c r="F31" s="14"/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S31"/>
      <c r="DT31"/>
      <c r="DU31"/>
    </row>
    <row r="32" spans="1:125" x14ac:dyDescent="0.2">
      <c r="A32" s="37"/>
      <c r="C32" s="35" t="s">
        <v>65</v>
      </c>
      <c r="D32" s="40" t="s">
        <v>66</v>
      </c>
      <c r="E32" s="36" t="s">
        <v>67</v>
      </c>
      <c r="F32" s="11"/>
      <c r="G32" s="11"/>
      <c r="H32"/>
      <c r="I32"/>
      <c r="J32"/>
      <c r="K32"/>
      <c r="L32"/>
      <c r="M32"/>
      <c r="N32"/>
      <c r="O32"/>
      <c r="P32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DS32"/>
      <c r="DT32"/>
      <c r="DU32"/>
    </row>
    <row r="33" spans="1:125" x14ac:dyDescent="0.2">
      <c r="A33" s="37"/>
      <c r="C33" s="35" t="s">
        <v>71</v>
      </c>
      <c r="D33" s="40" t="s">
        <v>72</v>
      </c>
      <c r="E33" s="412" t="s">
        <v>119</v>
      </c>
      <c r="F33" s="11"/>
      <c r="G33" s="11"/>
      <c r="H33"/>
      <c r="I33"/>
      <c r="J33"/>
      <c r="K33"/>
      <c r="L33"/>
      <c r="M33"/>
      <c r="N33"/>
      <c r="O33"/>
      <c r="P33"/>
      <c r="DS33"/>
      <c r="DT33"/>
      <c r="DU33"/>
    </row>
    <row r="34" spans="1:125" x14ac:dyDescent="0.2">
      <c r="A34" s="37"/>
      <c r="C34" s="35" t="s">
        <v>74</v>
      </c>
      <c r="D34" s="40" t="s">
        <v>75</v>
      </c>
      <c r="E34" s="36" t="s">
        <v>76</v>
      </c>
      <c r="F34" s="11"/>
      <c r="G34" s="11"/>
      <c r="H34"/>
      <c r="I34"/>
      <c r="J34"/>
      <c r="K34"/>
      <c r="L34"/>
      <c r="M34"/>
      <c r="N34"/>
      <c r="O34"/>
      <c r="P34"/>
      <c r="DS34"/>
      <c r="DT34"/>
      <c r="DU34"/>
    </row>
    <row r="35" spans="1:125" x14ac:dyDescent="0.2">
      <c r="A35" s="37"/>
      <c r="C35" s="35" t="s">
        <v>77</v>
      </c>
      <c r="D35" s="40" t="s">
        <v>70</v>
      </c>
      <c r="E35" s="36">
        <v>11</v>
      </c>
      <c r="F35" s="11"/>
      <c r="G35" s="11"/>
      <c r="H35"/>
      <c r="I35"/>
      <c r="J35"/>
      <c r="K35"/>
      <c r="L35"/>
      <c r="M35"/>
      <c r="N35"/>
      <c r="O35"/>
      <c r="P35"/>
      <c r="DS35"/>
      <c r="DT35"/>
      <c r="DU35"/>
    </row>
    <row r="36" spans="1:125" x14ac:dyDescent="0.2">
      <c r="A36" s="37"/>
      <c r="C36" s="35" t="s">
        <v>78</v>
      </c>
      <c r="D36" s="40" t="s">
        <v>72</v>
      </c>
      <c r="E36" s="412" t="s">
        <v>123</v>
      </c>
      <c r="F36" s="11"/>
      <c r="G36" s="11"/>
      <c r="H36"/>
      <c r="I36"/>
      <c r="J36"/>
      <c r="K36"/>
      <c r="L36"/>
      <c r="M36"/>
      <c r="N36"/>
      <c r="O36"/>
      <c r="P36"/>
      <c r="DS36"/>
      <c r="DT36"/>
      <c r="DU36"/>
    </row>
    <row r="37" spans="1:125" x14ac:dyDescent="0.2">
      <c r="A37" s="37"/>
      <c r="C37" s="35" t="s">
        <v>80</v>
      </c>
      <c r="D37" s="40" t="s">
        <v>75</v>
      </c>
      <c r="E37" s="36" t="s">
        <v>85</v>
      </c>
      <c r="F37" s="11"/>
      <c r="G37" s="11"/>
      <c r="H37"/>
      <c r="I37"/>
      <c r="J37"/>
      <c r="K37"/>
      <c r="L37"/>
      <c r="M37"/>
      <c r="N37"/>
      <c r="O37"/>
      <c r="P37"/>
      <c r="DS37"/>
      <c r="DT37"/>
      <c r="DU37"/>
    </row>
    <row r="38" spans="1:125" x14ac:dyDescent="0.2">
      <c r="A38" s="37"/>
      <c r="C38" s="35" t="s">
        <v>81</v>
      </c>
      <c r="D38" s="40" t="s">
        <v>70</v>
      </c>
      <c r="E38" s="36">
        <v>13</v>
      </c>
      <c r="F38" s="11"/>
      <c r="G38" s="11"/>
      <c r="H38"/>
      <c r="I38"/>
      <c r="J38"/>
      <c r="K38"/>
      <c r="L38"/>
      <c r="M38"/>
      <c r="N38"/>
      <c r="O38"/>
      <c r="P38"/>
      <c r="DS38"/>
      <c r="DT38"/>
      <c r="DU38"/>
    </row>
    <row r="39" spans="1:125" x14ac:dyDescent="0.2">
      <c r="A39" s="37"/>
      <c r="C39" s="35" t="s">
        <v>82</v>
      </c>
      <c r="D39" s="40" t="s">
        <v>72</v>
      </c>
      <c r="E39" s="412" t="s">
        <v>73</v>
      </c>
      <c r="F39" s="11"/>
      <c r="G39" s="11"/>
      <c r="H39"/>
      <c r="I39"/>
      <c r="J39"/>
      <c r="K39"/>
      <c r="L39"/>
      <c r="M39"/>
      <c r="N39"/>
      <c r="O39"/>
      <c r="P39"/>
      <c r="DS39"/>
      <c r="DT39"/>
      <c r="DU39"/>
    </row>
    <row r="40" spans="1:125" x14ac:dyDescent="0.2">
      <c r="A40" s="37"/>
      <c r="C40" s="35" t="s">
        <v>84</v>
      </c>
      <c r="D40" s="40" t="s">
        <v>75</v>
      </c>
      <c r="E40" s="36" t="s">
        <v>85</v>
      </c>
      <c r="F40" s="11"/>
      <c r="G40" s="11"/>
      <c r="H40"/>
      <c r="I40"/>
      <c r="J40"/>
      <c r="K40"/>
      <c r="L40"/>
      <c r="M40"/>
      <c r="N40"/>
      <c r="O40"/>
      <c r="P40"/>
      <c r="DS40"/>
      <c r="DT40"/>
      <c r="DU40"/>
    </row>
    <row r="41" spans="1:125" x14ac:dyDescent="0.2">
      <c r="A41" s="37"/>
      <c r="C41" s="35" t="s">
        <v>86</v>
      </c>
      <c r="D41" s="40" t="s">
        <v>70</v>
      </c>
      <c r="E41" s="36">
        <v>15</v>
      </c>
      <c r="F41" s="11"/>
      <c r="G41" s="11"/>
      <c r="H41"/>
      <c r="I41"/>
      <c r="J41"/>
      <c r="K41"/>
      <c r="L41"/>
      <c r="M41"/>
      <c r="N41"/>
      <c r="O41"/>
      <c r="P41"/>
      <c r="DS41"/>
      <c r="DT41"/>
      <c r="DU41"/>
    </row>
    <row r="42" spans="1:125" x14ac:dyDescent="0.2">
      <c r="A42" s="37"/>
      <c r="C42" s="35" t="s">
        <v>1328</v>
      </c>
      <c r="D42" s="40" t="s">
        <v>72</v>
      </c>
      <c r="E42" s="412" t="s">
        <v>79</v>
      </c>
      <c r="F42" s="11"/>
      <c r="G42" s="11"/>
      <c r="H42"/>
      <c r="I42"/>
      <c r="J42"/>
      <c r="K42"/>
      <c r="L42"/>
      <c r="M42"/>
      <c r="N42"/>
      <c r="O42"/>
      <c r="P42"/>
      <c r="DS42"/>
      <c r="DT42"/>
      <c r="DU42"/>
    </row>
    <row r="43" spans="1:125" x14ac:dyDescent="0.2">
      <c r="A43" s="37"/>
      <c r="C43" s="35" t="s">
        <v>1329</v>
      </c>
      <c r="D43" s="40" t="s">
        <v>75</v>
      </c>
      <c r="E43" s="36" t="s">
        <v>92</v>
      </c>
      <c r="F43" s="11"/>
      <c r="G43" s="11"/>
      <c r="DS43"/>
      <c r="DT43"/>
      <c r="DU43"/>
    </row>
    <row r="44" spans="1:125" x14ac:dyDescent="0.2">
      <c r="A44" s="37"/>
      <c r="C44" s="35" t="s">
        <v>1330</v>
      </c>
      <c r="D44" s="40" t="s">
        <v>70</v>
      </c>
      <c r="E44" s="36">
        <v>17</v>
      </c>
      <c r="F44" s="11"/>
      <c r="G44" s="11"/>
      <c r="DS44"/>
      <c r="DT44"/>
      <c r="DU44"/>
    </row>
    <row r="45" spans="1:125" x14ac:dyDescent="0.2">
      <c r="A45" s="37"/>
      <c r="C45" s="35" t="s">
        <v>1331</v>
      </c>
      <c r="D45" s="40" t="s">
        <v>72</v>
      </c>
      <c r="E45" s="412" t="s">
        <v>83</v>
      </c>
      <c r="F45" s="11"/>
      <c r="G45" s="11"/>
      <c r="DS45"/>
      <c r="DT45"/>
      <c r="DU45"/>
    </row>
    <row r="46" spans="1:125" x14ac:dyDescent="0.2">
      <c r="A46" s="37"/>
      <c r="C46" s="35" t="s">
        <v>1332</v>
      </c>
      <c r="D46" s="40" t="s">
        <v>75</v>
      </c>
      <c r="E46" s="36" t="s">
        <v>76</v>
      </c>
      <c r="F46" s="11"/>
      <c r="G46" s="11"/>
      <c r="DS46"/>
      <c r="DT46"/>
      <c r="DU46"/>
    </row>
    <row r="47" spans="1:125" x14ac:dyDescent="0.2">
      <c r="A47" s="37"/>
      <c r="C47" s="77" t="s">
        <v>1333</v>
      </c>
      <c r="D47" s="78" t="s">
        <v>70</v>
      </c>
      <c r="E47" s="42">
        <v>19</v>
      </c>
      <c r="F47" s="14"/>
      <c r="G47" s="1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S47"/>
      <c r="DT47"/>
      <c r="DU47"/>
    </row>
    <row r="48" spans="1:125" x14ac:dyDescent="0.2">
      <c r="A48" s="37"/>
      <c r="C48" s="77" t="s">
        <v>87</v>
      </c>
      <c r="D48" s="78" t="s">
        <v>66</v>
      </c>
      <c r="E48" s="180" t="s">
        <v>560</v>
      </c>
      <c r="G48" s="10"/>
      <c r="DS48"/>
      <c r="DT48"/>
      <c r="DU48"/>
    </row>
    <row r="49" spans="1:125" x14ac:dyDescent="0.2">
      <c r="A49" s="37"/>
      <c r="C49" s="410" t="s">
        <v>98</v>
      </c>
      <c r="D49" s="411" t="s">
        <v>26</v>
      </c>
      <c r="E49" s="413" t="s">
        <v>99</v>
      </c>
      <c r="F49" s="10"/>
      <c r="G49" s="10"/>
      <c r="DS49"/>
      <c r="DT49"/>
      <c r="DU49"/>
    </row>
    <row r="50" spans="1:125" x14ac:dyDescent="0.2">
      <c r="A50" s="37"/>
      <c r="C50" s="4" t="s">
        <v>100</v>
      </c>
      <c r="D50" s="5" t="s">
        <v>28</v>
      </c>
      <c r="E50" s="21" t="s">
        <v>29</v>
      </c>
      <c r="F50" s="10"/>
      <c r="G50" s="10"/>
    </row>
    <row r="51" spans="1:125" x14ac:dyDescent="0.2">
      <c r="A51" s="37"/>
      <c r="C51" s="4" t="s">
        <v>101</v>
      </c>
      <c r="D51" s="5" t="s">
        <v>33</v>
      </c>
      <c r="E51" s="21" t="s">
        <v>753</v>
      </c>
      <c r="F51" s="10"/>
      <c r="G51" s="10"/>
    </row>
    <row r="52" spans="1:125" x14ac:dyDescent="0.2">
      <c r="A52" s="37"/>
      <c r="C52" s="4" t="s">
        <v>102</v>
      </c>
      <c r="D52" s="5" t="s">
        <v>35</v>
      </c>
      <c r="E52" s="21" t="s">
        <v>568</v>
      </c>
      <c r="F52" s="10"/>
      <c r="G52" s="28"/>
    </row>
    <row r="53" spans="1:125" x14ac:dyDescent="0.2">
      <c r="A53" s="37"/>
      <c r="C53" s="25" t="s">
        <v>103</v>
      </c>
      <c r="D53" s="26" t="s">
        <v>38</v>
      </c>
      <c r="E53" s="27" t="s">
        <v>39</v>
      </c>
      <c r="F53" s="28"/>
      <c r="G53" s="30"/>
    </row>
    <row r="54" spans="1:125" x14ac:dyDescent="0.2">
      <c r="A54" s="37"/>
      <c r="C54" s="25" t="s">
        <v>104</v>
      </c>
      <c r="D54" s="26" t="s">
        <v>41</v>
      </c>
      <c r="E54" s="29">
        <v>0.5</v>
      </c>
      <c r="F54" s="30"/>
      <c r="G54" s="10"/>
    </row>
    <row r="55" spans="1:125" x14ac:dyDescent="0.2">
      <c r="A55" s="37"/>
      <c r="C55" s="25" t="s">
        <v>105</v>
      </c>
      <c r="D55" s="26" t="s">
        <v>43</v>
      </c>
      <c r="E55" s="21" t="s">
        <v>2021</v>
      </c>
      <c r="F55" s="10"/>
      <c r="G55" s="10"/>
    </row>
    <row r="56" spans="1:125" x14ac:dyDescent="0.2">
      <c r="A56" s="37"/>
      <c r="C56" s="25" t="s">
        <v>106</v>
      </c>
      <c r="D56" s="26" t="s">
        <v>45</v>
      </c>
      <c r="E56" s="21">
        <v>0</v>
      </c>
      <c r="F56" s="10"/>
      <c r="G56" s="10"/>
    </row>
    <row r="57" spans="1:125" x14ac:dyDescent="0.2">
      <c r="A57" s="37"/>
      <c r="C57" s="4" t="s">
        <v>107</v>
      </c>
      <c r="D57" s="5" t="s">
        <v>47</v>
      </c>
      <c r="E57" s="21" t="s">
        <v>750</v>
      </c>
      <c r="F57" s="10"/>
      <c r="G57" s="32"/>
    </row>
    <row r="58" spans="1:125" x14ac:dyDescent="0.2">
      <c r="A58" s="37"/>
      <c r="C58" s="4" t="s">
        <v>108</v>
      </c>
      <c r="D58" s="5" t="s">
        <v>49</v>
      </c>
      <c r="E58" s="31">
        <v>100000</v>
      </c>
      <c r="F58" s="32"/>
      <c r="G58" s="32"/>
    </row>
    <row r="59" spans="1:125" x14ac:dyDescent="0.2">
      <c r="A59" s="37"/>
      <c r="C59" s="4" t="s">
        <v>109</v>
      </c>
      <c r="D59" s="5" t="s">
        <v>51</v>
      </c>
      <c r="E59" s="31">
        <v>10000</v>
      </c>
      <c r="F59" s="32"/>
      <c r="G59" s="32"/>
    </row>
    <row r="60" spans="1:125" x14ac:dyDescent="0.2">
      <c r="A60" s="37"/>
      <c r="C60" s="4" t="s">
        <v>110</v>
      </c>
      <c r="D60" s="5" t="s">
        <v>53</v>
      </c>
      <c r="E60" s="31"/>
      <c r="F60" s="32"/>
      <c r="G60" s="10"/>
    </row>
    <row r="61" spans="1:125" x14ac:dyDescent="0.2">
      <c r="A61" s="37"/>
      <c r="C61" s="4" t="s">
        <v>111</v>
      </c>
      <c r="D61" s="5" t="s">
        <v>55</v>
      </c>
      <c r="E61" s="21"/>
      <c r="F61" s="10"/>
      <c r="G61" s="10"/>
    </row>
    <row r="62" spans="1:125" x14ac:dyDescent="0.2">
      <c r="A62" s="37"/>
      <c r="C62" s="4" t="s">
        <v>112</v>
      </c>
      <c r="D62" s="5" t="s">
        <v>57</v>
      </c>
      <c r="E62" s="46"/>
      <c r="F62" s="113"/>
      <c r="G62" s="10"/>
    </row>
    <row r="63" spans="1:125" x14ac:dyDescent="0.2">
      <c r="A63" s="37"/>
      <c r="C63" s="35" t="s">
        <v>113</v>
      </c>
      <c r="D63" s="5" t="s">
        <v>59</v>
      </c>
      <c r="E63" s="21"/>
      <c r="F63" s="10"/>
      <c r="G63" s="32"/>
    </row>
    <row r="64" spans="1:125" x14ac:dyDescent="0.2">
      <c r="A64" s="37"/>
      <c r="C64" s="4" t="s">
        <v>114</v>
      </c>
      <c r="D64" s="5" t="s">
        <v>62</v>
      </c>
      <c r="E64" s="47">
        <v>80</v>
      </c>
      <c r="F64" s="48"/>
      <c r="G64" s="10"/>
    </row>
    <row r="65" spans="3:124" x14ac:dyDescent="0.2">
      <c r="C65" s="35" t="s">
        <v>115</v>
      </c>
      <c r="D65" s="5" t="s">
        <v>64</v>
      </c>
      <c r="E65" s="21"/>
      <c r="F65" s="10"/>
      <c r="G65" s="11"/>
    </row>
    <row r="66" spans="3:124" x14ac:dyDescent="0.2">
      <c r="C66" s="35" t="s">
        <v>116</v>
      </c>
      <c r="D66" s="40" t="s">
        <v>66</v>
      </c>
      <c r="E66" s="36" t="s">
        <v>67</v>
      </c>
      <c r="F66" s="11"/>
      <c r="G66" s="11"/>
      <c r="H66" s="49"/>
    </row>
    <row r="67" spans="3:124" x14ac:dyDescent="0.2">
      <c r="C67" s="35" t="s">
        <v>118</v>
      </c>
      <c r="D67" s="40" t="s">
        <v>72</v>
      </c>
      <c r="E67" s="412" t="s">
        <v>119</v>
      </c>
      <c r="F67" s="11"/>
      <c r="H67" s="49"/>
    </row>
    <row r="68" spans="3:124" x14ac:dyDescent="0.2">
      <c r="C68" s="35" t="s">
        <v>120</v>
      </c>
      <c r="D68" s="40" t="s">
        <v>75</v>
      </c>
      <c r="E68" s="36" t="s">
        <v>76</v>
      </c>
      <c r="F68" s="11"/>
      <c r="H68" s="49"/>
    </row>
    <row r="69" spans="3:124" x14ac:dyDescent="0.2">
      <c r="C69" s="35" t="s">
        <v>121</v>
      </c>
      <c r="D69" s="40" t="s">
        <v>70</v>
      </c>
      <c r="E69" s="36">
        <v>9</v>
      </c>
      <c r="F69" s="11"/>
      <c r="H69" s="49"/>
    </row>
    <row r="70" spans="3:124" x14ac:dyDescent="0.2">
      <c r="C70" s="35" t="s">
        <v>122</v>
      </c>
      <c r="D70" s="40" t="s">
        <v>72</v>
      </c>
      <c r="E70" s="412" t="s">
        <v>123</v>
      </c>
      <c r="F70" s="11"/>
      <c r="H70" s="49"/>
    </row>
    <row r="71" spans="3:124" x14ac:dyDescent="0.2">
      <c r="C71" s="35" t="s">
        <v>124</v>
      </c>
      <c r="D71" s="40" t="s">
        <v>75</v>
      </c>
      <c r="E71" s="36" t="s">
        <v>85</v>
      </c>
      <c r="F71" s="11"/>
      <c r="H71" s="49"/>
    </row>
    <row r="72" spans="3:124" x14ac:dyDescent="0.2">
      <c r="C72" s="35" t="s">
        <v>125</v>
      </c>
      <c r="D72" s="40" t="s">
        <v>70</v>
      </c>
      <c r="E72" s="36">
        <v>7</v>
      </c>
      <c r="F72" s="11"/>
      <c r="H72" s="49"/>
    </row>
    <row r="73" spans="3:124" x14ac:dyDescent="0.2">
      <c r="C73" s="35" t="s">
        <v>126</v>
      </c>
      <c r="D73" s="40" t="s">
        <v>72</v>
      </c>
      <c r="E73" s="412" t="s">
        <v>73</v>
      </c>
      <c r="H73" s="49"/>
    </row>
    <row r="74" spans="3:124" x14ac:dyDescent="0.2">
      <c r="C74" s="35" t="s">
        <v>127</v>
      </c>
      <c r="D74" s="40" t="s">
        <v>75</v>
      </c>
      <c r="E74" s="36" t="s">
        <v>85</v>
      </c>
      <c r="F74" s="11"/>
      <c r="H74" s="49"/>
    </row>
    <row r="75" spans="3:124" x14ac:dyDescent="0.2">
      <c r="C75" s="35" t="s">
        <v>128</v>
      </c>
      <c r="D75" s="40" t="s">
        <v>70</v>
      </c>
      <c r="E75" s="36">
        <v>5</v>
      </c>
      <c r="F75" s="11"/>
      <c r="G75"/>
      <c r="H75" s="49"/>
      <c r="DT75" s="3">
        <f>DR69+DR72+DR75</f>
        <v>0</v>
      </c>
    </row>
    <row r="76" spans="3:124" x14ac:dyDescent="0.2">
      <c r="C76" s="77" t="s">
        <v>132</v>
      </c>
      <c r="D76" s="78" t="s">
        <v>66</v>
      </c>
      <c r="E76" s="180" t="s">
        <v>560</v>
      </c>
      <c r="F76" s="182"/>
      <c r="G76"/>
      <c r="H76" s="49"/>
    </row>
    <row r="77" spans="3:124" x14ac:dyDescent="0.2">
      <c r="C77" s="414" t="s">
        <v>502</v>
      </c>
      <c r="D77" s="415" t="s">
        <v>26</v>
      </c>
      <c r="E77" s="416" t="s">
        <v>490</v>
      </c>
      <c r="F77" s="182"/>
      <c r="G77"/>
      <c r="H77" s="49"/>
    </row>
    <row r="78" spans="3:124" x14ac:dyDescent="0.2">
      <c r="C78" s="4" t="s">
        <v>504</v>
      </c>
      <c r="D78" s="5" t="s">
        <v>28</v>
      </c>
      <c r="E78" s="36" t="s">
        <v>29</v>
      </c>
      <c r="F78" s="182"/>
      <c r="G78"/>
      <c r="H78" s="49"/>
    </row>
    <row r="79" spans="3:124" x14ac:dyDescent="0.2">
      <c r="C79" s="4" t="s">
        <v>505</v>
      </c>
      <c r="D79" s="5" t="s">
        <v>33</v>
      </c>
      <c r="E79" s="36" t="s">
        <v>753</v>
      </c>
      <c r="F79" s="181"/>
      <c r="G79"/>
      <c r="AF79" s="6"/>
    </row>
    <row r="80" spans="3:124" x14ac:dyDescent="0.2">
      <c r="C80" s="4" t="s">
        <v>506</v>
      </c>
      <c r="D80" s="5" t="s">
        <v>35</v>
      </c>
      <c r="E80" s="36" t="s">
        <v>36</v>
      </c>
      <c r="G80"/>
      <c r="AF80" s="11"/>
    </row>
    <row r="81" spans="3:7" x14ac:dyDescent="0.2">
      <c r="C81" s="25" t="s">
        <v>507</v>
      </c>
      <c r="D81" s="26" t="s">
        <v>38</v>
      </c>
      <c r="E81" s="41" t="s">
        <v>39</v>
      </c>
      <c r="G81"/>
    </row>
    <row r="82" spans="3:7" x14ac:dyDescent="0.2">
      <c r="C82" s="25" t="s">
        <v>508</v>
      </c>
      <c r="D82" s="26" t="s">
        <v>41</v>
      </c>
      <c r="E82" s="157">
        <v>0.45</v>
      </c>
      <c r="G82"/>
    </row>
    <row r="83" spans="3:7" x14ac:dyDescent="0.2">
      <c r="C83" s="25" t="s">
        <v>509</v>
      </c>
      <c r="D83" s="26" t="s">
        <v>43</v>
      </c>
      <c r="E83" s="21" t="s">
        <v>2021</v>
      </c>
    </row>
    <row r="84" spans="3:7" x14ac:dyDescent="0.2">
      <c r="C84" s="25" t="s">
        <v>510</v>
      </c>
      <c r="D84" s="26" t="s">
        <v>45</v>
      </c>
      <c r="E84" s="36">
        <v>0</v>
      </c>
      <c r="G84" s="10"/>
    </row>
    <row r="85" spans="3:7" x14ac:dyDescent="0.2">
      <c r="C85" s="4" t="s">
        <v>571</v>
      </c>
      <c r="D85" s="5" t="s">
        <v>492</v>
      </c>
      <c r="E85" s="158">
        <v>1500</v>
      </c>
      <c r="G85" s="10"/>
    </row>
    <row r="86" spans="3:7" x14ac:dyDescent="0.2">
      <c r="C86" s="4" t="s">
        <v>570</v>
      </c>
      <c r="D86" s="5" t="s">
        <v>494</v>
      </c>
      <c r="E86" s="158">
        <v>500</v>
      </c>
      <c r="G86" s="10"/>
    </row>
    <row r="87" spans="3:7" x14ac:dyDescent="0.2">
      <c r="C87" s="4" t="s">
        <v>569</v>
      </c>
      <c r="D87" s="5" t="s">
        <v>496</v>
      </c>
      <c r="E87" s="158">
        <v>700</v>
      </c>
      <c r="G87" s="10"/>
    </row>
    <row r="88" spans="3:7" x14ac:dyDescent="0.2">
      <c r="C88" s="4" t="s">
        <v>518</v>
      </c>
      <c r="D88" s="5" t="s">
        <v>62</v>
      </c>
      <c r="E88" s="162">
        <v>18</v>
      </c>
      <c r="G88" s="10"/>
    </row>
    <row r="89" spans="3:7" x14ac:dyDescent="0.2">
      <c r="C89" s="35" t="s">
        <v>520</v>
      </c>
      <c r="D89" s="40" t="s">
        <v>66</v>
      </c>
      <c r="E89" s="282" t="s">
        <v>67</v>
      </c>
    </row>
    <row r="90" spans="3:7" x14ac:dyDescent="0.2">
      <c r="C90" s="77" t="s">
        <v>521</v>
      </c>
      <c r="D90" s="40" t="s">
        <v>70</v>
      </c>
      <c r="E90" s="282"/>
    </row>
    <row r="91" spans="3:7" x14ac:dyDescent="0.2">
      <c r="C91" s="414" t="s">
        <v>757</v>
      </c>
      <c r="D91" s="415" t="s">
        <v>26</v>
      </c>
      <c r="E91" s="44" t="s">
        <v>2024</v>
      </c>
    </row>
    <row r="92" spans="3:7" x14ac:dyDescent="0.2">
      <c r="C92" s="4" t="s">
        <v>2277</v>
      </c>
      <c r="D92" s="5" t="s">
        <v>28</v>
      </c>
      <c r="E92" s="21"/>
    </row>
    <row r="93" spans="3:7" x14ac:dyDescent="0.2">
      <c r="C93" s="4" t="s">
        <v>1454</v>
      </c>
      <c r="D93" s="5" t="s">
        <v>33</v>
      </c>
      <c r="E93" s="21" t="s">
        <v>753</v>
      </c>
    </row>
    <row r="94" spans="3:7" x14ac:dyDescent="0.2">
      <c r="C94" s="4" t="s">
        <v>2278</v>
      </c>
      <c r="D94" s="5" t="s">
        <v>35</v>
      </c>
      <c r="E94" s="21" t="s">
        <v>36</v>
      </c>
    </row>
    <row r="95" spans="3:7" x14ac:dyDescent="0.2">
      <c r="C95" s="25" t="s">
        <v>1275</v>
      </c>
      <c r="D95" s="26" t="s">
        <v>38</v>
      </c>
      <c r="E95" s="27" t="s">
        <v>39</v>
      </c>
    </row>
    <row r="96" spans="3:7" x14ac:dyDescent="0.2">
      <c r="C96" s="25" t="s">
        <v>2279</v>
      </c>
      <c r="D96" s="26" t="s">
        <v>43</v>
      </c>
      <c r="E96" s="21"/>
    </row>
    <row r="97" spans="3:32" x14ac:dyDescent="0.2">
      <c r="C97" s="25" t="s">
        <v>2280</v>
      </c>
      <c r="D97" s="26" t="s">
        <v>45</v>
      </c>
      <c r="E97" s="21"/>
    </row>
    <row r="98" spans="3:32" x14ac:dyDescent="0.2">
      <c r="C98" s="4" t="s">
        <v>2281</v>
      </c>
      <c r="D98" s="5" t="s">
        <v>47</v>
      </c>
      <c r="E98" s="21"/>
    </row>
    <row r="99" spans="3:32" x14ac:dyDescent="0.2">
      <c r="C99" s="4" t="s">
        <v>2282</v>
      </c>
      <c r="D99" s="5" t="s">
        <v>49</v>
      </c>
      <c r="E99" s="31"/>
    </row>
    <row r="100" spans="3:32" x14ac:dyDescent="0.2">
      <c r="C100" s="4" t="s">
        <v>2283</v>
      </c>
      <c r="D100" s="5" t="s">
        <v>51</v>
      </c>
      <c r="E100" s="31"/>
    </row>
    <row r="101" spans="3:32" x14ac:dyDescent="0.2">
      <c r="C101" s="4" t="s">
        <v>2284</v>
      </c>
      <c r="D101" s="5" t="s">
        <v>53</v>
      </c>
      <c r="E101" s="31"/>
    </row>
    <row r="102" spans="3:32" x14ac:dyDescent="0.2">
      <c r="C102" s="4" t="s">
        <v>2285</v>
      </c>
      <c r="D102" s="5" t="s">
        <v>55</v>
      </c>
      <c r="E102" s="21"/>
    </row>
    <row r="103" spans="3:32" x14ac:dyDescent="0.2">
      <c r="C103" s="4" t="s">
        <v>2286</v>
      </c>
      <c r="D103" s="5" t="s">
        <v>57</v>
      </c>
      <c r="E103" s="46"/>
    </row>
    <row r="104" spans="3:32" x14ac:dyDescent="0.2">
      <c r="C104" s="35" t="s">
        <v>2287</v>
      </c>
      <c r="D104" s="5" t="s">
        <v>59</v>
      </c>
      <c r="E104" s="21"/>
    </row>
    <row r="105" spans="3:32" x14ac:dyDescent="0.2">
      <c r="C105" s="35" t="s">
        <v>1455</v>
      </c>
      <c r="D105" s="5" t="s">
        <v>60</v>
      </c>
      <c r="E105" s="163">
        <v>0.3</v>
      </c>
    </row>
    <row r="106" spans="3:32" x14ac:dyDescent="0.2">
      <c r="C106" s="4" t="s">
        <v>2288</v>
      </c>
      <c r="D106" s="5" t="s">
        <v>62</v>
      </c>
      <c r="E106" s="47">
        <v>65</v>
      </c>
    </row>
    <row r="107" spans="3:32" x14ac:dyDescent="0.2">
      <c r="C107" s="35" t="s">
        <v>2289</v>
      </c>
      <c r="D107" s="5" t="s">
        <v>64</v>
      </c>
      <c r="E107" s="21"/>
    </row>
    <row r="108" spans="3:32" x14ac:dyDescent="0.2">
      <c r="C108" s="38" t="s">
        <v>758</v>
      </c>
      <c r="D108" s="39" t="s">
        <v>66</v>
      </c>
      <c r="E108" s="18" t="s">
        <v>67</v>
      </c>
    </row>
    <row r="109" spans="3:32" x14ac:dyDescent="0.2">
      <c r="C109" s="38" t="s">
        <v>2290</v>
      </c>
      <c r="D109" s="39" t="s">
        <v>66</v>
      </c>
      <c r="E109" s="180" t="s">
        <v>560</v>
      </c>
    </row>
    <row r="110" spans="3:32" x14ac:dyDescent="0.2">
      <c r="C110" s="414" t="s">
        <v>759</v>
      </c>
      <c r="D110" s="415" t="s">
        <v>26</v>
      </c>
      <c r="E110" s="160" t="s">
        <v>754</v>
      </c>
    </row>
    <row r="111" spans="3:32" x14ac:dyDescent="0.2">
      <c r="C111" s="25" t="s">
        <v>1276</v>
      </c>
      <c r="D111" s="26" t="s">
        <v>38</v>
      </c>
      <c r="E111" s="27" t="s">
        <v>39</v>
      </c>
      <c r="F111" s="11"/>
      <c r="AF111" s="8"/>
    </row>
    <row r="112" spans="3:32" x14ac:dyDescent="0.2">
      <c r="C112" s="35" t="s">
        <v>760</v>
      </c>
      <c r="D112" s="40" t="s">
        <v>66</v>
      </c>
      <c r="E112" s="282" t="s">
        <v>67</v>
      </c>
      <c r="F112" s="10"/>
      <c r="AF112" s="101"/>
    </row>
    <row r="113" spans="3:35" x14ac:dyDescent="0.2">
      <c r="C113" s="35" t="s">
        <v>1351</v>
      </c>
      <c r="D113" s="40" t="s">
        <v>70</v>
      </c>
      <c r="E113" s="282"/>
      <c r="F113" s="10"/>
      <c r="AF113" s="101"/>
    </row>
    <row r="114" spans="3:35" x14ac:dyDescent="0.2">
      <c r="C114" s="414" t="s">
        <v>761</v>
      </c>
      <c r="D114" s="415" t="s">
        <v>26</v>
      </c>
      <c r="E114" s="160" t="s">
        <v>755</v>
      </c>
      <c r="F114" s="10"/>
      <c r="AF114" s="11"/>
    </row>
    <row r="115" spans="3:35" x14ac:dyDescent="0.2">
      <c r="C115" s="25" t="s">
        <v>1277</v>
      </c>
      <c r="D115" s="26" t="s">
        <v>38</v>
      </c>
      <c r="E115" s="27" t="s">
        <v>39</v>
      </c>
      <c r="F115" s="10"/>
      <c r="AF115" s="11"/>
    </row>
    <row r="116" spans="3:35" x14ac:dyDescent="0.2">
      <c r="C116" s="35" t="s">
        <v>762</v>
      </c>
      <c r="D116" s="40" t="s">
        <v>66</v>
      </c>
      <c r="E116" s="282" t="s">
        <v>67</v>
      </c>
      <c r="F116" s="24"/>
      <c r="AF116" s="11"/>
    </row>
    <row r="117" spans="3:35" x14ac:dyDescent="0.2">
      <c r="C117" s="35" t="s">
        <v>1350</v>
      </c>
      <c r="D117" s="40" t="s">
        <v>70</v>
      </c>
      <c r="E117" s="282"/>
      <c r="F117" s="24"/>
      <c r="AF117" s="11"/>
    </row>
    <row r="118" spans="3:35" x14ac:dyDescent="0.2">
      <c r="C118" s="414" t="s">
        <v>1355</v>
      </c>
      <c r="D118" s="415" t="s">
        <v>26</v>
      </c>
      <c r="E118" s="160" t="s">
        <v>756</v>
      </c>
      <c r="F118" s="10"/>
      <c r="AF118" s="11"/>
      <c r="AG118" s="10"/>
      <c r="AH118" s="10"/>
      <c r="AI118" s="10"/>
    </row>
    <row r="119" spans="3:35" x14ac:dyDescent="0.2">
      <c r="C119" s="25" t="s">
        <v>1356</v>
      </c>
      <c r="D119" s="26" t="s">
        <v>38</v>
      </c>
      <c r="E119" s="27" t="s">
        <v>39</v>
      </c>
      <c r="F119" s="10"/>
      <c r="AF119" s="11"/>
      <c r="AG119" s="11"/>
      <c r="AH119" s="11"/>
      <c r="AI119" s="11"/>
    </row>
    <row r="120" spans="3:35" x14ac:dyDescent="0.2">
      <c r="C120" s="35" t="s">
        <v>1357</v>
      </c>
      <c r="D120" s="40" t="s">
        <v>66</v>
      </c>
      <c r="E120" s="282" t="s">
        <v>67</v>
      </c>
      <c r="F120" s="28"/>
      <c r="AF120" s="11"/>
      <c r="AG120" s="11"/>
      <c r="AH120" s="11"/>
      <c r="AI120" s="11"/>
    </row>
    <row r="121" spans="3:35" x14ac:dyDescent="0.2">
      <c r="C121" s="35" t="s">
        <v>1358</v>
      </c>
      <c r="D121" s="40" t="s">
        <v>70</v>
      </c>
      <c r="E121" s="282"/>
      <c r="F121" s="28"/>
      <c r="AF121" s="11"/>
      <c r="AG121" s="11"/>
      <c r="AH121" s="11"/>
      <c r="AI121" s="11"/>
    </row>
    <row r="122" spans="3:35" x14ac:dyDescent="0.2">
      <c r="C122" s="35" t="s">
        <v>2291</v>
      </c>
      <c r="D122" s="40" t="s">
        <v>66</v>
      </c>
      <c r="E122" s="282" t="s">
        <v>560</v>
      </c>
      <c r="F122" s="30"/>
      <c r="AF122" s="11"/>
      <c r="AG122" s="11"/>
      <c r="AH122" s="11"/>
      <c r="AI122" s="11"/>
    </row>
    <row r="123" spans="3:35" x14ac:dyDescent="0.2">
      <c r="C123" s="414" t="s">
        <v>1359</v>
      </c>
      <c r="D123" s="415" t="s">
        <v>26</v>
      </c>
      <c r="E123" s="313" t="s">
        <v>503</v>
      </c>
      <c r="F123" s="30"/>
      <c r="AF123" s="11"/>
      <c r="AG123" s="11"/>
      <c r="AH123" s="11"/>
      <c r="AI123" s="11"/>
    </row>
    <row r="124" spans="3:35" x14ac:dyDescent="0.2">
      <c r="C124" s="25" t="s">
        <v>1372</v>
      </c>
      <c r="D124" s="26" t="s">
        <v>33</v>
      </c>
      <c r="E124" s="27" t="s">
        <v>753</v>
      </c>
      <c r="F124" s="30"/>
      <c r="AF124" s="11"/>
      <c r="AG124" s="11"/>
      <c r="AH124" s="11"/>
      <c r="AI124" s="11"/>
    </row>
    <row r="125" spans="3:35" x14ac:dyDescent="0.2">
      <c r="C125" s="25" t="s">
        <v>1360</v>
      </c>
      <c r="D125" s="26" t="s">
        <v>38</v>
      </c>
      <c r="E125" s="27" t="s">
        <v>1325</v>
      </c>
      <c r="F125" s="30"/>
      <c r="AF125" s="11"/>
      <c r="AG125" s="11"/>
      <c r="AH125" s="11"/>
      <c r="AI125" s="11"/>
    </row>
    <row r="126" spans="3:35" x14ac:dyDescent="0.2">
      <c r="C126" s="25" t="s">
        <v>1373</v>
      </c>
      <c r="D126" s="26" t="s">
        <v>60</v>
      </c>
      <c r="E126" s="27">
        <v>0.9</v>
      </c>
      <c r="F126" s="30"/>
      <c r="AF126" s="11"/>
      <c r="AG126" s="11"/>
      <c r="AH126" s="11"/>
      <c r="AI126" s="11"/>
    </row>
    <row r="127" spans="3:35" x14ac:dyDescent="0.2">
      <c r="C127" s="417" t="s">
        <v>1361</v>
      </c>
      <c r="D127" s="418" t="s">
        <v>66</v>
      </c>
      <c r="E127" s="419" t="s">
        <v>67</v>
      </c>
      <c r="F127" s="30"/>
      <c r="AF127" s="11"/>
      <c r="AG127" s="11"/>
      <c r="AH127" s="11"/>
      <c r="AI127" s="11"/>
    </row>
    <row r="128" spans="3:35" x14ac:dyDescent="0.2">
      <c r="C128" s="77" t="s">
        <v>2292</v>
      </c>
      <c r="D128" s="78" t="s">
        <v>66</v>
      </c>
      <c r="E128" s="180" t="s">
        <v>560</v>
      </c>
      <c r="F128" s="30"/>
      <c r="AF128" s="11"/>
      <c r="AG128" s="11"/>
      <c r="AH128" s="11"/>
      <c r="AI128" s="11"/>
    </row>
    <row r="129" spans="3:123" x14ac:dyDescent="0.2">
      <c r="C129" s="95" t="s">
        <v>316</v>
      </c>
      <c r="D129" s="96" t="s">
        <v>317</v>
      </c>
      <c r="E129" s="6" t="s">
        <v>318</v>
      </c>
      <c r="F129" s="6"/>
      <c r="G129" s="6" t="s">
        <v>319</v>
      </c>
      <c r="H129" s="6"/>
      <c r="I129" s="6" t="s">
        <v>567</v>
      </c>
      <c r="Q129" s="6" t="s">
        <v>566</v>
      </c>
      <c r="V129" s="6" t="s">
        <v>565</v>
      </c>
      <c r="Y129" s="6" t="s">
        <v>564</v>
      </c>
      <c r="AC129" s="6" t="s">
        <v>563</v>
      </c>
      <c r="AF129" s="6" t="s">
        <v>562</v>
      </c>
      <c r="AJ129" s="6" t="s">
        <v>561</v>
      </c>
      <c r="AL129" s="116" t="s">
        <v>1265</v>
      </c>
      <c r="AM129" s="6" t="s">
        <v>1266</v>
      </c>
      <c r="AN129" s="6"/>
      <c r="AO129" s="6"/>
      <c r="AP129" s="6"/>
      <c r="AQ129" s="6"/>
      <c r="AR129" s="6"/>
      <c r="AS129" s="6"/>
      <c r="AT129" s="6"/>
      <c r="AU129" s="6" t="s">
        <v>1267</v>
      </c>
      <c r="AY129" s="6" t="s">
        <v>1268</v>
      </c>
      <c r="BJ129" s="6" t="s">
        <v>1269</v>
      </c>
      <c r="BR129" s="6" t="s">
        <v>1270</v>
      </c>
      <c r="BZ129" s="6" t="s">
        <v>1271</v>
      </c>
      <c r="CH129" s="6" t="s">
        <v>1272</v>
      </c>
      <c r="CK129" s="6" t="s">
        <v>1273</v>
      </c>
      <c r="CO129" s="292" t="s">
        <v>1274</v>
      </c>
      <c r="CS129" s="6" t="s">
        <v>1318</v>
      </c>
      <c r="CW129" s="6" t="s">
        <v>1319</v>
      </c>
      <c r="DB129" s="6" t="s">
        <v>1320</v>
      </c>
      <c r="DG129" s="6" t="s">
        <v>1321</v>
      </c>
      <c r="DJ129" s="6" t="s">
        <v>1322</v>
      </c>
      <c r="DM129" s="6" t="s">
        <v>1323</v>
      </c>
      <c r="DP129" s="6" t="s">
        <v>1324</v>
      </c>
      <c r="DQ129" s="6"/>
      <c r="DS129" s="11"/>
    </row>
    <row r="130" spans="3:123" x14ac:dyDescent="0.2">
      <c r="C130" s="97" t="s">
        <v>327</v>
      </c>
      <c r="D130" s="98" t="s">
        <v>328</v>
      </c>
      <c r="E130" s="11" t="s">
        <v>330</v>
      </c>
      <c r="F130" s="11"/>
      <c r="G130" s="11" t="s">
        <v>329</v>
      </c>
      <c r="H130" s="11"/>
      <c r="I130" s="11" t="s">
        <v>329</v>
      </c>
      <c r="Q130" s="11" t="s">
        <v>329</v>
      </c>
      <c r="V130" s="11" t="s">
        <v>330</v>
      </c>
      <c r="Y130" s="11" t="s">
        <v>330</v>
      </c>
      <c r="AC130" s="11" t="s">
        <v>329</v>
      </c>
      <c r="AF130" s="11" t="s">
        <v>329</v>
      </c>
      <c r="AJ130" s="11" t="s">
        <v>329</v>
      </c>
      <c r="AL130" s="228" t="s">
        <v>330</v>
      </c>
      <c r="AM130" s="11" t="s">
        <v>329</v>
      </c>
      <c r="AN130" s="11"/>
      <c r="AO130" s="11"/>
      <c r="AP130" s="11"/>
      <c r="AQ130" s="11"/>
      <c r="AR130" s="11"/>
      <c r="AS130" s="11"/>
      <c r="AT130" s="11"/>
      <c r="AU130" s="11" t="s">
        <v>329</v>
      </c>
      <c r="AY130" s="11" t="s">
        <v>329</v>
      </c>
      <c r="BJ130" s="11" t="s">
        <v>330</v>
      </c>
      <c r="BR130" s="11" t="s">
        <v>330</v>
      </c>
      <c r="BZ130" s="11" t="s">
        <v>329</v>
      </c>
      <c r="CH130" s="11" t="s">
        <v>329</v>
      </c>
      <c r="CK130" s="11" t="s">
        <v>329</v>
      </c>
      <c r="CO130" s="11" t="s">
        <v>329</v>
      </c>
      <c r="CS130" s="11" t="s">
        <v>329</v>
      </c>
      <c r="CW130" s="11" t="s">
        <v>329</v>
      </c>
      <c r="DB130" s="11" t="s">
        <v>329</v>
      </c>
      <c r="DG130" s="11" t="s">
        <v>329</v>
      </c>
      <c r="DJ130" s="11" t="s">
        <v>329</v>
      </c>
      <c r="DM130" s="3" t="s">
        <v>330</v>
      </c>
      <c r="DP130" s="3" t="s">
        <v>330</v>
      </c>
      <c r="DS130" s="11"/>
    </row>
    <row r="131" spans="3:123" x14ac:dyDescent="0.2">
      <c r="C131" s="99" t="s">
        <v>331</v>
      </c>
      <c r="D131" s="100" t="s">
        <v>332</v>
      </c>
      <c r="E131" s="8">
        <v>29350</v>
      </c>
      <c r="F131" s="8"/>
      <c r="G131" s="8">
        <v>27523</v>
      </c>
      <c r="H131" s="8"/>
      <c r="I131" s="8">
        <v>22045</v>
      </c>
      <c r="Q131" s="8">
        <v>26299</v>
      </c>
      <c r="V131" s="8">
        <v>28491</v>
      </c>
      <c r="Y131" s="8">
        <v>29221</v>
      </c>
      <c r="AC131" s="8">
        <v>29587</v>
      </c>
      <c r="AF131" s="8">
        <v>29221</v>
      </c>
      <c r="AJ131" s="8">
        <v>21551</v>
      </c>
      <c r="AL131" s="195">
        <v>29350</v>
      </c>
      <c r="AM131" s="8">
        <v>27523</v>
      </c>
      <c r="AN131" s="8"/>
      <c r="AO131" s="8"/>
      <c r="AP131" s="8"/>
      <c r="AQ131" s="8"/>
      <c r="AR131" s="8"/>
      <c r="AS131" s="8"/>
      <c r="AT131" s="8"/>
      <c r="AU131" s="8">
        <v>22045</v>
      </c>
      <c r="AY131" s="8">
        <v>26299</v>
      </c>
      <c r="BJ131" s="8">
        <v>28491</v>
      </c>
      <c r="BR131" s="8">
        <v>29221</v>
      </c>
      <c r="BZ131" s="8">
        <v>29587</v>
      </c>
      <c r="CH131" s="8">
        <v>29221</v>
      </c>
      <c r="CK131" s="8">
        <v>21551</v>
      </c>
      <c r="CO131" s="8">
        <v>21551</v>
      </c>
      <c r="CS131" s="8">
        <v>21551</v>
      </c>
      <c r="CW131" s="8">
        <v>26299</v>
      </c>
      <c r="DB131" s="8">
        <v>26299</v>
      </c>
      <c r="DG131" s="8">
        <v>29221</v>
      </c>
      <c r="DJ131" s="8">
        <v>29221</v>
      </c>
      <c r="DM131" s="8">
        <v>29221</v>
      </c>
      <c r="DP131" s="8">
        <v>29221</v>
      </c>
      <c r="DQ131" s="8"/>
      <c r="DS131" s="11"/>
    </row>
    <row r="132" spans="3:123" x14ac:dyDescent="0.2">
      <c r="C132" s="97" t="s">
        <v>333</v>
      </c>
      <c r="D132" s="98" t="s">
        <v>334</v>
      </c>
      <c r="E132" s="101">
        <v>63000</v>
      </c>
      <c r="F132" s="101"/>
      <c r="G132" s="102">
        <v>1538</v>
      </c>
      <c r="H132" s="102"/>
      <c r="I132" s="101">
        <v>4231</v>
      </c>
      <c r="Q132" s="101">
        <v>38</v>
      </c>
      <c r="V132" s="101">
        <v>38</v>
      </c>
      <c r="Y132" s="101">
        <v>38</v>
      </c>
      <c r="AC132" s="101">
        <v>38</v>
      </c>
      <c r="AF132" s="101">
        <v>38</v>
      </c>
      <c r="AJ132" s="101">
        <v>38</v>
      </c>
      <c r="AL132" s="321">
        <v>63000</v>
      </c>
      <c r="AM132" s="102">
        <v>1538</v>
      </c>
      <c r="AN132" s="102"/>
      <c r="AO132" s="102"/>
      <c r="AP132" s="102"/>
      <c r="AQ132" s="102"/>
      <c r="AR132" s="102"/>
      <c r="AS132" s="102"/>
      <c r="AT132" s="102"/>
      <c r="AU132" s="101">
        <v>4231</v>
      </c>
      <c r="AY132" s="101">
        <v>38</v>
      </c>
      <c r="BJ132" s="101">
        <v>38</v>
      </c>
      <c r="BR132" s="101">
        <v>38</v>
      </c>
      <c r="BZ132" s="101">
        <v>38</v>
      </c>
      <c r="CH132" s="101">
        <v>38</v>
      </c>
      <c r="CK132" s="101">
        <v>38</v>
      </c>
      <c r="CO132" s="101">
        <v>38</v>
      </c>
      <c r="CS132" s="101">
        <v>38</v>
      </c>
      <c r="CW132" s="101">
        <v>38</v>
      </c>
      <c r="DB132" s="101">
        <v>38</v>
      </c>
      <c r="DG132" s="101">
        <v>38</v>
      </c>
      <c r="DJ132" s="101">
        <v>38</v>
      </c>
      <c r="DM132" s="101">
        <v>38</v>
      </c>
      <c r="DP132" s="101">
        <v>38</v>
      </c>
      <c r="DQ132" s="101"/>
      <c r="DS132" s="101"/>
    </row>
    <row r="133" spans="3:123" x14ac:dyDescent="0.2">
      <c r="C133" s="97" t="s">
        <v>335</v>
      </c>
      <c r="D133" s="98" t="s">
        <v>336</v>
      </c>
      <c r="E133" s="11" t="s">
        <v>3022</v>
      </c>
      <c r="F133" s="11"/>
      <c r="G133" s="11" t="s">
        <v>3023</v>
      </c>
      <c r="H133" s="103"/>
      <c r="I133" s="11" t="s">
        <v>3024</v>
      </c>
      <c r="Q133" s="11" t="s">
        <v>3025</v>
      </c>
      <c r="V133" s="11" t="s">
        <v>3025</v>
      </c>
      <c r="Y133" s="11" t="s">
        <v>3025</v>
      </c>
      <c r="AC133" s="11" t="s">
        <v>3025</v>
      </c>
      <c r="AF133" s="11" t="s">
        <v>3025</v>
      </c>
      <c r="AJ133" s="11" t="s">
        <v>3025</v>
      </c>
      <c r="AL133" s="228" t="s">
        <v>3022</v>
      </c>
      <c r="AM133" s="11" t="s">
        <v>3023</v>
      </c>
      <c r="AN133" s="103"/>
      <c r="AO133" s="103"/>
      <c r="AP133" s="103"/>
      <c r="AQ133" s="103"/>
      <c r="AR133" s="103"/>
      <c r="AS133" s="103"/>
      <c r="AT133" s="103"/>
      <c r="AU133" s="11" t="s">
        <v>3024</v>
      </c>
      <c r="AY133" s="11" t="s">
        <v>3025</v>
      </c>
      <c r="BJ133" s="11" t="s">
        <v>3025</v>
      </c>
      <c r="BR133" s="11" t="s">
        <v>3025</v>
      </c>
      <c r="BZ133" s="11" t="s">
        <v>3025</v>
      </c>
      <c r="CH133" s="11" t="s">
        <v>3025</v>
      </c>
      <c r="CK133" s="11" t="s">
        <v>3025</v>
      </c>
      <c r="CO133" s="11" t="s">
        <v>3025</v>
      </c>
      <c r="CS133" s="11" t="s">
        <v>3025</v>
      </c>
      <c r="CW133" s="11" t="s">
        <v>3025</v>
      </c>
      <c r="DB133" s="11" t="s">
        <v>3025</v>
      </c>
      <c r="DG133" s="11" t="s">
        <v>3025</v>
      </c>
      <c r="DJ133" s="11" t="s">
        <v>3025</v>
      </c>
      <c r="DM133" s="11" t="s">
        <v>3025</v>
      </c>
      <c r="DP133" s="11" t="s">
        <v>3025</v>
      </c>
      <c r="DQ133" s="11"/>
    </row>
    <row r="134" spans="3:123" x14ac:dyDescent="0.2">
      <c r="C134" s="97" t="s">
        <v>337</v>
      </c>
      <c r="D134" s="98" t="s">
        <v>338</v>
      </c>
      <c r="E134" s="11" t="b">
        <v>0</v>
      </c>
      <c r="F134" s="11"/>
      <c r="G134" s="11" t="b">
        <v>0</v>
      </c>
      <c r="H134" s="11"/>
      <c r="I134" s="11" t="b">
        <v>1</v>
      </c>
      <c r="Q134" s="11" t="b">
        <v>0</v>
      </c>
      <c r="V134" s="11" t="b">
        <v>0</v>
      </c>
      <c r="Y134" s="11" t="b">
        <v>0</v>
      </c>
      <c r="AC134" s="11" t="b">
        <v>0</v>
      </c>
      <c r="AF134" s="11" t="b">
        <v>0</v>
      </c>
      <c r="AJ134" s="11" t="b">
        <v>1</v>
      </c>
      <c r="AL134" s="228" t="b">
        <v>0</v>
      </c>
      <c r="AM134" s="11" t="b">
        <v>0</v>
      </c>
      <c r="AN134" s="11"/>
      <c r="AO134" s="11"/>
      <c r="AP134" s="11"/>
      <c r="AQ134" s="11"/>
      <c r="AR134" s="11"/>
      <c r="AS134" s="11"/>
      <c r="AT134" s="11"/>
      <c r="AU134" s="11" t="b">
        <v>1</v>
      </c>
      <c r="AY134" s="11" t="b">
        <v>0</v>
      </c>
      <c r="BJ134" s="11" t="b">
        <v>0</v>
      </c>
      <c r="BR134" s="11" t="b">
        <v>0</v>
      </c>
      <c r="BZ134" s="11" t="b">
        <v>0</v>
      </c>
      <c r="CH134" s="11" t="b">
        <v>0</v>
      </c>
      <c r="CK134" s="11" t="b">
        <v>1</v>
      </c>
      <c r="CO134" s="11" t="b">
        <v>1</v>
      </c>
      <c r="CS134" s="11" t="b">
        <v>1</v>
      </c>
      <c r="CW134" s="11" t="b">
        <v>0</v>
      </c>
      <c r="DB134" s="11" t="b">
        <v>0</v>
      </c>
      <c r="DG134" s="11" t="b">
        <v>0</v>
      </c>
      <c r="DJ134" s="11" t="b">
        <v>0</v>
      </c>
      <c r="DM134" s="11" t="b">
        <v>0</v>
      </c>
      <c r="DP134" s="11" t="b">
        <v>0</v>
      </c>
      <c r="DQ134" s="11"/>
    </row>
    <row r="135" spans="3:123" x14ac:dyDescent="0.2">
      <c r="C135" s="97" t="s">
        <v>339</v>
      </c>
      <c r="D135" s="98" t="s">
        <v>35</v>
      </c>
      <c r="E135" s="11" t="b">
        <v>0</v>
      </c>
      <c r="F135" s="11"/>
      <c r="G135" s="11" t="b">
        <v>1</v>
      </c>
      <c r="H135" s="11"/>
      <c r="I135" s="11" t="b">
        <v>0</v>
      </c>
      <c r="Q135" s="11" t="b">
        <v>0</v>
      </c>
      <c r="V135" s="11" t="b">
        <v>0</v>
      </c>
      <c r="Y135" s="11" t="b">
        <v>0</v>
      </c>
      <c r="AC135" s="11" t="b">
        <v>1</v>
      </c>
      <c r="AF135" s="11" t="b">
        <v>1</v>
      </c>
      <c r="AJ135" s="11" t="b">
        <v>0</v>
      </c>
      <c r="AL135" s="228" t="b">
        <v>0</v>
      </c>
      <c r="AM135" s="11" t="b">
        <v>1</v>
      </c>
      <c r="AN135" s="11"/>
      <c r="AO135" s="11"/>
      <c r="AP135" s="11"/>
      <c r="AQ135" s="11"/>
      <c r="AR135" s="11"/>
      <c r="AS135" s="11"/>
      <c r="AT135" s="11"/>
      <c r="AU135" s="11" t="b">
        <v>0</v>
      </c>
      <c r="AY135" s="11" t="b">
        <v>0</v>
      </c>
      <c r="BJ135" s="11" t="b">
        <v>0</v>
      </c>
      <c r="BR135" s="11" t="b">
        <v>0</v>
      </c>
      <c r="BZ135" s="11" t="b">
        <v>1</v>
      </c>
      <c r="CH135" s="11" t="b">
        <v>1</v>
      </c>
      <c r="CK135" s="11" t="b">
        <v>0</v>
      </c>
      <c r="CO135" s="11" t="b">
        <v>0</v>
      </c>
      <c r="CS135" s="11" t="b">
        <v>1</v>
      </c>
      <c r="CW135" s="11" t="b">
        <v>0</v>
      </c>
      <c r="DB135" s="11" t="b">
        <v>0</v>
      </c>
      <c r="DG135" s="11" t="b">
        <v>1</v>
      </c>
      <c r="DJ135" s="11" t="b">
        <v>1</v>
      </c>
      <c r="DM135" s="11" t="b">
        <v>1</v>
      </c>
      <c r="DP135" s="11" t="b">
        <v>1</v>
      </c>
      <c r="DQ135" s="11"/>
    </row>
    <row r="136" spans="3:123" x14ac:dyDescent="0.2">
      <c r="C136" s="104" t="s">
        <v>340</v>
      </c>
      <c r="D136" s="105" t="s">
        <v>341</v>
      </c>
      <c r="E136" s="11" t="s">
        <v>2023</v>
      </c>
      <c r="F136" s="10" t="s">
        <v>490</v>
      </c>
      <c r="G136" s="11" t="s">
        <v>2023</v>
      </c>
      <c r="H136" s="10" t="s">
        <v>99</v>
      </c>
      <c r="I136" s="11" t="s">
        <v>2023</v>
      </c>
      <c r="J136" s="10" t="s">
        <v>99</v>
      </c>
      <c r="K136" s="10" t="s">
        <v>490</v>
      </c>
      <c r="L136" s="446" t="s">
        <v>756</v>
      </c>
      <c r="M136" s="446" t="s">
        <v>754</v>
      </c>
      <c r="N136" s="446" t="s">
        <v>755</v>
      </c>
      <c r="O136" s="10" t="s">
        <v>2024</v>
      </c>
      <c r="P136" s="446" t="s">
        <v>503</v>
      </c>
      <c r="Q136" s="11" t="s">
        <v>2023</v>
      </c>
      <c r="R136" s="10" t="s">
        <v>99</v>
      </c>
      <c r="S136" s="10" t="s">
        <v>490</v>
      </c>
      <c r="T136" s="10" t="s">
        <v>2024</v>
      </c>
      <c r="U136" s="10" t="s">
        <v>503</v>
      </c>
      <c r="V136" s="11" t="s">
        <v>2023</v>
      </c>
      <c r="W136" s="10" t="s">
        <v>99</v>
      </c>
      <c r="X136" s="10" t="s">
        <v>2024</v>
      </c>
      <c r="Y136" s="11" t="s">
        <v>2023</v>
      </c>
      <c r="Z136" s="10" t="s">
        <v>99</v>
      </c>
      <c r="AA136" s="10" t="s">
        <v>2024</v>
      </c>
      <c r="AB136" s="10" t="s">
        <v>490</v>
      </c>
      <c r="AC136" s="11" t="s">
        <v>2023</v>
      </c>
      <c r="AD136" s="10" t="s">
        <v>99</v>
      </c>
      <c r="AE136" s="10" t="s">
        <v>2024</v>
      </c>
      <c r="AF136" s="11" t="s">
        <v>2023</v>
      </c>
      <c r="AG136" s="10" t="s">
        <v>99</v>
      </c>
      <c r="AH136" s="10" t="s">
        <v>2024</v>
      </c>
      <c r="AI136" s="10" t="s">
        <v>503</v>
      </c>
      <c r="AJ136" s="11" t="s">
        <v>2023</v>
      </c>
      <c r="AK136" s="10" t="s">
        <v>99</v>
      </c>
      <c r="AL136" s="228" t="s">
        <v>2023</v>
      </c>
      <c r="AM136" s="11" t="s">
        <v>2023</v>
      </c>
      <c r="AN136" s="10" t="s">
        <v>99</v>
      </c>
      <c r="AO136" s="10" t="s">
        <v>490</v>
      </c>
      <c r="AP136" s="446" t="s">
        <v>754</v>
      </c>
      <c r="AQ136" s="446" t="s">
        <v>755</v>
      </c>
      <c r="AR136" s="446" t="s">
        <v>756</v>
      </c>
      <c r="AS136" s="10" t="s">
        <v>2024</v>
      </c>
      <c r="AT136" s="10" t="s">
        <v>503</v>
      </c>
      <c r="AU136" s="11" t="s">
        <v>2023</v>
      </c>
      <c r="AV136" s="10" t="s">
        <v>99</v>
      </c>
      <c r="AW136" s="10" t="s">
        <v>754</v>
      </c>
      <c r="AX136" s="446" t="s">
        <v>755</v>
      </c>
      <c r="AY136" s="11" t="s">
        <v>2023</v>
      </c>
      <c r="AZ136" s="10" t="s">
        <v>99</v>
      </c>
      <c r="BA136" s="10" t="s">
        <v>490</v>
      </c>
      <c r="BB136" s="446" t="s">
        <v>754</v>
      </c>
      <c r="BC136" s="446" t="s">
        <v>755</v>
      </c>
      <c r="BD136" s="446" t="s">
        <v>756</v>
      </c>
      <c r="BE136" s="10" t="s">
        <v>2024</v>
      </c>
      <c r="BF136" s="10" t="s">
        <v>503</v>
      </c>
      <c r="BG136" s="11"/>
      <c r="BH136" s="10"/>
      <c r="BI136" s="10"/>
      <c r="BJ136" s="11" t="s">
        <v>2023</v>
      </c>
      <c r="BK136" s="10" t="s">
        <v>99</v>
      </c>
      <c r="BL136" s="10" t="s">
        <v>490</v>
      </c>
      <c r="BM136" s="446" t="s">
        <v>754</v>
      </c>
      <c r="BN136" s="446" t="s">
        <v>755</v>
      </c>
      <c r="BO136" s="446" t="s">
        <v>756</v>
      </c>
      <c r="BP136" s="10" t="s">
        <v>2024</v>
      </c>
      <c r="BQ136" s="10" t="s">
        <v>503</v>
      </c>
      <c r="BR136" s="11" t="s">
        <v>2023</v>
      </c>
      <c r="BS136" s="10" t="s">
        <v>99</v>
      </c>
      <c r="BT136" s="10" t="s">
        <v>490</v>
      </c>
      <c r="BU136" s="446" t="s">
        <v>754</v>
      </c>
      <c r="BV136" s="446" t="s">
        <v>755</v>
      </c>
      <c r="BW136" s="446" t="s">
        <v>756</v>
      </c>
      <c r="BX136" s="10" t="s">
        <v>2024</v>
      </c>
      <c r="BY136" s="10" t="s">
        <v>503</v>
      </c>
      <c r="BZ136" s="11" t="s">
        <v>2023</v>
      </c>
      <c r="CA136" s="10" t="s">
        <v>99</v>
      </c>
      <c r="CB136" s="10" t="s">
        <v>490</v>
      </c>
      <c r="CC136" s="10" t="s">
        <v>754</v>
      </c>
      <c r="CD136" s="10" t="s">
        <v>755</v>
      </c>
      <c r="CE136" s="10" t="s">
        <v>756</v>
      </c>
      <c r="CF136" s="10" t="s">
        <v>2024</v>
      </c>
      <c r="CG136" s="10" t="s">
        <v>503</v>
      </c>
      <c r="CH136" s="11" t="s">
        <v>2023</v>
      </c>
      <c r="CI136" s="10" t="s">
        <v>99</v>
      </c>
      <c r="CJ136" s="10" t="s">
        <v>490</v>
      </c>
      <c r="CK136" s="11" t="s">
        <v>2023</v>
      </c>
      <c r="CL136" s="10" t="s">
        <v>99</v>
      </c>
      <c r="CM136" s="10" t="s">
        <v>754</v>
      </c>
      <c r="CN136" s="10" t="s">
        <v>755</v>
      </c>
      <c r="CO136" s="11" t="s">
        <v>2023</v>
      </c>
      <c r="CP136" s="10" t="s">
        <v>99</v>
      </c>
      <c r="CQ136" s="10" t="s">
        <v>754</v>
      </c>
      <c r="CR136" s="10" t="s">
        <v>755</v>
      </c>
      <c r="CS136" s="11" t="s">
        <v>2023</v>
      </c>
      <c r="CT136" s="10" t="s">
        <v>99</v>
      </c>
      <c r="CU136" s="10" t="s">
        <v>754</v>
      </c>
      <c r="CV136" s="10" t="s">
        <v>755</v>
      </c>
      <c r="CW136" s="11" t="s">
        <v>2023</v>
      </c>
      <c r="CX136" s="10" t="s">
        <v>99</v>
      </c>
      <c r="CY136" s="10" t="s">
        <v>490</v>
      </c>
      <c r="CZ136" s="10" t="s">
        <v>2024</v>
      </c>
      <c r="DA136" s="10" t="s">
        <v>503</v>
      </c>
      <c r="DB136" s="11" t="s">
        <v>2023</v>
      </c>
      <c r="DC136" s="10" t="s">
        <v>99</v>
      </c>
      <c r="DD136" s="10" t="s">
        <v>490</v>
      </c>
      <c r="DE136" s="10" t="s">
        <v>2024</v>
      </c>
      <c r="DF136" s="10" t="s">
        <v>503</v>
      </c>
      <c r="DG136" s="11" t="s">
        <v>2023</v>
      </c>
      <c r="DH136" s="10" t="s">
        <v>99</v>
      </c>
      <c r="DI136" s="10" t="s">
        <v>756</v>
      </c>
      <c r="DJ136" s="11" t="s">
        <v>2023</v>
      </c>
      <c r="DK136" s="10" t="s">
        <v>99</v>
      </c>
      <c r="DL136" s="10" t="s">
        <v>756</v>
      </c>
      <c r="DM136" s="11" t="s">
        <v>2023</v>
      </c>
      <c r="DN136" s="10" t="s">
        <v>99</v>
      </c>
      <c r="DO136" s="10" t="s">
        <v>756</v>
      </c>
      <c r="DP136" s="11" t="s">
        <v>2023</v>
      </c>
      <c r="DQ136" s="10" t="s">
        <v>99</v>
      </c>
    </row>
    <row r="137" spans="3:123" x14ac:dyDescent="0.2">
      <c r="C137" s="97" t="s">
        <v>342</v>
      </c>
      <c r="D137" s="98" t="s">
        <v>29</v>
      </c>
      <c r="E137" s="11" t="b">
        <v>1</v>
      </c>
      <c r="F137" s="11" t="b">
        <v>1</v>
      </c>
      <c r="G137" s="11" t="b">
        <v>1</v>
      </c>
      <c r="H137" s="11" t="b">
        <v>1</v>
      </c>
      <c r="I137" s="11" t="b">
        <v>1</v>
      </c>
      <c r="J137" s="11" t="b">
        <v>1</v>
      </c>
      <c r="K137" s="11" t="b">
        <v>1</v>
      </c>
      <c r="L137" s="447" t="b">
        <v>1</v>
      </c>
      <c r="M137" s="447" t="b">
        <v>1</v>
      </c>
      <c r="N137" s="447" t="b">
        <v>1</v>
      </c>
      <c r="O137" s="449" t="b">
        <v>1</v>
      </c>
      <c r="P137" s="447" t="b">
        <v>1</v>
      </c>
      <c r="Q137" s="11" t="b">
        <v>1</v>
      </c>
      <c r="R137" s="11" t="b">
        <v>1</v>
      </c>
      <c r="S137" s="11" t="b">
        <v>1</v>
      </c>
      <c r="T137" s="11" t="b">
        <v>1</v>
      </c>
      <c r="U137" s="11" t="b">
        <v>1</v>
      </c>
      <c r="V137" s="11" t="b">
        <v>1</v>
      </c>
      <c r="W137" s="11" t="b">
        <v>1</v>
      </c>
      <c r="X137" s="11" t="b">
        <v>1</v>
      </c>
      <c r="Y137" s="11" t="b">
        <v>1</v>
      </c>
      <c r="Z137" s="11" t="b">
        <v>1</v>
      </c>
      <c r="AA137" s="11" t="b">
        <v>1</v>
      </c>
      <c r="AB137" s="11" t="b">
        <v>1</v>
      </c>
      <c r="AC137" s="11" t="b">
        <v>1</v>
      </c>
      <c r="AD137" s="11" t="b">
        <v>1</v>
      </c>
      <c r="AE137" s="11" t="b">
        <v>1</v>
      </c>
      <c r="AF137" s="11" t="b">
        <v>1</v>
      </c>
      <c r="AG137" s="11" t="b">
        <v>1</v>
      </c>
      <c r="AH137" s="11" t="b">
        <v>1</v>
      </c>
      <c r="AI137" s="11" t="b">
        <v>1</v>
      </c>
      <c r="AJ137" s="11" t="b">
        <v>1</v>
      </c>
      <c r="AK137" s="11" t="b">
        <v>1</v>
      </c>
      <c r="AL137" s="228" t="b">
        <v>1</v>
      </c>
      <c r="AM137" s="11" t="b">
        <v>1</v>
      </c>
      <c r="AN137" s="11" t="b">
        <v>1</v>
      </c>
      <c r="AO137" s="11" t="b">
        <v>1</v>
      </c>
      <c r="AP137" s="447" t="b">
        <v>1</v>
      </c>
      <c r="AQ137" s="447" t="b">
        <v>1</v>
      </c>
      <c r="AR137" s="447" t="b">
        <v>1</v>
      </c>
      <c r="AS137" s="11" t="b">
        <v>1</v>
      </c>
      <c r="AT137" s="11" t="b">
        <v>1</v>
      </c>
      <c r="AU137" s="11" t="b">
        <v>1</v>
      </c>
      <c r="AV137" s="11" t="b">
        <v>1</v>
      </c>
      <c r="AW137" s="11" t="b">
        <v>1</v>
      </c>
      <c r="AX137" s="447" t="b">
        <v>1</v>
      </c>
      <c r="AY137" s="11" t="b">
        <v>1</v>
      </c>
      <c r="AZ137" s="11" t="b">
        <v>1</v>
      </c>
      <c r="BA137" s="11" t="b">
        <v>1</v>
      </c>
      <c r="BB137" s="447" t="b">
        <v>1</v>
      </c>
      <c r="BC137" s="447" t="b">
        <v>1</v>
      </c>
      <c r="BD137" s="447" t="b">
        <v>1</v>
      </c>
      <c r="BE137" s="11" t="b">
        <v>1</v>
      </c>
      <c r="BF137" s="11" t="b">
        <v>1</v>
      </c>
      <c r="BH137" s="11"/>
      <c r="BI137" s="11"/>
      <c r="BJ137" s="11" t="b">
        <v>1</v>
      </c>
      <c r="BK137" s="11" t="b">
        <v>1</v>
      </c>
      <c r="BL137" s="11" t="b">
        <v>1</v>
      </c>
      <c r="BM137" s="447" t="b">
        <v>1</v>
      </c>
      <c r="BN137" s="447" t="b">
        <v>1</v>
      </c>
      <c r="BO137" s="447" t="b">
        <v>1</v>
      </c>
      <c r="BP137" s="11" t="b">
        <v>1</v>
      </c>
      <c r="BQ137" s="11" t="b">
        <v>1</v>
      </c>
      <c r="BR137" s="11" t="b">
        <v>1</v>
      </c>
      <c r="BS137" s="11" t="b">
        <v>1</v>
      </c>
      <c r="BT137" s="11" t="b">
        <v>1</v>
      </c>
      <c r="BU137" s="447" t="b">
        <v>1</v>
      </c>
      <c r="BV137" s="447" t="b">
        <v>1</v>
      </c>
      <c r="BW137" s="447" t="b">
        <v>1</v>
      </c>
      <c r="BX137" s="11" t="b">
        <v>1</v>
      </c>
      <c r="BY137" s="11" t="b">
        <v>1</v>
      </c>
      <c r="BZ137" s="11" t="b">
        <v>1</v>
      </c>
      <c r="CA137" s="11" t="b">
        <v>1</v>
      </c>
      <c r="CB137" s="11" t="b">
        <v>1</v>
      </c>
      <c r="CC137" s="11" t="b">
        <v>1</v>
      </c>
      <c r="CD137" s="11" t="b">
        <v>1</v>
      </c>
      <c r="CE137" s="11" t="b">
        <v>1</v>
      </c>
      <c r="CF137" s="11" t="b">
        <v>1</v>
      </c>
      <c r="CG137" s="11" t="b">
        <v>1</v>
      </c>
      <c r="CH137" s="11" t="b">
        <v>1</v>
      </c>
      <c r="CI137" s="11" t="b">
        <v>1</v>
      </c>
      <c r="CJ137" s="11" t="b">
        <v>1</v>
      </c>
      <c r="CK137" s="11" t="b">
        <v>1</v>
      </c>
      <c r="CL137" s="11" t="b">
        <v>1</v>
      </c>
      <c r="CM137" s="11" t="b">
        <v>1</v>
      </c>
      <c r="CN137" s="11" t="b">
        <v>1</v>
      </c>
      <c r="CO137" s="11" t="b">
        <v>0</v>
      </c>
      <c r="CP137" s="11" t="b">
        <v>0</v>
      </c>
      <c r="CQ137" s="11" t="b">
        <v>1</v>
      </c>
      <c r="CR137" s="11" t="b">
        <v>1</v>
      </c>
      <c r="CS137" s="11" t="b">
        <v>1</v>
      </c>
      <c r="CT137" s="11" t="b">
        <v>1</v>
      </c>
      <c r="CU137" s="11" t="b">
        <v>1</v>
      </c>
      <c r="CV137" s="11" t="b">
        <v>1</v>
      </c>
      <c r="CW137" s="11" t="b">
        <v>1</v>
      </c>
      <c r="CX137" s="11" t="b">
        <v>1</v>
      </c>
      <c r="CY137" s="11" t="b">
        <v>1</v>
      </c>
      <c r="CZ137" s="11" t="b">
        <v>1</v>
      </c>
      <c r="DA137" s="11" t="b">
        <v>1</v>
      </c>
      <c r="DB137" s="11" t="b">
        <v>1</v>
      </c>
      <c r="DC137" s="11" t="b">
        <v>1</v>
      </c>
      <c r="DD137" s="11" t="b">
        <v>1</v>
      </c>
      <c r="DE137" s="11" t="b">
        <v>1</v>
      </c>
      <c r="DF137" s="11" t="b">
        <v>1</v>
      </c>
      <c r="DG137" s="11" t="b">
        <v>1</v>
      </c>
      <c r="DH137" s="11" t="b">
        <v>1</v>
      </c>
      <c r="DI137" s="11" t="b">
        <v>1</v>
      </c>
      <c r="DJ137" s="11" t="b">
        <v>1</v>
      </c>
      <c r="DK137" s="11" t="b">
        <v>1</v>
      </c>
      <c r="DL137" s="11" t="b">
        <v>1</v>
      </c>
      <c r="DM137" s="11" t="b">
        <v>1</v>
      </c>
      <c r="DN137" s="11" t="b">
        <v>1</v>
      </c>
      <c r="DO137" s="11" t="b">
        <v>1</v>
      </c>
      <c r="DP137" s="11" t="b">
        <v>1</v>
      </c>
      <c r="DQ137" s="11" t="b">
        <v>1</v>
      </c>
    </row>
    <row r="138" spans="3:123" x14ac:dyDescent="0.2">
      <c r="C138" s="97" t="s">
        <v>343</v>
      </c>
      <c r="D138" s="98" t="s">
        <v>344</v>
      </c>
      <c r="E138" s="11" t="b">
        <v>1</v>
      </c>
      <c r="F138" s="11" t="b">
        <v>1</v>
      </c>
      <c r="G138" s="11" t="b">
        <v>1</v>
      </c>
      <c r="H138" s="11" t="b">
        <v>1</v>
      </c>
      <c r="I138" s="11" t="b">
        <v>1</v>
      </c>
      <c r="J138" s="11" t="b">
        <v>1</v>
      </c>
      <c r="K138" s="11" t="b">
        <v>1</v>
      </c>
      <c r="L138" s="447" t="b">
        <v>1</v>
      </c>
      <c r="M138" s="447" t="b">
        <v>1</v>
      </c>
      <c r="N138" s="447" t="b">
        <v>1</v>
      </c>
      <c r="O138" s="449" t="b">
        <v>1</v>
      </c>
      <c r="P138" s="447" t="b">
        <v>1</v>
      </c>
      <c r="Q138" s="11" t="b">
        <v>1</v>
      </c>
      <c r="R138" s="11" t="b">
        <v>1</v>
      </c>
      <c r="S138" s="11" t="b">
        <v>1</v>
      </c>
      <c r="T138" s="11" t="b">
        <v>1</v>
      </c>
      <c r="U138" s="11" t="b">
        <v>1</v>
      </c>
      <c r="V138" s="11" t="b">
        <v>1</v>
      </c>
      <c r="W138" s="11" t="b">
        <v>1</v>
      </c>
      <c r="X138" s="11" t="b">
        <v>1</v>
      </c>
      <c r="Y138" s="11" t="b">
        <v>1</v>
      </c>
      <c r="Z138" s="11" t="b">
        <v>1</v>
      </c>
      <c r="AA138" s="11" t="b">
        <v>1</v>
      </c>
      <c r="AB138" s="11" t="b">
        <v>1</v>
      </c>
      <c r="AC138" s="11" t="b">
        <v>1</v>
      </c>
      <c r="AD138" s="11" t="b">
        <v>1</v>
      </c>
      <c r="AE138" s="11" t="b">
        <v>1</v>
      </c>
      <c r="AF138" s="11" t="b">
        <v>1</v>
      </c>
      <c r="AG138" s="11" t="b">
        <v>1</v>
      </c>
      <c r="AH138" s="11" t="b">
        <v>1</v>
      </c>
      <c r="AI138" s="11" t="b">
        <v>1</v>
      </c>
      <c r="AJ138" s="11" t="b">
        <v>1</v>
      </c>
      <c r="AK138" s="11" t="b">
        <v>1</v>
      </c>
      <c r="AL138" s="228" t="b">
        <v>1</v>
      </c>
      <c r="AM138" s="11" t="b">
        <v>1</v>
      </c>
      <c r="AN138" s="11" t="b">
        <v>1</v>
      </c>
      <c r="AO138" s="11" t="b">
        <v>1</v>
      </c>
      <c r="AP138" s="447" t="b">
        <v>1</v>
      </c>
      <c r="AQ138" s="447" t="b">
        <v>1</v>
      </c>
      <c r="AR138" s="447" t="b">
        <v>1</v>
      </c>
      <c r="AS138" s="11" t="b">
        <v>1</v>
      </c>
      <c r="AT138" s="11" t="b">
        <v>1</v>
      </c>
      <c r="AU138" s="11" t="b">
        <v>1</v>
      </c>
      <c r="AV138" s="11" t="b">
        <v>1</v>
      </c>
      <c r="AW138" s="11" t="b">
        <v>1</v>
      </c>
      <c r="AX138" s="447" t="b">
        <v>1</v>
      </c>
      <c r="AY138" s="11" t="b">
        <v>1</v>
      </c>
      <c r="AZ138" s="11" t="b">
        <v>1</v>
      </c>
      <c r="BA138" s="11" t="b">
        <v>1</v>
      </c>
      <c r="BB138" s="447" t="b">
        <v>1</v>
      </c>
      <c r="BC138" s="447" t="b">
        <v>1</v>
      </c>
      <c r="BD138" s="447" t="b">
        <v>1</v>
      </c>
      <c r="BE138" s="11" t="b">
        <v>1</v>
      </c>
      <c r="BF138" s="11" t="b">
        <v>1</v>
      </c>
      <c r="BG138" s="11"/>
      <c r="BH138" s="11"/>
      <c r="BI138" s="11"/>
      <c r="BJ138" s="11" t="b">
        <v>1</v>
      </c>
      <c r="BK138" s="11" t="b">
        <v>0</v>
      </c>
      <c r="BL138" s="11" t="b">
        <v>1</v>
      </c>
      <c r="BM138" s="447" t="b">
        <v>1</v>
      </c>
      <c r="BN138" s="447" t="b">
        <v>1</v>
      </c>
      <c r="BO138" s="447" t="b">
        <v>1</v>
      </c>
      <c r="BP138" s="11" t="b">
        <v>1</v>
      </c>
      <c r="BQ138" s="11" t="b">
        <v>1</v>
      </c>
      <c r="BR138" s="11" t="b">
        <v>0</v>
      </c>
      <c r="BS138" s="11" t="b">
        <v>0</v>
      </c>
      <c r="BT138" s="11" t="b">
        <v>1</v>
      </c>
      <c r="BU138" s="447" t="b">
        <v>1</v>
      </c>
      <c r="BV138" s="447" t="b">
        <v>1</v>
      </c>
      <c r="BW138" s="447" t="b">
        <v>1</v>
      </c>
      <c r="BX138" s="11" t="b">
        <v>1</v>
      </c>
      <c r="BY138" s="11" t="b">
        <v>1</v>
      </c>
      <c r="BZ138" s="11" t="b">
        <v>0</v>
      </c>
      <c r="CA138" s="11" t="b">
        <v>0</v>
      </c>
      <c r="CB138" s="11" t="b">
        <v>1</v>
      </c>
      <c r="CC138" s="11" t="b">
        <v>1</v>
      </c>
      <c r="CD138" s="11" t="b">
        <v>1</v>
      </c>
      <c r="CE138" s="11" t="b">
        <v>1</v>
      </c>
      <c r="CF138" s="11" t="b">
        <v>1</v>
      </c>
      <c r="CG138" s="11" t="b">
        <v>1</v>
      </c>
      <c r="CH138" s="11" t="b">
        <v>0</v>
      </c>
      <c r="CI138" s="11" t="b">
        <v>0</v>
      </c>
      <c r="CJ138" s="11" t="b">
        <v>1</v>
      </c>
      <c r="CK138" s="11" t="b">
        <v>0</v>
      </c>
      <c r="CL138" s="11" t="b">
        <v>0</v>
      </c>
      <c r="CM138" s="11" t="b">
        <v>1</v>
      </c>
      <c r="CN138" s="11" t="b">
        <v>1</v>
      </c>
      <c r="CO138" s="11" t="b">
        <v>1</v>
      </c>
      <c r="CP138" s="11" t="b">
        <v>1</v>
      </c>
      <c r="CQ138" s="11" t="b">
        <v>1</v>
      </c>
      <c r="CR138" s="11" t="b">
        <v>1</v>
      </c>
      <c r="CS138" s="11" t="b">
        <v>0</v>
      </c>
      <c r="CT138" s="11" t="b">
        <v>0</v>
      </c>
      <c r="CU138" s="11" t="b">
        <v>1</v>
      </c>
      <c r="CV138" s="11" t="b">
        <v>1</v>
      </c>
      <c r="CW138" s="11" t="b">
        <v>1</v>
      </c>
      <c r="CX138" s="11" t="b">
        <v>1</v>
      </c>
      <c r="CY138" s="11" t="b">
        <v>1</v>
      </c>
      <c r="CZ138" s="11" t="b">
        <v>1</v>
      </c>
      <c r="DA138" s="11" t="b">
        <v>1</v>
      </c>
      <c r="DB138" s="11" t="b">
        <v>1</v>
      </c>
      <c r="DC138" s="11" t="b">
        <v>1</v>
      </c>
      <c r="DD138" s="11" t="b">
        <v>1</v>
      </c>
      <c r="DE138" s="11" t="b">
        <v>1</v>
      </c>
      <c r="DF138" s="11" t="b">
        <v>1</v>
      </c>
      <c r="DG138" s="11" t="b">
        <v>0</v>
      </c>
      <c r="DH138" s="11" t="b">
        <v>0</v>
      </c>
      <c r="DI138" s="11" t="b">
        <v>1</v>
      </c>
      <c r="DJ138" s="11" t="b">
        <v>0</v>
      </c>
      <c r="DK138" s="11" t="b">
        <v>0</v>
      </c>
      <c r="DL138" s="11" t="b">
        <v>1</v>
      </c>
      <c r="DM138" s="11" t="b">
        <v>0</v>
      </c>
      <c r="DN138" s="11" t="b">
        <v>0</v>
      </c>
      <c r="DO138" s="11" t="b">
        <v>1</v>
      </c>
      <c r="DP138" s="11" t="b">
        <v>0</v>
      </c>
      <c r="DQ138" s="11" t="b">
        <v>0</v>
      </c>
    </row>
    <row r="139" spans="3:123" x14ac:dyDescent="0.2">
      <c r="C139" s="97" t="s">
        <v>345</v>
      </c>
      <c r="D139" s="98" t="s">
        <v>346</v>
      </c>
      <c r="E139" s="11" t="s">
        <v>23</v>
      </c>
      <c r="F139" s="11" t="s">
        <v>23</v>
      </c>
      <c r="G139" s="11" t="s">
        <v>23</v>
      </c>
      <c r="H139" s="11" t="s">
        <v>23</v>
      </c>
      <c r="I139" s="11" t="s">
        <v>23</v>
      </c>
      <c r="J139" s="11" t="s">
        <v>23</v>
      </c>
      <c r="K139" s="11" t="s">
        <v>23</v>
      </c>
      <c r="L139" s="447" t="s">
        <v>23</v>
      </c>
      <c r="M139" s="447" t="s">
        <v>23</v>
      </c>
      <c r="N139" s="447" t="s">
        <v>23</v>
      </c>
      <c r="O139" s="449" t="s">
        <v>23</v>
      </c>
      <c r="P139" s="447" t="s">
        <v>23</v>
      </c>
      <c r="Q139" s="11" t="s">
        <v>23</v>
      </c>
      <c r="R139" s="11" t="s">
        <v>23</v>
      </c>
      <c r="S139" s="11" t="s">
        <v>23</v>
      </c>
      <c r="T139" s="11" t="s">
        <v>23</v>
      </c>
      <c r="U139" s="11" t="s">
        <v>23</v>
      </c>
      <c r="V139" s="11" t="s">
        <v>23</v>
      </c>
      <c r="W139" s="11" t="s">
        <v>23</v>
      </c>
      <c r="X139" s="11" t="s">
        <v>23</v>
      </c>
      <c r="Y139" s="11" t="s">
        <v>23</v>
      </c>
      <c r="Z139" s="11" t="s">
        <v>23</v>
      </c>
      <c r="AA139" s="11" t="s">
        <v>23</v>
      </c>
      <c r="AB139" s="11" t="s">
        <v>23</v>
      </c>
      <c r="AC139" s="11" t="s">
        <v>23</v>
      </c>
      <c r="AD139" s="11" t="s">
        <v>23</v>
      </c>
      <c r="AE139" s="11" t="s">
        <v>23</v>
      </c>
      <c r="AF139" s="11" t="s">
        <v>23</v>
      </c>
      <c r="AG139" s="11" t="s">
        <v>23</v>
      </c>
      <c r="AH139" s="11" t="s">
        <v>23</v>
      </c>
      <c r="AI139" s="11" t="s">
        <v>23</v>
      </c>
      <c r="AJ139" s="11" t="s">
        <v>23</v>
      </c>
      <c r="AK139" s="11" t="s">
        <v>23</v>
      </c>
      <c r="AL139" s="228" t="s">
        <v>140</v>
      </c>
      <c r="AM139" s="11" t="s">
        <v>140</v>
      </c>
      <c r="AN139" s="11" t="s">
        <v>140</v>
      </c>
      <c r="AO139" s="11" t="s">
        <v>140</v>
      </c>
      <c r="AP139" s="447" t="s">
        <v>140</v>
      </c>
      <c r="AQ139" s="447" t="s">
        <v>140</v>
      </c>
      <c r="AR139" s="447" t="s">
        <v>140</v>
      </c>
      <c r="AS139" s="11" t="s">
        <v>140</v>
      </c>
      <c r="AT139" s="11" t="s">
        <v>140</v>
      </c>
      <c r="AU139" s="11" t="s">
        <v>140</v>
      </c>
      <c r="AV139" s="11" t="s">
        <v>140</v>
      </c>
      <c r="AW139" s="11" t="s">
        <v>140</v>
      </c>
      <c r="AX139" s="447" t="s">
        <v>140</v>
      </c>
      <c r="AY139" s="11" t="s">
        <v>140</v>
      </c>
      <c r="AZ139" s="11" t="s">
        <v>140</v>
      </c>
      <c r="BA139" s="11" t="s">
        <v>140</v>
      </c>
      <c r="BB139" s="447" t="s">
        <v>140</v>
      </c>
      <c r="BC139" s="447" t="s">
        <v>140</v>
      </c>
      <c r="BD139" s="447" t="s">
        <v>140</v>
      </c>
      <c r="BE139" s="11" t="s">
        <v>140</v>
      </c>
      <c r="BF139" s="11" t="s">
        <v>140</v>
      </c>
      <c r="BG139" s="11"/>
      <c r="BH139" s="11"/>
      <c r="BI139" s="11"/>
      <c r="BJ139" s="11" t="s">
        <v>140</v>
      </c>
      <c r="BK139" s="11" t="s">
        <v>140</v>
      </c>
      <c r="BL139" s="11" t="s">
        <v>140</v>
      </c>
      <c r="BM139" s="447" t="s">
        <v>140</v>
      </c>
      <c r="BN139" s="447" t="s">
        <v>140</v>
      </c>
      <c r="BO139" s="447" t="s">
        <v>140</v>
      </c>
      <c r="BP139" s="11" t="s">
        <v>140</v>
      </c>
      <c r="BQ139" s="11" t="s">
        <v>140</v>
      </c>
      <c r="BR139" s="11" t="s">
        <v>140</v>
      </c>
      <c r="BS139" s="11" t="s">
        <v>140</v>
      </c>
      <c r="BT139" s="11" t="s">
        <v>140</v>
      </c>
      <c r="BU139" s="447" t="s">
        <v>140</v>
      </c>
      <c r="BV139" s="447" t="s">
        <v>140</v>
      </c>
      <c r="BW139" s="447" t="s">
        <v>140</v>
      </c>
      <c r="BX139" s="11" t="s">
        <v>140</v>
      </c>
      <c r="BY139" s="11" t="s">
        <v>140</v>
      </c>
      <c r="BZ139" s="11" t="s">
        <v>140</v>
      </c>
      <c r="CA139" s="11" t="s">
        <v>140</v>
      </c>
      <c r="CB139" s="11" t="s">
        <v>140</v>
      </c>
      <c r="CC139" s="11" t="s">
        <v>140</v>
      </c>
      <c r="CD139" s="11" t="s">
        <v>140</v>
      </c>
      <c r="CE139" s="11" t="s">
        <v>140</v>
      </c>
      <c r="CF139" s="11" t="s">
        <v>140</v>
      </c>
      <c r="CG139" s="11" t="s">
        <v>140</v>
      </c>
      <c r="CH139" s="11" t="s">
        <v>140</v>
      </c>
      <c r="CI139" s="11" t="s">
        <v>140</v>
      </c>
      <c r="CJ139" s="11" t="s">
        <v>140</v>
      </c>
      <c r="CK139" s="11" t="s">
        <v>140</v>
      </c>
      <c r="CL139" s="11" t="s">
        <v>140</v>
      </c>
      <c r="CM139" s="11" t="s">
        <v>140</v>
      </c>
      <c r="CN139" s="11" t="s">
        <v>140</v>
      </c>
      <c r="CO139" s="11" t="s">
        <v>140</v>
      </c>
      <c r="CP139" s="11" t="s">
        <v>140</v>
      </c>
      <c r="CQ139" s="11" t="s">
        <v>140</v>
      </c>
      <c r="CR139" s="11" t="s">
        <v>140</v>
      </c>
      <c r="CS139" s="11" t="s">
        <v>140</v>
      </c>
      <c r="CT139" s="11" t="s">
        <v>140</v>
      </c>
      <c r="CU139" s="11" t="s">
        <v>140</v>
      </c>
      <c r="CV139" s="11" t="s">
        <v>140</v>
      </c>
      <c r="CW139" s="11" t="s">
        <v>140</v>
      </c>
      <c r="CX139" s="11" t="s">
        <v>140</v>
      </c>
      <c r="CY139" s="11" t="s">
        <v>140</v>
      </c>
      <c r="CZ139" s="11" t="s">
        <v>140</v>
      </c>
      <c r="DA139" s="11" t="s">
        <v>140</v>
      </c>
      <c r="DB139" s="11" t="s">
        <v>140</v>
      </c>
      <c r="DC139" s="11" t="s">
        <v>140</v>
      </c>
      <c r="DD139" s="11" t="s">
        <v>140</v>
      </c>
      <c r="DE139" s="11" t="s">
        <v>140</v>
      </c>
      <c r="DF139" s="11" t="s">
        <v>140</v>
      </c>
      <c r="DG139" s="11" t="s">
        <v>140</v>
      </c>
      <c r="DH139" s="11" t="s">
        <v>140</v>
      </c>
      <c r="DI139" s="11" t="s">
        <v>140</v>
      </c>
      <c r="DJ139" s="11" t="s">
        <v>140</v>
      </c>
      <c r="DK139" s="11" t="s">
        <v>140</v>
      </c>
      <c r="DL139" s="11" t="s">
        <v>140</v>
      </c>
      <c r="DM139" s="11" t="s">
        <v>140</v>
      </c>
      <c r="DN139" s="11" t="s">
        <v>140</v>
      </c>
      <c r="DO139" s="11" t="s">
        <v>140</v>
      </c>
      <c r="DP139" s="11" t="s">
        <v>140</v>
      </c>
      <c r="DQ139" s="11" t="s">
        <v>140</v>
      </c>
    </row>
    <row r="140" spans="3:123" x14ac:dyDescent="0.2">
      <c r="C140" s="97" t="s">
        <v>347</v>
      </c>
      <c r="D140" s="98" t="s">
        <v>66</v>
      </c>
      <c r="E140" s="11" t="s">
        <v>67</v>
      </c>
      <c r="F140" s="11" t="s">
        <v>67</v>
      </c>
      <c r="G140" s="11" t="s">
        <v>67</v>
      </c>
      <c r="H140" s="11" t="s">
        <v>67</v>
      </c>
      <c r="I140" s="11" t="s">
        <v>67</v>
      </c>
      <c r="J140" s="11" t="s">
        <v>67</v>
      </c>
      <c r="K140" s="11" t="s">
        <v>67</v>
      </c>
      <c r="L140" s="447" t="s">
        <v>67</v>
      </c>
      <c r="M140" s="447" t="s">
        <v>67</v>
      </c>
      <c r="N140" s="447" t="s">
        <v>67</v>
      </c>
      <c r="O140" s="449" t="s">
        <v>67</v>
      </c>
      <c r="P140" s="447" t="s">
        <v>67</v>
      </c>
      <c r="Q140" s="11" t="s">
        <v>67</v>
      </c>
      <c r="R140" s="11" t="s">
        <v>67</v>
      </c>
      <c r="S140" s="11" t="s">
        <v>67</v>
      </c>
      <c r="T140" s="11" t="s">
        <v>67</v>
      </c>
      <c r="U140" s="11" t="s">
        <v>67</v>
      </c>
      <c r="V140" s="11" t="s">
        <v>560</v>
      </c>
      <c r="W140" s="11" t="s">
        <v>560</v>
      </c>
      <c r="X140" s="11" t="s">
        <v>560</v>
      </c>
      <c r="Y140" s="11" t="s">
        <v>67</v>
      </c>
      <c r="Z140" s="11" t="s">
        <v>67</v>
      </c>
      <c r="AA140" s="10" t="s">
        <v>67</v>
      </c>
      <c r="AB140" s="10" t="s">
        <v>67</v>
      </c>
      <c r="AC140" s="11" t="s">
        <v>560</v>
      </c>
      <c r="AD140" s="11" t="s">
        <v>560</v>
      </c>
      <c r="AE140" s="11" t="s">
        <v>560</v>
      </c>
      <c r="AF140" s="11" t="s">
        <v>560</v>
      </c>
      <c r="AG140" s="11" t="s">
        <v>560</v>
      </c>
      <c r="AH140" s="11" t="s">
        <v>560</v>
      </c>
      <c r="AI140" s="11" t="s">
        <v>560</v>
      </c>
      <c r="AJ140" s="11" t="s">
        <v>560</v>
      </c>
      <c r="AK140" s="11" t="s">
        <v>560</v>
      </c>
      <c r="AL140" s="228" t="s">
        <v>162</v>
      </c>
      <c r="AM140" s="11" t="s">
        <v>162</v>
      </c>
      <c r="AN140" s="11" t="s">
        <v>162</v>
      </c>
      <c r="AO140" s="11" t="s">
        <v>162</v>
      </c>
      <c r="AP140" s="447" t="s">
        <v>162</v>
      </c>
      <c r="AQ140" s="447" t="s">
        <v>162</v>
      </c>
      <c r="AR140" s="447" t="s">
        <v>162</v>
      </c>
      <c r="AS140" s="11" t="s">
        <v>162</v>
      </c>
      <c r="AT140" s="11" t="s">
        <v>162</v>
      </c>
      <c r="AU140" s="11" t="s">
        <v>162</v>
      </c>
      <c r="AV140" s="11" t="s">
        <v>162</v>
      </c>
      <c r="AW140" s="11" t="s">
        <v>162</v>
      </c>
      <c r="AX140" s="447" t="s">
        <v>162</v>
      </c>
      <c r="AY140" s="11" t="s">
        <v>162</v>
      </c>
      <c r="AZ140" s="11" t="s">
        <v>162</v>
      </c>
      <c r="BA140" s="11" t="s">
        <v>162</v>
      </c>
      <c r="BB140" s="447" t="s">
        <v>162</v>
      </c>
      <c r="BC140" s="447" t="s">
        <v>162</v>
      </c>
      <c r="BD140" s="447" t="s">
        <v>162</v>
      </c>
      <c r="BE140" s="11" t="s">
        <v>162</v>
      </c>
      <c r="BF140" s="11" t="s">
        <v>162</v>
      </c>
      <c r="BG140" s="11"/>
      <c r="BH140" s="11"/>
      <c r="BI140" s="11"/>
      <c r="BJ140" s="11" t="s">
        <v>162</v>
      </c>
      <c r="BK140" s="11" t="s">
        <v>162</v>
      </c>
      <c r="BL140" s="11" t="s">
        <v>162</v>
      </c>
      <c r="BM140" s="447" t="s">
        <v>162</v>
      </c>
      <c r="BN140" s="447" t="s">
        <v>162</v>
      </c>
      <c r="BO140" s="447" t="s">
        <v>162</v>
      </c>
      <c r="BP140" s="11" t="s">
        <v>162</v>
      </c>
      <c r="BQ140" s="11" t="s">
        <v>162</v>
      </c>
      <c r="BR140" s="11" t="s">
        <v>162</v>
      </c>
      <c r="BS140" s="11" t="s">
        <v>162</v>
      </c>
      <c r="BT140" s="11" t="s">
        <v>162</v>
      </c>
      <c r="BU140" s="447" t="s">
        <v>162</v>
      </c>
      <c r="BV140" s="447" t="s">
        <v>162</v>
      </c>
      <c r="BW140" s="447" t="s">
        <v>162</v>
      </c>
      <c r="BX140" s="11" t="s">
        <v>162</v>
      </c>
      <c r="BY140" s="11" t="s">
        <v>162</v>
      </c>
      <c r="BZ140" s="11" t="s">
        <v>162</v>
      </c>
      <c r="CA140" s="11" t="s">
        <v>162</v>
      </c>
      <c r="CB140" s="11" t="s">
        <v>162</v>
      </c>
      <c r="CC140" s="11" t="s">
        <v>162</v>
      </c>
      <c r="CD140" s="11" t="s">
        <v>162</v>
      </c>
      <c r="CE140" s="11" t="s">
        <v>162</v>
      </c>
      <c r="CF140" s="11" t="s">
        <v>162</v>
      </c>
      <c r="CG140" s="11" t="s">
        <v>162</v>
      </c>
      <c r="CH140" s="11" t="s">
        <v>162</v>
      </c>
      <c r="CI140" s="11" t="s">
        <v>162</v>
      </c>
      <c r="CJ140" s="11" t="s">
        <v>162</v>
      </c>
      <c r="CK140" s="11" t="s">
        <v>162</v>
      </c>
      <c r="CL140" s="11" t="s">
        <v>162</v>
      </c>
      <c r="CM140" s="11" t="s">
        <v>162</v>
      </c>
      <c r="CN140" s="11" t="s">
        <v>162</v>
      </c>
      <c r="CO140" s="11" t="s">
        <v>162</v>
      </c>
      <c r="CP140" s="11" t="s">
        <v>162</v>
      </c>
      <c r="CQ140" s="11" t="s">
        <v>162</v>
      </c>
      <c r="CR140" s="11" t="s">
        <v>162</v>
      </c>
      <c r="CS140" s="11" t="s">
        <v>162</v>
      </c>
      <c r="CT140" s="11" t="s">
        <v>162</v>
      </c>
      <c r="CU140" s="11" t="s">
        <v>162</v>
      </c>
      <c r="CV140" s="11" t="s">
        <v>162</v>
      </c>
      <c r="CW140" s="11" t="s">
        <v>162</v>
      </c>
      <c r="CX140" s="11" t="s">
        <v>162</v>
      </c>
      <c r="CY140" s="11" t="s">
        <v>162</v>
      </c>
      <c r="CZ140" s="11" t="s">
        <v>162</v>
      </c>
      <c r="DA140" s="11" t="s">
        <v>162</v>
      </c>
      <c r="DB140" s="11" t="s">
        <v>162</v>
      </c>
      <c r="DC140" s="11" t="s">
        <v>162</v>
      </c>
      <c r="DD140" s="11" t="s">
        <v>162</v>
      </c>
      <c r="DE140" s="11" t="s">
        <v>162</v>
      </c>
      <c r="DF140" s="11" t="s">
        <v>162</v>
      </c>
      <c r="DG140" s="11" t="s">
        <v>162</v>
      </c>
      <c r="DH140" s="11" t="s">
        <v>162</v>
      </c>
      <c r="DI140" s="11" t="s">
        <v>162</v>
      </c>
      <c r="DJ140" s="11" t="s">
        <v>162</v>
      </c>
      <c r="DK140" s="11" t="s">
        <v>162</v>
      </c>
      <c r="DL140" s="11" t="s">
        <v>162</v>
      </c>
      <c r="DM140" s="11" t="s">
        <v>162</v>
      </c>
      <c r="DN140" s="11" t="s">
        <v>162</v>
      </c>
      <c r="DO140" s="11" t="s">
        <v>162</v>
      </c>
      <c r="DP140" s="11" t="s">
        <v>162</v>
      </c>
      <c r="DQ140" s="11" t="s">
        <v>162</v>
      </c>
    </row>
    <row r="141" spans="3:123" x14ac:dyDescent="0.2">
      <c r="C141" s="97" t="s">
        <v>348</v>
      </c>
      <c r="D141" s="98" t="s">
        <v>349</v>
      </c>
      <c r="E141" s="101">
        <v>80000</v>
      </c>
      <c r="F141" s="101"/>
      <c r="G141" s="101"/>
      <c r="H141" s="101">
        <v>75000</v>
      </c>
      <c r="I141" s="101"/>
      <c r="Q141" s="101"/>
      <c r="V141" s="101">
        <v>110000</v>
      </c>
      <c r="W141" s="177">
        <v>80000</v>
      </c>
      <c r="X141" s="177"/>
      <c r="Y141" s="101">
        <v>95000</v>
      </c>
      <c r="Z141" s="177">
        <v>75000</v>
      </c>
      <c r="AA141" s="177"/>
      <c r="AB141" s="177"/>
      <c r="AC141" s="101">
        <v>80000</v>
      </c>
      <c r="AD141" s="177">
        <v>65000</v>
      </c>
      <c r="AE141" s="177"/>
      <c r="AF141" s="101">
        <v>75000</v>
      </c>
      <c r="AG141" s="177">
        <v>70000</v>
      </c>
      <c r="AH141" s="177"/>
      <c r="AI141" s="177"/>
      <c r="AJ141" s="101">
        <v>75000</v>
      </c>
      <c r="AK141" s="177">
        <v>70000</v>
      </c>
      <c r="AL141" s="321">
        <v>80000</v>
      </c>
      <c r="AM141" s="101">
        <v>95000</v>
      </c>
      <c r="AN141" s="101">
        <v>75000</v>
      </c>
      <c r="AO141" s="101"/>
      <c r="AP141" s="101"/>
      <c r="AQ141" s="101"/>
      <c r="AR141" s="101"/>
      <c r="AS141" s="101"/>
      <c r="AT141" s="101"/>
      <c r="AU141" s="101">
        <v>80000</v>
      </c>
      <c r="AV141" s="177">
        <v>70000</v>
      </c>
      <c r="AW141" s="177"/>
      <c r="AX141" s="177"/>
      <c r="AY141" s="101">
        <v>110000</v>
      </c>
      <c r="AZ141" s="177">
        <v>75000</v>
      </c>
      <c r="BA141" s="177"/>
      <c r="BB141" s="177"/>
      <c r="BC141" s="177"/>
      <c r="BD141" s="177"/>
      <c r="BE141" s="177"/>
      <c r="BF141" s="177"/>
      <c r="BG141" s="177"/>
      <c r="BH141" s="177"/>
      <c r="BI141" s="177"/>
      <c r="BJ141" s="101">
        <v>110000</v>
      </c>
      <c r="BK141" s="177">
        <v>80000</v>
      </c>
      <c r="BL141" s="177"/>
      <c r="BM141" s="177"/>
      <c r="BN141" s="177"/>
      <c r="BO141" s="177"/>
      <c r="BP141" s="177"/>
      <c r="BQ141" s="177"/>
      <c r="BR141" s="101">
        <v>95000</v>
      </c>
      <c r="BS141" s="177">
        <v>75000</v>
      </c>
      <c r="BT141" s="177"/>
      <c r="BU141" s="177"/>
      <c r="BV141" s="177"/>
      <c r="BW141" s="177"/>
      <c r="BX141" s="177"/>
      <c r="BY141" s="177"/>
      <c r="BZ141" s="101">
        <v>80000</v>
      </c>
      <c r="CA141" s="177">
        <v>65000</v>
      </c>
      <c r="CB141" s="177"/>
      <c r="CC141" s="177"/>
      <c r="CD141" s="177"/>
      <c r="CE141" s="177"/>
      <c r="CF141" s="177"/>
      <c r="CG141" s="177"/>
      <c r="CH141" s="101">
        <v>75000</v>
      </c>
      <c r="CI141" s="177">
        <v>70000</v>
      </c>
      <c r="CJ141" s="177"/>
      <c r="CK141" s="101">
        <v>75000</v>
      </c>
      <c r="CL141" s="177">
        <v>70000</v>
      </c>
      <c r="CM141" s="177"/>
      <c r="CN141" s="177"/>
      <c r="CO141" s="101">
        <v>75000</v>
      </c>
      <c r="CP141" s="177">
        <v>70000</v>
      </c>
      <c r="CQ141" s="177"/>
      <c r="CR141" s="177"/>
      <c r="CS141" s="101">
        <v>75000</v>
      </c>
      <c r="CT141" s="177">
        <v>70000</v>
      </c>
      <c r="CU141" s="177"/>
      <c r="CV141" s="177"/>
      <c r="CW141" s="101">
        <v>110000</v>
      </c>
      <c r="CX141" s="177">
        <v>75000</v>
      </c>
      <c r="CY141" s="177"/>
      <c r="CZ141" s="177"/>
      <c r="DA141" s="177"/>
      <c r="DB141" s="101">
        <v>110000</v>
      </c>
      <c r="DC141" s="177">
        <v>75000</v>
      </c>
      <c r="DD141" s="177"/>
      <c r="DE141" s="177"/>
      <c r="DF141" s="177"/>
      <c r="DG141" s="101">
        <v>75000</v>
      </c>
      <c r="DH141" s="177">
        <v>70000</v>
      </c>
      <c r="DI141" s="177"/>
      <c r="DJ141" s="101">
        <v>75000</v>
      </c>
      <c r="DK141" s="177">
        <v>70000</v>
      </c>
      <c r="DL141" s="177"/>
      <c r="DM141" s="101">
        <v>75000</v>
      </c>
      <c r="DN141" s="177">
        <v>70000</v>
      </c>
      <c r="DO141" s="177"/>
      <c r="DP141" s="101">
        <v>75000</v>
      </c>
      <c r="DQ141" s="177">
        <v>70000</v>
      </c>
    </row>
    <row r="142" spans="3:123" x14ac:dyDescent="0.2">
      <c r="C142" s="16" t="s">
        <v>1440</v>
      </c>
      <c r="D142" s="17" t="s">
        <v>22</v>
      </c>
      <c r="E142" s="53" t="s">
        <v>140</v>
      </c>
      <c r="F142" s="10"/>
      <c r="AF142" s="11"/>
      <c r="AG142" s="11"/>
      <c r="AH142" s="11"/>
      <c r="AI142" s="11"/>
    </row>
    <row r="143" spans="3:123" x14ac:dyDescent="0.2">
      <c r="C143" s="420" t="s">
        <v>141</v>
      </c>
      <c r="D143" s="421" t="s">
        <v>26</v>
      </c>
      <c r="E143" s="22" t="s">
        <v>2023</v>
      </c>
      <c r="F143" s="10"/>
      <c r="G143" s="8"/>
      <c r="H143" s="8"/>
      <c r="I143" s="8"/>
      <c r="Q143" s="8"/>
      <c r="V143" s="8"/>
      <c r="Y143" s="8"/>
      <c r="Z143" s="8"/>
      <c r="AA143" s="8"/>
      <c r="AB143" s="8"/>
      <c r="AC143" s="8"/>
      <c r="AF143" s="8"/>
    </row>
    <row r="144" spans="3:123" x14ac:dyDescent="0.2">
      <c r="C144" s="4" t="s">
        <v>142</v>
      </c>
      <c r="D144" s="5" t="s">
        <v>28</v>
      </c>
      <c r="E144" s="54" t="s">
        <v>29</v>
      </c>
      <c r="F144" s="32"/>
      <c r="G144" s="9"/>
      <c r="H144" s="9"/>
      <c r="I144" s="9"/>
      <c r="Q144" s="9"/>
      <c r="V144" s="9"/>
      <c r="Y144" s="9"/>
      <c r="Z144" s="9"/>
      <c r="AA144" s="9"/>
      <c r="AB144" s="9"/>
      <c r="AC144" s="9"/>
      <c r="AF144" s="9"/>
    </row>
    <row r="145" spans="3:6" x14ac:dyDescent="0.2">
      <c r="C145" s="4" t="s">
        <v>143</v>
      </c>
      <c r="D145" s="5" t="s">
        <v>31</v>
      </c>
      <c r="E145" s="55">
        <v>0.5</v>
      </c>
      <c r="F145" s="32"/>
    </row>
    <row r="146" spans="3:6" x14ac:dyDescent="0.2">
      <c r="C146" s="4" t="s">
        <v>144</v>
      </c>
      <c r="D146" s="5" t="s">
        <v>33</v>
      </c>
      <c r="E146" s="54" t="s">
        <v>753</v>
      </c>
      <c r="F146" s="34"/>
    </row>
    <row r="147" spans="3:6" x14ac:dyDescent="0.2">
      <c r="C147" s="4" t="s">
        <v>145</v>
      </c>
      <c r="D147" s="5" t="s">
        <v>35</v>
      </c>
      <c r="E147" s="54" t="s">
        <v>36</v>
      </c>
      <c r="F147" s="10"/>
    </row>
    <row r="148" spans="3:6" x14ac:dyDescent="0.2">
      <c r="C148" s="25" t="s">
        <v>146</v>
      </c>
      <c r="D148" s="26" t="s">
        <v>38</v>
      </c>
      <c r="E148" s="56" t="s">
        <v>39</v>
      </c>
      <c r="F148" s="10"/>
    </row>
    <row r="149" spans="3:6" x14ac:dyDescent="0.2">
      <c r="C149" s="25" t="s">
        <v>147</v>
      </c>
      <c r="D149" s="26" t="s">
        <v>41</v>
      </c>
      <c r="E149" s="57">
        <v>0.5</v>
      </c>
      <c r="F149" s="10"/>
    </row>
    <row r="150" spans="3:6" x14ac:dyDescent="0.2">
      <c r="C150" s="25" t="s">
        <v>148</v>
      </c>
      <c r="D150" s="26" t="s">
        <v>43</v>
      </c>
      <c r="E150" s="62" t="s">
        <v>2021</v>
      </c>
      <c r="F150" s="179"/>
    </row>
    <row r="151" spans="3:6" x14ac:dyDescent="0.2">
      <c r="C151" s="25" t="s">
        <v>149</v>
      </c>
      <c r="D151" s="26" t="s">
        <v>45</v>
      </c>
      <c r="E151" s="54">
        <v>0</v>
      </c>
      <c r="F151" s="11"/>
    </row>
    <row r="152" spans="3:6" x14ac:dyDescent="0.2">
      <c r="C152" s="4" t="s">
        <v>150</v>
      </c>
      <c r="D152" s="5" t="s">
        <v>47</v>
      </c>
      <c r="E152" s="54" t="s">
        <v>752</v>
      </c>
      <c r="F152" s="11"/>
    </row>
    <row r="153" spans="3:6" x14ac:dyDescent="0.2">
      <c r="C153" s="4" t="s">
        <v>151</v>
      </c>
      <c r="D153" s="5" t="s">
        <v>49</v>
      </c>
      <c r="E153" s="58"/>
      <c r="F153" s="11"/>
    </row>
    <row r="154" spans="3:6" x14ac:dyDescent="0.2">
      <c r="C154" s="4" t="s">
        <v>152</v>
      </c>
      <c r="D154" s="5" t="s">
        <v>51</v>
      </c>
      <c r="E154" s="58"/>
      <c r="F154" s="11"/>
    </row>
    <row r="155" spans="3:6" x14ac:dyDescent="0.2">
      <c r="C155" s="4" t="s">
        <v>153</v>
      </c>
      <c r="D155" s="5" t="s">
        <v>53</v>
      </c>
      <c r="E155" s="59" t="s">
        <v>154</v>
      </c>
      <c r="F155" s="11"/>
    </row>
    <row r="156" spans="3:6" x14ac:dyDescent="0.2">
      <c r="C156" s="4" t="s">
        <v>156</v>
      </c>
      <c r="D156" s="5" t="s">
        <v>55</v>
      </c>
      <c r="E156" s="54"/>
      <c r="F156" s="11"/>
    </row>
    <row r="157" spans="3:6" x14ac:dyDescent="0.2">
      <c r="C157" s="4" t="s">
        <v>157</v>
      </c>
      <c r="D157" s="5" t="s">
        <v>57</v>
      </c>
      <c r="E157" s="54"/>
      <c r="F157" s="11"/>
    </row>
    <row r="158" spans="3:6" x14ac:dyDescent="0.2">
      <c r="C158" s="35" t="s">
        <v>158</v>
      </c>
      <c r="D158" s="5" t="s">
        <v>59</v>
      </c>
      <c r="E158" s="54"/>
      <c r="F158" s="11"/>
    </row>
    <row r="159" spans="3:6" x14ac:dyDescent="0.2">
      <c r="C159" s="4" t="s">
        <v>159</v>
      </c>
      <c r="D159" s="5" t="s">
        <v>62</v>
      </c>
      <c r="E159" s="60">
        <v>73</v>
      </c>
      <c r="F159" s="11"/>
    </row>
    <row r="160" spans="3:6" x14ac:dyDescent="0.2">
      <c r="C160" s="35" t="s">
        <v>160</v>
      </c>
      <c r="D160" s="5" t="s">
        <v>64</v>
      </c>
      <c r="E160" s="62"/>
      <c r="F160" s="11"/>
    </row>
    <row r="161" spans="3:123" x14ac:dyDescent="0.2">
      <c r="C161" s="35" t="s">
        <v>161</v>
      </c>
      <c r="D161" s="40" t="s">
        <v>66</v>
      </c>
      <c r="E161" s="62" t="s">
        <v>162</v>
      </c>
      <c r="F161" s="11"/>
    </row>
    <row r="162" spans="3:123" x14ac:dyDescent="0.2">
      <c r="C162" s="422" t="s">
        <v>171</v>
      </c>
      <c r="D162" s="423" t="s">
        <v>26</v>
      </c>
      <c r="E162" s="44" t="s">
        <v>99</v>
      </c>
      <c r="F162" s="11"/>
    </row>
    <row r="163" spans="3:123" x14ac:dyDescent="0.2">
      <c r="C163" s="4" t="s">
        <v>172</v>
      </c>
      <c r="D163" s="5" t="s">
        <v>28</v>
      </c>
      <c r="E163" s="54" t="s">
        <v>29</v>
      </c>
      <c r="F163" s="11"/>
    </row>
    <row r="164" spans="3:123" x14ac:dyDescent="0.2">
      <c r="C164" s="4" t="s">
        <v>173</v>
      </c>
      <c r="D164" s="5" t="s">
        <v>33</v>
      </c>
      <c r="E164" s="54" t="s">
        <v>753</v>
      </c>
      <c r="F164" s="11"/>
    </row>
    <row r="165" spans="3:123" x14ac:dyDescent="0.2">
      <c r="C165" s="4" t="s">
        <v>174</v>
      </c>
      <c r="D165" s="5" t="s">
        <v>35</v>
      </c>
      <c r="E165" s="54" t="s">
        <v>568</v>
      </c>
      <c r="F165" s="11"/>
    </row>
    <row r="166" spans="3:123" x14ac:dyDescent="0.2">
      <c r="C166" s="25" t="s">
        <v>175</v>
      </c>
      <c r="D166" s="26" t="s">
        <v>38</v>
      </c>
      <c r="E166" s="56" t="s">
        <v>1325</v>
      </c>
      <c r="F166" s="11"/>
    </row>
    <row r="167" spans="3:123" x14ac:dyDescent="0.2">
      <c r="C167" s="25" t="s">
        <v>176</v>
      </c>
      <c r="D167" s="26" t="s">
        <v>41</v>
      </c>
      <c r="E167" s="57">
        <v>1</v>
      </c>
      <c r="F167" s="11"/>
    </row>
    <row r="168" spans="3:123" x14ac:dyDescent="0.2">
      <c r="C168" s="25" t="s">
        <v>177</v>
      </c>
      <c r="D168" s="26" t="s">
        <v>43</v>
      </c>
      <c r="E168" s="62" t="s">
        <v>2021</v>
      </c>
      <c r="F168" s="11"/>
    </row>
    <row r="169" spans="3:123" x14ac:dyDescent="0.2">
      <c r="C169" s="25" t="s">
        <v>178</v>
      </c>
      <c r="D169" s="26" t="s">
        <v>45</v>
      </c>
      <c r="E169" s="54">
        <v>0</v>
      </c>
      <c r="F169" s="11"/>
    </row>
    <row r="170" spans="3:123" x14ac:dyDescent="0.2">
      <c r="C170" s="4" t="s">
        <v>179</v>
      </c>
      <c r="D170" s="5" t="s">
        <v>47</v>
      </c>
      <c r="E170" s="54" t="s">
        <v>752</v>
      </c>
      <c r="F170" s="11"/>
    </row>
    <row r="171" spans="3:123" x14ac:dyDescent="0.2">
      <c r="C171" s="4" t="s">
        <v>180</v>
      </c>
      <c r="D171" s="5" t="s">
        <v>49</v>
      </c>
      <c r="E171" s="58"/>
      <c r="DS171" s="6"/>
    </row>
    <row r="172" spans="3:123" x14ac:dyDescent="0.2">
      <c r="C172" s="4" t="s">
        <v>181</v>
      </c>
      <c r="D172" s="5" t="s">
        <v>51</v>
      </c>
      <c r="E172" s="58"/>
    </row>
    <row r="173" spans="3:123" x14ac:dyDescent="0.2">
      <c r="C173" s="4" t="s">
        <v>182</v>
      </c>
      <c r="D173" s="5" t="s">
        <v>53</v>
      </c>
      <c r="E173" s="58" t="s">
        <v>183</v>
      </c>
      <c r="DS173" s="8"/>
    </row>
    <row r="174" spans="3:123" x14ac:dyDescent="0.2">
      <c r="C174" s="4" t="s">
        <v>185</v>
      </c>
      <c r="D174" s="5" t="s">
        <v>55</v>
      </c>
      <c r="E174" s="54"/>
      <c r="DS174" s="101"/>
    </row>
    <row r="175" spans="3:123" x14ac:dyDescent="0.2">
      <c r="C175" s="4" t="s">
        <v>186</v>
      </c>
      <c r="D175" s="5" t="s">
        <v>57</v>
      </c>
      <c r="E175" s="64"/>
      <c r="DS175" s="11"/>
    </row>
    <row r="176" spans="3:123" x14ac:dyDescent="0.2">
      <c r="C176" s="35" t="s">
        <v>187</v>
      </c>
      <c r="D176" s="5" t="s">
        <v>59</v>
      </c>
      <c r="E176" s="54"/>
      <c r="DS176" s="11"/>
    </row>
    <row r="177" spans="3:123" x14ac:dyDescent="0.2">
      <c r="C177" s="4" t="s">
        <v>188</v>
      </c>
      <c r="D177" s="5" t="s">
        <v>62</v>
      </c>
      <c r="E177" s="65">
        <v>65</v>
      </c>
      <c r="DS177" s="11"/>
    </row>
    <row r="178" spans="3:123" x14ac:dyDescent="0.2">
      <c r="C178" s="35" t="s">
        <v>189</v>
      </c>
      <c r="D178" s="5" t="s">
        <v>64</v>
      </c>
      <c r="E178" s="54"/>
      <c r="DS178" s="11"/>
    </row>
    <row r="179" spans="3:123" x14ac:dyDescent="0.2">
      <c r="C179" s="77" t="s">
        <v>190</v>
      </c>
      <c r="D179" s="78" t="s">
        <v>66</v>
      </c>
      <c r="E179" s="178" t="s">
        <v>162</v>
      </c>
      <c r="DS179" s="11"/>
    </row>
    <row r="180" spans="3:123" x14ac:dyDescent="0.2">
      <c r="C180" s="422" t="s">
        <v>1374</v>
      </c>
      <c r="D180" s="423" t="s">
        <v>26</v>
      </c>
      <c r="E180" s="160" t="s">
        <v>490</v>
      </c>
      <c r="DS180" s="11"/>
    </row>
    <row r="181" spans="3:123" x14ac:dyDescent="0.2">
      <c r="C181" s="4" t="s">
        <v>1375</v>
      </c>
      <c r="D181" s="5" t="s">
        <v>28</v>
      </c>
      <c r="E181" s="62" t="s">
        <v>29</v>
      </c>
      <c r="DS181" s="11"/>
    </row>
    <row r="182" spans="3:123" x14ac:dyDescent="0.2">
      <c r="C182" s="4" t="s">
        <v>1376</v>
      </c>
      <c r="D182" s="5" t="s">
        <v>33</v>
      </c>
      <c r="E182" s="62" t="s">
        <v>753</v>
      </c>
      <c r="DS182" s="11"/>
    </row>
    <row r="183" spans="3:123" x14ac:dyDescent="0.2">
      <c r="C183" s="4" t="s">
        <v>1377</v>
      </c>
      <c r="D183" s="5" t="s">
        <v>35</v>
      </c>
      <c r="E183" s="62" t="s">
        <v>36</v>
      </c>
      <c r="DS183" s="11"/>
    </row>
    <row r="184" spans="3:123" x14ac:dyDescent="0.2">
      <c r="C184" s="25" t="s">
        <v>1378</v>
      </c>
      <c r="D184" s="26" t="s">
        <v>38</v>
      </c>
      <c r="E184" s="63" t="s">
        <v>39</v>
      </c>
      <c r="DS184" s="11"/>
    </row>
    <row r="185" spans="3:123" x14ac:dyDescent="0.2">
      <c r="C185" s="25" t="s">
        <v>1379</v>
      </c>
      <c r="D185" s="26" t="s">
        <v>41</v>
      </c>
      <c r="E185" s="316">
        <v>0.45</v>
      </c>
      <c r="DS185" s="11"/>
    </row>
    <row r="186" spans="3:123" x14ac:dyDescent="0.2">
      <c r="C186" s="25" t="s">
        <v>1380</v>
      </c>
      <c r="D186" s="26" t="s">
        <v>43</v>
      </c>
      <c r="E186" s="62" t="s">
        <v>2021</v>
      </c>
      <c r="DS186" s="11"/>
    </row>
    <row r="187" spans="3:123" x14ac:dyDescent="0.2">
      <c r="C187" s="25" t="s">
        <v>1381</v>
      </c>
      <c r="D187" s="26" t="s">
        <v>45</v>
      </c>
      <c r="E187" s="62">
        <v>0</v>
      </c>
      <c r="DS187" s="11"/>
    </row>
    <row r="188" spans="3:123" x14ac:dyDescent="0.2">
      <c r="C188" s="4" t="s">
        <v>1382</v>
      </c>
      <c r="D188" s="5" t="s">
        <v>492</v>
      </c>
      <c r="E188" s="317">
        <v>1500</v>
      </c>
      <c r="DS188" s="11"/>
    </row>
    <row r="189" spans="3:123" x14ac:dyDescent="0.2">
      <c r="C189" s="4" t="s">
        <v>1383</v>
      </c>
      <c r="D189" s="5" t="s">
        <v>494</v>
      </c>
      <c r="E189" s="317">
        <v>500</v>
      </c>
      <c r="DS189" s="11"/>
    </row>
    <row r="190" spans="3:123" x14ac:dyDescent="0.2">
      <c r="C190" s="4" t="s">
        <v>1384</v>
      </c>
      <c r="D190" s="5" t="s">
        <v>496</v>
      </c>
      <c r="E190" s="317">
        <v>700</v>
      </c>
      <c r="DS190" s="11"/>
    </row>
    <row r="191" spans="3:123" x14ac:dyDescent="0.2">
      <c r="C191" s="4" t="s">
        <v>1385</v>
      </c>
      <c r="D191" s="5" t="s">
        <v>62</v>
      </c>
      <c r="E191" s="318">
        <v>18</v>
      </c>
      <c r="DS191" s="11"/>
    </row>
    <row r="192" spans="3:123" x14ac:dyDescent="0.2">
      <c r="C192" s="35" t="s">
        <v>1386</v>
      </c>
      <c r="D192" s="40" t="s">
        <v>66</v>
      </c>
      <c r="E192" s="319" t="s">
        <v>162</v>
      </c>
      <c r="DS192" s="11"/>
    </row>
    <row r="193" spans="3:123" x14ac:dyDescent="0.2">
      <c r="C193" s="422" t="s">
        <v>1387</v>
      </c>
      <c r="D193" s="423" t="s">
        <v>26</v>
      </c>
      <c r="E193" s="160" t="s">
        <v>754</v>
      </c>
      <c r="DS193" s="11"/>
    </row>
    <row r="194" spans="3:123" x14ac:dyDescent="0.2">
      <c r="C194" s="25" t="s">
        <v>1388</v>
      </c>
      <c r="D194" s="26" t="s">
        <v>38</v>
      </c>
      <c r="E194" s="63" t="s">
        <v>39</v>
      </c>
      <c r="DS194" s="11"/>
    </row>
    <row r="195" spans="3:123" x14ac:dyDescent="0.2">
      <c r="C195" s="35" t="s">
        <v>1389</v>
      </c>
      <c r="D195" s="40" t="s">
        <v>66</v>
      </c>
      <c r="E195" s="319" t="s">
        <v>162</v>
      </c>
      <c r="DS195" s="11"/>
    </row>
    <row r="196" spans="3:123" x14ac:dyDescent="0.2">
      <c r="C196" s="422" t="s">
        <v>1390</v>
      </c>
      <c r="D196" s="423" t="s">
        <v>26</v>
      </c>
      <c r="E196" s="160" t="s">
        <v>755</v>
      </c>
      <c r="DS196" s="11"/>
    </row>
    <row r="197" spans="3:123" x14ac:dyDescent="0.2">
      <c r="C197" s="25" t="s">
        <v>1391</v>
      </c>
      <c r="D197" s="26" t="s">
        <v>38</v>
      </c>
      <c r="E197" s="63" t="s">
        <v>1325</v>
      </c>
      <c r="DS197" s="11"/>
    </row>
    <row r="198" spans="3:123" x14ac:dyDescent="0.2">
      <c r="C198" s="35" t="s">
        <v>1392</v>
      </c>
      <c r="D198" s="40" t="s">
        <v>66</v>
      </c>
      <c r="E198" s="319" t="s">
        <v>162</v>
      </c>
      <c r="DS198" s="11"/>
    </row>
    <row r="199" spans="3:123" x14ac:dyDescent="0.2">
      <c r="C199" s="422" t="s">
        <v>1393</v>
      </c>
      <c r="D199" s="423" t="s">
        <v>26</v>
      </c>
      <c r="E199" s="160" t="s">
        <v>756</v>
      </c>
      <c r="DS199" s="11"/>
    </row>
    <row r="200" spans="3:123" x14ac:dyDescent="0.2">
      <c r="C200" s="25" t="s">
        <v>1394</v>
      </c>
      <c r="D200" s="26" t="s">
        <v>38</v>
      </c>
      <c r="E200" s="56" t="s">
        <v>1335</v>
      </c>
      <c r="DS200" s="11"/>
    </row>
    <row r="201" spans="3:123" x14ac:dyDescent="0.2">
      <c r="C201" s="35" t="s">
        <v>1395</v>
      </c>
      <c r="D201" s="40" t="s">
        <v>66</v>
      </c>
      <c r="E201" s="319" t="s">
        <v>162</v>
      </c>
      <c r="DS201" s="11"/>
    </row>
    <row r="202" spans="3:123" x14ac:dyDescent="0.2">
      <c r="C202" s="422" t="s">
        <v>1396</v>
      </c>
      <c r="D202" s="423" t="s">
        <v>26</v>
      </c>
      <c r="E202" s="424" t="s">
        <v>2024</v>
      </c>
      <c r="BX202" s="10"/>
      <c r="BY202" s="10"/>
      <c r="DS202" s="11"/>
    </row>
    <row r="203" spans="3:123" x14ac:dyDescent="0.2">
      <c r="C203" s="4" t="s">
        <v>1397</v>
      </c>
      <c r="D203" s="5" t="s">
        <v>33</v>
      </c>
      <c r="E203" s="319" t="s">
        <v>753</v>
      </c>
      <c r="BX203" s="11"/>
      <c r="BY203" s="11"/>
      <c r="DS203" s="11"/>
    </row>
    <row r="204" spans="3:123" x14ac:dyDescent="0.2">
      <c r="C204" s="25" t="s">
        <v>1398</v>
      </c>
      <c r="D204" s="26" t="s">
        <v>38</v>
      </c>
      <c r="E204" s="56" t="s">
        <v>1325</v>
      </c>
      <c r="BX204" s="11"/>
      <c r="BY204" s="11"/>
      <c r="DS204" s="11"/>
    </row>
    <row r="205" spans="3:123" x14ac:dyDescent="0.2">
      <c r="C205" s="35" t="s">
        <v>1399</v>
      </c>
      <c r="D205" s="26" t="s">
        <v>60</v>
      </c>
      <c r="E205" s="320">
        <v>0.9</v>
      </c>
      <c r="BX205" s="11"/>
      <c r="BY205" s="11"/>
      <c r="DS205" s="11"/>
    </row>
    <row r="206" spans="3:123" x14ac:dyDescent="0.2">
      <c r="C206" s="35" t="s">
        <v>1400</v>
      </c>
      <c r="D206" s="40" t="s">
        <v>66</v>
      </c>
      <c r="E206" s="319" t="s">
        <v>162</v>
      </c>
      <c r="BX206" s="11"/>
      <c r="BY206" s="11"/>
      <c r="DS206" s="11"/>
    </row>
    <row r="207" spans="3:123" x14ac:dyDescent="0.2">
      <c r="C207" s="422" t="s">
        <v>1401</v>
      </c>
      <c r="D207" s="423" t="s">
        <v>26</v>
      </c>
      <c r="E207" s="313" t="s">
        <v>503</v>
      </c>
      <c r="DS207" s="11"/>
    </row>
    <row r="208" spans="3:123" x14ac:dyDescent="0.2">
      <c r="C208" s="4" t="s">
        <v>1402</v>
      </c>
      <c r="D208" s="5" t="s">
        <v>33</v>
      </c>
      <c r="E208" s="319" t="s">
        <v>753</v>
      </c>
      <c r="DS208" s="11"/>
    </row>
    <row r="209" spans="3:123" x14ac:dyDescent="0.2">
      <c r="C209" s="25" t="s">
        <v>1403</v>
      </c>
      <c r="D209" s="26" t="s">
        <v>38</v>
      </c>
      <c r="E209" s="56" t="s">
        <v>1325</v>
      </c>
      <c r="DS209" s="11"/>
    </row>
    <row r="210" spans="3:123" x14ac:dyDescent="0.2">
      <c r="C210" s="35" t="s">
        <v>1404</v>
      </c>
      <c r="D210" s="26" t="s">
        <v>60</v>
      </c>
      <c r="E210" s="320">
        <v>0.9</v>
      </c>
      <c r="DS210" s="11"/>
    </row>
    <row r="211" spans="3:123" x14ac:dyDescent="0.2">
      <c r="C211" s="77" t="s">
        <v>1418</v>
      </c>
      <c r="D211" s="78" t="s">
        <v>66</v>
      </c>
      <c r="E211" s="323" t="s">
        <v>162</v>
      </c>
      <c r="DS211" s="11"/>
    </row>
    <row r="212" spans="3:123" x14ac:dyDescent="0.2">
      <c r="F212" s="10"/>
    </row>
    <row r="213" spans="3:123" x14ac:dyDescent="0.2">
      <c r="F213" s="10"/>
    </row>
    <row r="214" spans="3:123" x14ac:dyDescent="0.2">
      <c r="F214" s="10"/>
    </row>
    <row r="215" spans="3:123" x14ac:dyDescent="0.2">
      <c r="F215" s="10"/>
    </row>
    <row r="216" spans="3:123" x14ac:dyDescent="0.2">
      <c r="F216" s="10"/>
    </row>
    <row r="217" spans="3:123" x14ac:dyDescent="0.2">
      <c r="F217" s="28"/>
    </row>
    <row r="218" spans="3:123" x14ac:dyDescent="0.2">
      <c r="F218" s="30"/>
    </row>
    <row r="219" spans="3:123" x14ac:dyDescent="0.2">
      <c r="F219" s="10"/>
    </row>
    <row r="220" spans="3:123" x14ac:dyDescent="0.2">
      <c r="F220" s="10"/>
    </row>
    <row r="221" spans="3:123" x14ac:dyDescent="0.2">
      <c r="F221" s="10"/>
    </row>
    <row r="222" spans="3:123" x14ac:dyDescent="0.2">
      <c r="F222" s="32"/>
    </row>
    <row r="223" spans="3:123" x14ac:dyDescent="0.2">
      <c r="F223" s="32"/>
    </row>
    <row r="224" spans="3:123" x14ac:dyDescent="0.2">
      <c r="F224" s="32"/>
    </row>
    <row r="225" spans="6:29" x14ac:dyDescent="0.2">
      <c r="F225" s="10"/>
    </row>
    <row r="226" spans="6:29" x14ac:dyDescent="0.2">
      <c r="F226" s="113"/>
    </row>
    <row r="227" spans="6:29" x14ac:dyDescent="0.2">
      <c r="F227" s="10"/>
    </row>
    <row r="228" spans="6:29" x14ac:dyDescent="0.2">
      <c r="F228" s="48"/>
    </row>
    <row r="229" spans="6:29" x14ac:dyDescent="0.2">
      <c r="F229" s="10"/>
    </row>
    <row r="230" spans="6:29" x14ac:dyDescent="0.2">
      <c r="F230" s="11"/>
    </row>
    <row r="231" spans="6:29" x14ac:dyDescent="0.2">
      <c r="Y231" s="101"/>
      <c r="Z231" s="101"/>
      <c r="AA231" s="101"/>
      <c r="AB231" s="101"/>
      <c r="AC231" s="101"/>
    </row>
  </sheetData>
  <mergeCells count="1">
    <mergeCell ref="C3:E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55"/>
  <sheetViews>
    <sheetView tabSelected="1" topLeftCell="A5" zoomScale="91" zoomScaleNormal="77" workbookViewId="0">
      <selection activeCell="F5" sqref="F5:F555"/>
    </sheetView>
  </sheetViews>
  <sheetFormatPr baseColWidth="10" defaultColWidth="8.83203125" defaultRowHeight="15" x14ac:dyDescent="0.2"/>
  <cols>
    <col min="1" max="1" width="14.5" style="425" customWidth="1" collapsed="1"/>
    <col min="2" max="2" width="19.5" style="425" customWidth="1" collapsed="1"/>
    <col min="3" max="3" width="48" style="425" customWidth="1" collapsed="1"/>
    <col min="4" max="4" width="22.5" style="425" customWidth="1" collapsed="1"/>
    <col min="5" max="5" width="23.1640625" style="425" customWidth="1" collapsed="1"/>
    <col min="6" max="6" width="20" style="427" customWidth="1" collapsed="1"/>
    <col min="7" max="7" width="8.83203125" style="425" collapsed="1"/>
    <col min="8" max="8" width="11.83203125" customWidth="1" collapsed="1"/>
    <col min="9" max="16384" width="8.83203125" style="425" collapsed="1"/>
  </cols>
  <sheetData>
    <row r="2" spans="3:12" x14ac:dyDescent="0.2">
      <c r="F2" s="426" t="s">
        <v>2293</v>
      </c>
    </row>
    <row r="4" spans="3:12" x14ac:dyDescent="0.2">
      <c r="C4" s="454" t="s">
        <v>2642</v>
      </c>
      <c r="D4" s="454"/>
      <c r="E4" s="454"/>
      <c r="F4" s="454"/>
    </row>
    <row r="5" spans="3:12" x14ac:dyDescent="0.2">
      <c r="C5" s="428" t="s">
        <v>353</v>
      </c>
      <c r="D5" s="429" t="s">
        <v>2315</v>
      </c>
      <c r="E5" s="430" t="s">
        <v>354</v>
      </c>
      <c r="F5" s="431" t="s">
        <v>2</v>
      </c>
    </row>
    <row r="6" spans="3:12" ht="12" x14ac:dyDescent="0.15">
      <c r="C6" s="428" t="s">
        <v>3035</v>
      </c>
      <c r="E6" s="432" t="s">
        <v>26</v>
      </c>
      <c r="F6" s="433" t="s">
        <v>3028</v>
      </c>
      <c r="H6" s="434" t="s">
        <v>2316</v>
      </c>
      <c r="I6" s="434" t="s">
        <v>2296</v>
      </c>
    </row>
    <row r="7" spans="3:12" x14ac:dyDescent="0.2">
      <c r="C7" s="428" t="s">
        <v>3036</v>
      </c>
      <c r="E7" s="435" t="s">
        <v>2297</v>
      </c>
      <c r="F7" s="438" t="s">
        <v>7274</v>
      </c>
    </row>
    <row r="8" spans="3:12" x14ac:dyDescent="0.2">
      <c r="C8" s="428" t="s">
        <v>3037</v>
      </c>
      <c r="E8" s="435" t="s">
        <v>2298</v>
      </c>
      <c r="F8" s="438" t="s">
        <v>7275</v>
      </c>
    </row>
    <row r="9" spans="3:12" x14ac:dyDescent="0.2">
      <c r="C9" s="428" t="s">
        <v>3038</v>
      </c>
      <c r="E9" s="435" t="s">
        <v>2299</v>
      </c>
      <c r="F9" s="438" t="s">
        <v>7276</v>
      </c>
    </row>
    <row r="10" spans="3:12" x14ac:dyDescent="0.2">
      <c r="C10" s="428" t="s">
        <v>3039</v>
      </c>
      <c r="E10" s="435" t="s">
        <v>2300</v>
      </c>
      <c r="F10" s="438" t="s">
        <v>7277</v>
      </c>
    </row>
    <row r="11" spans="3:12" x14ac:dyDescent="0.2">
      <c r="C11" s="428" t="s">
        <v>3040</v>
      </c>
      <c r="E11" s="435" t="s">
        <v>2301</v>
      </c>
      <c r="F11" s="438" t="s">
        <v>7276</v>
      </c>
    </row>
    <row r="12" spans="3:12" x14ac:dyDescent="0.2">
      <c r="C12" s="428" t="s">
        <v>3041</v>
      </c>
      <c r="E12" s="435" t="s">
        <v>2302</v>
      </c>
      <c r="F12" s="438" t="s">
        <v>7278</v>
      </c>
    </row>
    <row r="13" spans="3:12" x14ac:dyDescent="0.2">
      <c r="C13" s="428" t="s">
        <v>3042</v>
      </c>
      <c r="E13" s="435" t="s">
        <v>2303</v>
      </c>
      <c r="F13" s="438" t="s">
        <v>7226</v>
      </c>
    </row>
    <row r="14" spans="3:12" x14ac:dyDescent="0.2">
      <c r="C14" s="428" t="s">
        <v>3043</v>
      </c>
      <c r="E14" s="435" t="s">
        <v>2304</v>
      </c>
      <c r="F14" s="438" t="s">
        <v>7227</v>
      </c>
    </row>
    <row r="15" spans="3:12" x14ac:dyDescent="0.2">
      <c r="C15" s="428" t="s">
        <v>3044</v>
      </c>
      <c r="E15" s="435" t="s">
        <v>2305</v>
      </c>
      <c r="F15" s="438" t="s">
        <v>7228</v>
      </c>
    </row>
    <row r="16" spans="3:12" x14ac:dyDescent="0.2">
      <c r="C16" s="428" t="s">
        <v>3045</v>
      </c>
      <c r="E16" s="435" t="s">
        <v>2306</v>
      </c>
      <c r="F16" s="438" t="s">
        <v>7239</v>
      </c>
      <c r="L16"/>
    </row>
    <row r="17" spans="3:12" x14ac:dyDescent="0.2">
      <c r="C17" s="428" t="s">
        <v>3046</v>
      </c>
      <c r="D17"/>
      <c r="E17" s="436" t="s">
        <v>483</v>
      </c>
      <c r="F17" s="427" t="s">
        <v>79</v>
      </c>
      <c r="I17" s="434" t="s">
        <v>2307</v>
      </c>
      <c r="K17"/>
      <c r="L17"/>
    </row>
    <row r="18" spans="3:12" x14ac:dyDescent="0.2">
      <c r="C18" s="428" t="s">
        <v>3047</v>
      </c>
      <c r="D18"/>
      <c r="E18" s="437" t="s">
        <v>70</v>
      </c>
      <c r="F18" s="427" t="s">
        <v>1511</v>
      </c>
      <c r="I18" s="427"/>
      <c r="K18"/>
      <c r="L18"/>
    </row>
    <row r="19" spans="3:12" x14ac:dyDescent="0.2">
      <c r="C19" s="428" t="s">
        <v>3048</v>
      </c>
      <c r="D19"/>
      <c r="E19" s="437" t="s">
        <v>2308</v>
      </c>
      <c r="F19" s="438" t="s">
        <v>1857</v>
      </c>
      <c r="I19" s="434"/>
      <c r="K19"/>
      <c r="L19"/>
    </row>
    <row r="20" spans="3:12" x14ac:dyDescent="0.2">
      <c r="C20" s="428" t="s">
        <v>3049</v>
      </c>
      <c r="D20"/>
      <c r="E20" s="437" t="s">
        <v>2309</v>
      </c>
      <c r="F20" s="438" t="s">
        <v>7239</v>
      </c>
      <c r="K20"/>
      <c r="L20"/>
    </row>
    <row r="21" spans="3:12" x14ac:dyDescent="0.2">
      <c r="C21" s="428" t="s">
        <v>3050</v>
      </c>
      <c r="D21"/>
      <c r="E21" s="437" t="s">
        <v>2310</v>
      </c>
      <c r="F21" s="438" t="s">
        <v>7239</v>
      </c>
      <c r="K21"/>
      <c r="L21"/>
    </row>
    <row r="22" spans="3:12" x14ac:dyDescent="0.2">
      <c r="C22" s="428" t="s">
        <v>3051</v>
      </c>
      <c r="E22" s="436" t="s">
        <v>483</v>
      </c>
      <c r="F22" s="427" t="s">
        <v>83</v>
      </c>
      <c r="K22"/>
      <c r="L22"/>
    </row>
    <row r="23" spans="3:12" x14ac:dyDescent="0.2">
      <c r="C23" s="428" t="s">
        <v>3052</v>
      </c>
      <c r="E23" s="437" t="s">
        <v>70</v>
      </c>
      <c r="F23" s="427" t="s">
        <v>1486</v>
      </c>
      <c r="K23"/>
      <c r="L23"/>
    </row>
    <row r="24" spans="3:12" x14ac:dyDescent="0.2">
      <c r="C24" s="428" t="s">
        <v>3053</v>
      </c>
      <c r="E24" s="437" t="s">
        <v>2308</v>
      </c>
      <c r="F24" s="438" t="s">
        <v>7279</v>
      </c>
      <c r="K24"/>
      <c r="L24"/>
    </row>
    <row r="25" spans="3:12" x14ac:dyDescent="0.2">
      <c r="C25" s="428" t="s">
        <v>3054</v>
      </c>
      <c r="E25" s="437" t="s">
        <v>2309</v>
      </c>
      <c r="F25" s="438" t="s">
        <v>7239</v>
      </c>
      <c r="K25"/>
      <c r="L25"/>
    </row>
    <row r="26" spans="3:12" x14ac:dyDescent="0.2">
      <c r="C26" s="428" t="s">
        <v>3055</v>
      </c>
      <c r="E26" s="437" t="s">
        <v>2310</v>
      </c>
      <c r="F26" s="438" t="s">
        <v>7230</v>
      </c>
      <c r="K26"/>
      <c r="L26"/>
    </row>
    <row r="27" spans="3:12" x14ac:dyDescent="0.2">
      <c r="C27" s="428" t="s">
        <v>3056</v>
      </c>
      <c r="E27" s="436" t="s">
        <v>483</v>
      </c>
      <c r="F27" s="427" t="s">
        <v>95</v>
      </c>
      <c r="K27"/>
      <c r="L27"/>
    </row>
    <row r="28" spans="3:12" x14ac:dyDescent="0.2">
      <c r="C28" s="428" t="s">
        <v>3057</v>
      </c>
      <c r="E28" s="437" t="s">
        <v>70</v>
      </c>
      <c r="F28" s="427" t="s">
        <v>1518</v>
      </c>
      <c r="K28"/>
      <c r="L28"/>
    </row>
    <row r="29" spans="3:12" x14ac:dyDescent="0.2">
      <c r="C29" s="428" t="s">
        <v>3058</v>
      </c>
      <c r="E29" s="437" t="s">
        <v>2308</v>
      </c>
      <c r="F29" s="438" t="s">
        <v>1857</v>
      </c>
      <c r="K29"/>
      <c r="L29"/>
    </row>
    <row r="30" spans="3:12" x14ac:dyDescent="0.2">
      <c r="C30" s="428" t="s">
        <v>3059</v>
      </c>
      <c r="E30" s="437" t="s">
        <v>2309</v>
      </c>
      <c r="F30" s="438" t="s">
        <v>7280</v>
      </c>
      <c r="K30"/>
      <c r="L30"/>
    </row>
    <row r="31" spans="3:12" x14ac:dyDescent="0.2">
      <c r="C31" s="428" t="s">
        <v>3060</v>
      </c>
      <c r="E31" s="437" t="s">
        <v>2310</v>
      </c>
      <c r="F31" s="438" t="s">
        <v>7280</v>
      </c>
      <c r="G31"/>
      <c r="K31"/>
      <c r="L31"/>
    </row>
    <row r="32" spans="3:12" x14ac:dyDescent="0.2">
      <c r="C32" s="428" t="s">
        <v>3061</v>
      </c>
      <c r="E32" s="436" t="s">
        <v>483</v>
      </c>
      <c r="F32" s="427" t="s">
        <v>196</v>
      </c>
      <c r="K32"/>
      <c r="L32"/>
    </row>
    <row r="33" spans="3:12" x14ac:dyDescent="0.2">
      <c r="C33" s="428" t="s">
        <v>3062</v>
      </c>
      <c r="E33" s="437" t="s">
        <v>70</v>
      </c>
      <c r="F33" s="427" t="s">
        <v>1857</v>
      </c>
      <c r="K33"/>
      <c r="L33"/>
    </row>
    <row r="34" spans="3:12" x14ac:dyDescent="0.2">
      <c r="C34" s="428" t="s">
        <v>3063</v>
      </c>
      <c r="E34" s="437" t="s">
        <v>2308</v>
      </c>
      <c r="F34" s="427" t="s">
        <v>1857</v>
      </c>
      <c r="K34"/>
    </row>
    <row r="35" spans="3:12" x14ac:dyDescent="0.2">
      <c r="C35" s="428" t="s">
        <v>3064</v>
      </c>
      <c r="E35" s="437" t="s">
        <v>2309</v>
      </c>
      <c r="F35" s="427" t="s">
        <v>1857</v>
      </c>
      <c r="K35"/>
    </row>
    <row r="36" spans="3:12" x14ac:dyDescent="0.2">
      <c r="C36" s="428" t="s">
        <v>3065</v>
      </c>
      <c r="E36" s="437" t="s">
        <v>2310</v>
      </c>
      <c r="F36" s="427" t="s">
        <v>1857</v>
      </c>
      <c r="K36"/>
    </row>
    <row r="37" spans="3:12" x14ac:dyDescent="0.2">
      <c r="C37" s="428" t="s">
        <v>3066</v>
      </c>
      <c r="E37" s="436" t="s">
        <v>483</v>
      </c>
      <c r="F37" s="427" t="s">
        <v>815</v>
      </c>
      <c r="K37"/>
    </row>
    <row r="38" spans="3:12" x14ac:dyDescent="0.2">
      <c r="C38" s="428" t="s">
        <v>3067</v>
      </c>
      <c r="E38" s="437" t="s">
        <v>70</v>
      </c>
      <c r="F38" s="427" t="s">
        <v>1857</v>
      </c>
      <c r="K38"/>
    </row>
    <row r="39" spans="3:12" x14ac:dyDescent="0.2">
      <c r="C39" s="428" t="s">
        <v>3103</v>
      </c>
      <c r="E39" s="437" t="s">
        <v>2308</v>
      </c>
      <c r="F39" s="427" t="s">
        <v>1857</v>
      </c>
      <c r="K39"/>
    </row>
    <row r="40" spans="3:12" x14ac:dyDescent="0.2">
      <c r="C40" s="428" t="s">
        <v>3104</v>
      </c>
      <c r="E40" s="437" t="s">
        <v>2309</v>
      </c>
      <c r="F40" s="427" t="s">
        <v>1857</v>
      </c>
      <c r="K40"/>
    </row>
    <row r="41" spans="3:12" x14ac:dyDescent="0.2">
      <c r="C41" s="428" t="s">
        <v>3105</v>
      </c>
      <c r="E41" s="437" t="s">
        <v>2310</v>
      </c>
      <c r="F41" s="427" t="s">
        <v>1857</v>
      </c>
      <c r="K41"/>
    </row>
    <row r="42" spans="3:12" x14ac:dyDescent="0.2">
      <c r="C42" s="428" t="s">
        <v>3068</v>
      </c>
      <c r="E42" s="436" t="s">
        <v>483</v>
      </c>
      <c r="F42" s="427" t="s">
        <v>234</v>
      </c>
      <c r="K42"/>
    </row>
    <row r="43" spans="3:12" x14ac:dyDescent="0.2">
      <c r="C43" s="428" t="s">
        <v>3069</v>
      </c>
      <c r="E43" s="437" t="s">
        <v>70</v>
      </c>
      <c r="F43" s="427" t="s">
        <v>1518</v>
      </c>
      <c r="K43"/>
    </row>
    <row r="44" spans="3:12" x14ac:dyDescent="0.2">
      <c r="C44" s="428" t="s">
        <v>3106</v>
      </c>
      <c r="E44" s="437" t="s">
        <v>2308</v>
      </c>
      <c r="F44" s="438" t="s">
        <v>1857</v>
      </c>
      <c r="K44"/>
    </row>
    <row r="45" spans="3:12" x14ac:dyDescent="0.2">
      <c r="C45" s="428" t="s">
        <v>3107</v>
      </c>
      <c r="E45" s="437" t="s">
        <v>2309</v>
      </c>
      <c r="F45" s="438" t="s">
        <v>7281</v>
      </c>
      <c r="K45"/>
    </row>
    <row r="46" spans="3:12" x14ac:dyDescent="0.2">
      <c r="C46" s="428" t="s">
        <v>3108</v>
      </c>
      <c r="E46" s="437" t="s">
        <v>2310</v>
      </c>
      <c r="F46" s="438" t="s">
        <v>7281</v>
      </c>
      <c r="K46"/>
    </row>
    <row r="47" spans="3:12" x14ac:dyDescent="0.2">
      <c r="C47" s="428" t="s">
        <v>3109</v>
      </c>
      <c r="E47" s="436" t="s">
        <v>483</v>
      </c>
      <c r="F47" s="438" t="s">
        <v>238</v>
      </c>
      <c r="K47"/>
    </row>
    <row r="48" spans="3:12" x14ac:dyDescent="0.2">
      <c r="C48" s="428" t="s">
        <v>3110</v>
      </c>
      <c r="E48" s="437" t="s">
        <v>70</v>
      </c>
      <c r="F48" s="438" t="s">
        <v>1857</v>
      </c>
      <c r="K48"/>
    </row>
    <row r="49" spans="3:12" x14ac:dyDescent="0.2">
      <c r="C49" s="428" t="s">
        <v>3111</v>
      </c>
      <c r="E49" s="437" t="s">
        <v>2308</v>
      </c>
      <c r="F49" s="438" t="s">
        <v>1857</v>
      </c>
    </row>
    <row r="50" spans="3:12" x14ac:dyDescent="0.2">
      <c r="C50" s="428" t="s">
        <v>3112</v>
      </c>
      <c r="E50" s="437" t="s">
        <v>2309</v>
      </c>
      <c r="F50" s="438" t="s">
        <v>1857</v>
      </c>
    </row>
    <row r="51" spans="3:12" x14ac:dyDescent="0.2">
      <c r="C51" s="428" t="s">
        <v>3113</v>
      </c>
      <c r="E51" s="437" t="s">
        <v>2310</v>
      </c>
      <c r="F51" s="438" t="s">
        <v>1857</v>
      </c>
    </row>
    <row r="52" spans="3:12" x14ac:dyDescent="0.2">
      <c r="C52" s="428" t="s">
        <v>3114</v>
      </c>
      <c r="E52" s="432" t="s">
        <v>26</v>
      </c>
      <c r="F52" s="433" t="s">
        <v>3029</v>
      </c>
      <c r="I52" s="434" t="s">
        <v>2311</v>
      </c>
    </row>
    <row r="53" spans="3:12" x14ac:dyDescent="0.2">
      <c r="C53" s="428" t="s">
        <v>3115</v>
      </c>
      <c r="E53" s="435" t="s">
        <v>2297</v>
      </c>
      <c r="F53" s="438" t="s">
        <v>7282</v>
      </c>
    </row>
    <row r="54" spans="3:12" x14ac:dyDescent="0.2">
      <c r="C54" s="428" t="s">
        <v>3116</v>
      </c>
      <c r="E54" s="435" t="s">
        <v>2298</v>
      </c>
      <c r="F54" s="438" t="s">
        <v>7283</v>
      </c>
    </row>
    <row r="55" spans="3:12" x14ac:dyDescent="0.2">
      <c r="C55" s="428" t="s">
        <v>3117</v>
      </c>
      <c r="E55" s="435" t="s">
        <v>2299</v>
      </c>
      <c r="F55" s="438" t="s">
        <v>7284</v>
      </c>
    </row>
    <row r="56" spans="3:12" x14ac:dyDescent="0.2">
      <c r="C56" s="428" t="s">
        <v>3118</v>
      </c>
      <c r="E56" s="435" t="s">
        <v>2300</v>
      </c>
      <c r="F56" s="438" t="s">
        <v>7285</v>
      </c>
    </row>
    <row r="57" spans="3:12" x14ac:dyDescent="0.2">
      <c r="C57" s="428" t="s">
        <v>3119</v>
      </c>
      <c r="E57" s="435" t="s">
        <v>2301</v>
      </c>
      <c r="F57" s="438" t="s">
        <v>7284</v>
      </c>
    </row>
    <row r="58" spans="3:12" x14ac:dyDescent="0.2">
      <c r="C58" s="428" t="s">
        <v>3120</v>
      </c>
      <c r="E58" s="435" t="s">
        <v>2302</v>
      </c>
      <c r="F58" s="438" t="s">
        <v>7286</v>
      </c>
    </row>
    <row r="59" spans="3:12" x14ac:dyDescent="0.2">
      <c r="C59" s="428" t="s">
        <v>3121</v>
      </c>
      <c r="E59" s="435" t="s">
        <v>2303</v>
      </c>
      <c r="F59" s="438" t="s">
        <v>7239</v>
      </c>
    </row>
    <row r="60" spans="3:12" x14ac:dyDescent="0.2">
      <c r="C60" s="428" t="s">
        <v>3122</v>
      </c>
      <c r="E60" s="435" t="s">
        <v>2304</v>
      </c>
      <c r="F60" s="438" t="s">
        <v>7227</v>
      </c>
    </row>
    <row r="61" spans="3:12" x14ac:dyDescent="0.2">
      <c r="C61" s="428" t="s">
        <v>3123</v>
      </c>
      <c r="E61" s="435" t="s">
        <v>2305</v>
      </c>
      <c r="F61" s="438" t="s">
        <v>7228</v>
      </c>
    </row>
    <row r="62" spans="3:12" x14ac:dyDescent="0.2">
      <c r="C62" s="428" t="s">
        <v>3124</v>
      </c>
      <c r="E62" s="435" t="s">
        <v>2306</v>
      </c>
      <c r="F62" s="438" t="s">
        <v>7239</v>
      </c>
      <c r="L62"/>
    </row>
    <row r="63" spans="3:12" x14ac:dyDescent="0.2">
      <c r="C63" s="428" t="s">
        <v>3125</v>
      </c>
      <c r="D63"/>
      <c r="E63" s="436" t="s">
        <v>483</v>
      </c>
      <c r="F63" s="427" t="s">
        <v>79</v>
      </c>
      <c r="I63" s="434" t="s">
        <v>2312</v>
      </c>
      <c r="L63"/>
    </row>
    <row r="64" spans="3:12" x14ac:dyDescent="0.2">
      <c r="C64" s="428" t="s">
        <v>3126</v>
      </c>
      <c r="D64"/>
      <c r="E64" s="437" t="s">
        <v>70</v>
      </c>
      <c r="F64" s="427" t="s">
        <v>1511</v>
      </c>
      <c r="L64"/>
    </row>
    <row r="65" spans="3:12" x14ac:dyDescent="0.2">
      <c r="C65" s="428" t="s">
        <v>3127</v>
      </c>
      <c r="D65"/>
      <c r="E65" s="437" t="s">
        <v>2308</v>
      </c>
      <c r="F65" s="438" t="s">
        <v>1857</v>
      </c>
      <c r="L65"/>
    </row>
    <row r="66" spans="3:12" x14ac:dyDescent="0.2">
      <c r="C66" s="428" t="s">
        <v>3128</v>
      </c>
      <c r="D66"/>
      <c r="E66" s="437" t="s">
        <v>2309</v>
      </c>
      <c r="F66" s="438" t="s">
        <v>7239</v>
      </c>
      <c r="L66"/>
    </row>
    <row r="67" spans="3:12" x14ac:dyDescent="0.2">
      <c r="C67" s="428" t="s">
        <v>3129</v>
      </c>
      <c r="D67"/>
      <c r="E67" s="437" t="s">
        <v>2310</v>
      </c>
      <c r="F67" s="438" t="s">
        <v>7239</v>
      </c>
      <c r="L67"/>
    </row>
    <row r="68" spans="3:12" x14ac:dyDescent="0.2">
      <c r="C68" s="428" t="s">
        <v>3130</v>
      </c>
      <c r="E68" s="436" t="s">
        <v>483</v>
      </c>
      <c r="F68" s="427" t="s">
        <v>83</v>
      </c>
      <c r="L68"/>
    </row>
    <row r="69" spans="3:12" x14ac:dyDescent="0.2">
      <c r="C69" s="428" t="s">
        <v>3131</v>
      </c>
      <c r="E69" s="437" t="s">
        <v>70</v>
      </c>
      <c r="F69" s="427" t="s">
        <v>1753</v>
      </c>
      <c r="L69"/>
    </row>
    <row r="70" spans="3:12" x14ac:dyDescent="0.2">
      <c r="C70" s="428" t="s">
        <v>3132</v>
      </c>
      <c r="E70" s="437" t="s">
        <v>2308</v>
      </c>
      <c r="F70" s="438" t="s">
        <v>7229</v>
      </c>
      <c r="L70"/>
    </row>
    <row r="71" spans="3:12" x14ac:dyDescent="0.2">
      <c r="C71" s="428" t="s">
        <v>3133</v>
      </c>
      <c r="E71" s="437" t="s">
        <v>2309</v>
      </c>
      <c r="F71" s="438" t="s">
        <v>7239</v>
      </c>
      <c r="L71"/>
    </row>
    <row r="72" spans="3:12" x14ac:dyDescent="0.2">
      <c r="C72" s="428" t="s">
        <v>3134</v>
      </c>
      <c r="E72" s="437" t="s">
        <v>2310</v>
      </c>
      <c r="F72" s="438" t="s">
        <v>7287</v>
      </c>
      <c r="L72"/>
    </row>
    <row r="73" spans="3:12" x14ac:dyDescent="0.2">
      <c r="C73" s="428" t="s">
        <v>3135</v>
      </c>
      <c r="E73" s="436" t="s">
        <v>483</v>
      </c>
      <c r="F73" s="427" t="s">
        <v>95</v>
      </c>
      <c r="L73"/>
    </row>
    <row r="74" spans="3:12" x14ac:dyDescent="0.2">
      <c r="C74" s="428" t="s">
        <v>3136</v>
      </c>
      <c r="E74" s="437" t="s">
        <v>70</v>
      </c>
      <c r="F74" s="427" t="s">
        <v>1518</v>
      </c>
      <c r="L74"/>
    </row>
    <row r="75" spans="3:12" x14ac:dyDescent="0.2">
      <c r="C75" s="428" t="s">
        <v>3137</v>
      </c>
      <c r="E75" s="437" t="s">
        <v>2308</v>
      </c>
      <c r="F75" s="438" t="s">
        <v>1857</v>
      </c>
      <c r="L75"/>
    </row>
    <row r="76" spans="3:12" x14ac:dyDescent="0.2">
      <c r="C76" s="428" t="s">
        <v>3138</v>
      </c>
      <c r="E76" s="437" t="s">
        <v>2309</v>
      </c>
      <c r="F76" s="438" t="s">
        <v>7280</v>
      </c>
      <c r="L76"/>
    </row>
    <row r="77" spans="3:12" x14ac:dyDescent="0.2">
      <c r="C77" s="428" t="s">
        <v>3139</v>
      </c>
      <c r="E77" s="437" t="s">
        <v>2310</v>
      </c>
      <c r="F77" s="438" t="s">
        <v>7280</v>
      </c>
      <c r="L77"/>
    </row>
    <row r="78" spans="3:12" x14ac:dyDescent="0.2">
      <c r="C78" s="428" t="s">
        <v>3140</v>
      </c>
      <c r="E78" s="436" t="s">
        <v>483</v>
      </c>
      <c r="F78" s="427" t="s">
        <v>196</v>
      </c>
      <c r="L78"/>
    </row>
    <row r="79" spans="3:12" x14ac:dyDescent="0.2">
      <c r="C79" s="428" t="s">
        <v>3141</v>
      </c>
      <c r="E79" s="437" t="s">
        <v>70</v>
      </c>
      <c r="F79" s="427" t="s">
        <v>1857</v>
      </c>
      <c r="L79"/>
    </row>
    <row r="80" spans="3:12" x14ac:dyDescent="0.2">
      <c r="C80" s="428" t="s">
        <v>3142</v>
      </c>
      <c r="E80" s="437" t="s">
        <v>2308</v>
      </c>
      <c r="F80" s="438" t="s">
        <v>1857</v>
      </c>
      <c r="L80"/>
    </row>
    <row r="81" spans="3:12" x14ac:dyDescent="0.2">
      <c r="C81" s="428" t="s">
        <v>3143</v>
      </c>
      <c r="E81" s="437" t="s">
        <v>2309</v>
      </c>
      <c r="F81" s="438" t="s">
        <v>1857</v>
      </c>
      <c r="L81"/>
    </row>
    <row r="82" spans="3:12" x14ac:dyDescent="0.2">
      <c r="C82" s="428" t="s">
        <v>3144</v>
      </c>
      <c r="E82" s="437" t="s">
        <v>2310</v>
      </c>
      <c r="F82" s="438" t="s">
        <v>1857</v>
      </c>
      <c r="L82"/>
    </row>
    <row r="83" spans="3:12" x14ac:dyDescent="0.2">
      <c r="C83" s="428" t="s">
        <v>3145</v>
      </c>
      <c r="E83" s="436" t="s">
        <v>483</v>
      </c>
      <c r="F83" s="427" t="s">
        <v>815</v>
      </c>
      <c r="L83"/>
    </row>
    <row r="84" spans="3:12" x14ac:dyDescent="0.2">
      <c r="C84" s="428" t="s">
        <v>3146</v>
      </c>
      <c r="E84" s="437" t="s">
        <v>70</v>
      </c>
      <c r="F84" s="427" t="s">
        <v>1857</v>
      </c>
      <c r="L84"/>
    </row>
    <row r="85" spans="3:12" x14ac:dyDescent="0.2">
      <c r="C85" s="428" t="s">
        <v>3147</v>
      </c>
      <c r="E85" s="437" t="s">
        <v>2308</v>
      </c>
      <c r="F85" s="427" t="s">
        <v>1857</v>
      </c>
      <c r="L85"/>
    </row>
    <row r="86" spans="3:12" x14ac:dyDescent="0.2">
      <c r="C86" s="428" t="s">
        <v>3148</v>
      </c>
      <c r="E86" s="437" t="s">
        <v>2309</v>
      </c>
      <c r="F86" s="427" t="s">
        <v>1857</v>
      </c>
      <c r="L86"/>
    </row>
    <row r="87" spans="3:12" x14ac:dyDescent="0.2">
      <c r="C87" s="428" t="s">
        <v>3149</v>
      </c>
      <c r="E87" s="437" t="s">
        <v>2310</v>
      </c>
      <c r="F87" s="427" t="s">
        <v>1857</v>
      </c>
      <c r="L87"/>
    </row>
    <row r="88" spans="3:12" x14ac:dyDescent="0.2">
      <c r="C88" s="428" t="s">
        <v>3150</v>
      </c>
      <c r="E88" s="436" t="s">
        <v>483</v>
      </c>
      <c r="F88" s="427" t="s">
        <v>234</v>
      </c>
    </row>
    <row r="89" spans="3:12" x14ac:dyDescent="0.2">
      <c r="C89" s="428" t="s">
        <v>3151</v>
      </c>
      <c r="E89" s="437" t="s">
        <v>70</v>
      </c>
      <c r="F89" s="427" t="s">
        <v>1518</v>
      </c>
    </row>
    <row r="90" spans="3:12" x14ac:dyDescent="0.2">
      <c r="C90" s="428" t="s">
        <v>3152</v>
      </c>
      <c r="E90" s="437" t="s">
        <v>2308</v>
      </c>
      <c r="F90" s="438" t="s">
        <v>1857</v>
      </c>
    </row>
    <row r="91" spans="3:12" x14ac:dyDescent="0.2">
      <c r="C91" s="428" t="s">
        <v>3153</v>
      </c>
      <c r="E91" s="437" t="s">
        <v>2309</v>
      </c>
      <c r="F91" s="438" t="s">
        <v>7281</v>
      </c>
    </row>
    <row r="92" spans="3:12" x14ac:dyDescent="0.2">
      <c r="C92" s="428" t="s">
        <v>3154</v>
      </c>
      <c r="E92" s="437" t="s">
        <v>2310</v>
      </c>
      <c r="F92" s="438" t="s">
        <v>7281</v>
      </c>
    </row>
    <row r="93" spans="3:12" x14ac:dyDescent="0.2">
      <c r="C93" s="428" t="s">
        <v>3155</v>
      </c>
      <c r="E93" s="436" t="s">
        <v>483</v>
      </c>
      <c r="F93" s="438" t="s">
        <v>238</v>
      </c>
    </row>
    <row r="94" spans="3:12" x14ac:dyDescent="0.2">
      <c r="C94" s="428" t="s">
        <v>3156</v>
      </c>
      <c r="E94" s="437" t="s">
        <v>70</v>
      </c>
      <c r="F94" s="427" t="s">
        <v>1857</v>
      </c>
    </row>
    <row r="95" spans="3:12" x14ac:dyDescent="0.2">
      <c r="C95" s="428" t="s">
        <v>3157</v>
      </c>
      <c r="E95" s="437" t="s">
        <v>2308</v>
      </c>
      <c r="F95" s="427" t="s">
        <v>1857</v>
      </c>
    </row>
    <row r="96" spans="3:12" x14ac:dyDescent="0.2">
      <c r="C96" s="428" t="s">
        <v>3158</v>
      </c>
      <c r="E96" s="437" t="s">
        <v>2309</v>
      </c>
      <c r="F96" s="427" t="s">
        <v>1857</v>
      </c>
    </row>
    <row r="97" spans="3:10" x14ac:dyDescent="0.2">
      <c r="C97" s="428" t="s">
        <v>3159</v>
      </c>
      <c r="E97" s="437" t="s">
        <v>2310</v>
      </c>
      <c r="F97" s="427" t="s">
        <v>1857</v>
      </c>
    </row>
    <row r="98" spans="3:10" x14ac:dyDescent="0.2">
      <c r="C98" s="428" t="s">
        <v>3160</v>
      </c>
      <c r="E98" s="432" t="s">
        <v>26</v>
      </c>
      <c r="F98" s="433" t="s">
        <v>3030</v>
      </c>
      <c r="I98" s="434" t="s">
        <v>2313</v>
      </c>
    </row>
    <row r="99" spans="3:10" x14ac:dyDescent="0.2">
      <c r="C99" s="428" t="s">
        <v>3161</v>
      </c>
      <c r="E99" s="435" t="s">
        <v>2297</v>
      </c>
      <c r="F99" s="438" t="s">
        <v>7282</v>
      </c>
    </row>
    <row r="100" spans="3:10" x14ac:dyDescent="0.2">
      <c r="C100" s="428" t="s">
        <v>3162</v>
      </c>
      <c r="E100" s="435" t="s">
        <v>2298</v>
      </c>
      <c r="F100" s="438" t="s">
        <v>7240</v>
      </c>
    </row>
    <row r="101" spans="3:10" x14ac:dyDescent="0.2">
      <c r="C101" s="428" t="s">
        <v>3163</v>
      </c>
      <c r="E101" s="435" t="s">
        <v>2299</v>
      </c>
      <c r="F101" s="440" t="s">
        <v>7223</v>
      </c>
      <c r="I101" s="439"/>
    </row>
    <row r="102" spans="3:10" x14ac:dyDescent="0.2">
      <c r="C102" s="428" t="s">
        <v>3164</v>
      </c>
      <c r="E102" s="435" t="s">
        <v>2300</v>
      </c>
      <c r="F102" s="440" t="s">
        <v>7223</v>
      </c>
      <c r="I102" s="439"/>
    </row>
    <row r="103" spans="3:10" x14ac:dyDescent="0.2">
      <c r="C103" s="428" t="s">
        <v>3165</v>
      </c>
      <c r="E103" s="435" t="s">
        <v>2301</v>
      </c>
      <c r="F103" s="440" t="s">
        <v>7223</v>
      </c>
      <c r="I103" s="439"/>
    </row>
    <row r="104" spans="3:10" x14ac:dyDescent="0.2">
      <c r="C104" s="428" t="s">
        <v>3166</v>
      </c>
      <c r="E104" s="435" t="s">
        <v>2302</v>
      </c>
      <c r="F104" s="438" t="s">
        <v>7288</v>
      </c>
      <c r="I104" s="439"/>
    </row>
    <row r="105" spans="3:10" x14ac:dyDescent="0.2">
      <c r="C105" s="428" t="s">
        <v>3167</v>
      </c>
      <c r="E105" s="435" t="s">
        <v>2303</v>
      </c>
      <c r="F105" s="438" t="s">
        <v>7226</v>
      </c>
      <c r="I105" s="439"/>
    </row>
    <row r="106" spans="3:10" x14ac:dyDescent="0.2">
      <c r="C106" s="428" t="s">
        <v>3168</v>
      </c>
      <c r="E106" s="435" t="s">
        <v>2304</v>
      </c>
      <c r="F106" s="438" t="s">
        <v>7227</v>
      </c>
      <c r="I106" s="439"/>
    </row>
    <row r="107" spans="3:10" x14ac:dyDescent="0.2">
      <c r="C107" s="428" t="s">
        <v>3169</v>
      </c>
      <c r="E107" s="435" t="s">
        <v>2305</v>
      </c>
      <c r="F107" s="438" t="s">
        <v>7239</v>
      </c>
      <c r="I107" s="439"/>
      <c r="J107"/>
    </row>
    <row r="108" spans="3:10" x14ac:dyDescent="0.2">
      <c r="C108" s="428" t="s">
        <v>3170</v>
      </c>
      <c r="E108" s="435" t="s">
        <v>2306</v>
      </c>
      <c r="F108" s="438" t="s">
        <v>7239</v>
      </c>
      <c r="I108" s="439"/>
      <c r="J108"/>
    </row>
    <row r="109" spans="3:10" x14ac:dyDescent="0.2">
      <c r="C109" s="428" t="s">
        <v>3171</v>
      </c>
      <c r="D109"/>
      <c r="E109" s="436" t="s">
        <v>483</v>
      </c>
      <c r="F109" s="427" t="s">
        <v>79</v>
      </c>
      <c r="I109" s="434" t="s">
        <v>2314</v>
      </c>
      <c r="J109"/>
    </row>
    <row r="110" spans="3:10" x14ac:dyDescent="0.2">
      <c r="C110" s="428" t="s">
        <v>3172</v>
      </c>
      <c r="D110"/>
      <c r="E110" s="437" t="s">
        <v>70</v>
      </c>
      <c r="F110" s="427" t="s">
        <v>1857</v>
      </c>
      <c r="I110" s="439"/>
      <c r="J110"/>
    </row>
    <row r="111" spans="3:10" x14ac:dyDescent="0.2">
      <c r="C111" s="428" t="s">
        <v>3173</v>
      </c>
      <c r="D111"/>
      <c r="E111" s="437" t="s">
        <v>2308</v>
      </c>
      <c r="F111" s="438" t="s">
        <v>1857</v>
      </c>
      <c r="I111" s="439"/>
      <c r="J111"/>
    </row>
    <row r="112" spans="3:10" x14ac:dyDescent="0.2">
      <c r="C112" s="428" t="s">
        <v>3174</v>
      </c>
      <c r="D112"/>
      <c r="E112" s="437" t="s">
        <v>2309</v>
      </c>
      <c r="F112" s="438" t="s">
        <v>1857</v>
      </c>
      <c r="I112" s="439"/>
      <c r="J112"/>
    </row>
    <row r="113" spans="3:10" x14ac:dyDescent="0.2">
      <c r="C113" s="428" t="s">
        <v>3175</v>
      </c>
      <c r="D113"/>
      <c r="E113" s="437" t="s">
        <v>2310</v>
      </c>
      <c r="F113" s="438" t="s">
        <v>1857</v>
      </c>
      <c r="I113" s="439"/>
      <c r="J113"/>
    </row>
    <row r="114" spans="3:10" x14ac:dyDescent="0.2">
      <c r="C114" s="428" t="s">
        <v>3176</v>
      </c>
      <c r="E114" s="436" t="s">
        <v>483</v>
      </c>
      <c r="F114" s="427" t="s">
        <v>83</v>
      </c>
      <c r="I114" s="439"/>
      <c r="J114"/>
    </row>
    <row r="115" spans="3:10" x14ac:dyDescent="0.2">
      <c r="C115" s="428" t="s">
        <v>3177</v>
      </c>
      <c r="E115" s="437" t="s">
        <v>70</v>
      </c>
      <c r="F115" s="427" t="s">
        <v>1518</v>
      </c>
      <c r="I115" s="439"/>
      <c r="J115"/>
    </row>
    <row r="116" spans="3:10" x14ac:dyDescent="0.2">
      <c r="C116" s="428" t="s">
        <v>3178</v>
      </c>
      <c r="E116" s="437" t="s">
        <v>2308</v>
      </c>
      <c r="F116" s="438" t="s">
        <v>7289</v>
      </c>
      <c r="I116" s="439"/>
      <c r="J116"/>
    </row>
    <row r="117" spans="3:10" x14ac:dyDescent="0.2">
      <c r="C117" s="428" t="s">
        <v>3179</v>
      </c>
      <c r="E117" s="437" t="s">
        <v>2309</v>
      </c>
      <c r="F117" s="438" t="s">
        <v>1857</v>
      </c>
      <c r="I117" s="439"/>
      <c r="J117"/>
    </row>
    <row r="118" spans="3:10" x14ac:dyDescent="0.2">
      <c r="C118" s="428" t="s">
        <v>3180</v>
      </c>
      <c r="E118" s="437" t="s">
        <v>2310</v>
      </c>
      <c r="F118" s="438" t="s">
        <v>7289</v>
      </c>
      <c r="I118" s="439"/>
      <c r="J118"/>
    </row>
    <row r="119" spans="3:10" x14ac:dyDescent="0.2">
      <c r="C119" s="428" t="s">
        <v>3181</v>
      </c>
      <c r="E119" s="436" t="s">
        <v>483</v>
      </c>
      <c r="F119" s="427" t="s">
        <v>95</v>
      </c>
      <c r="I119" s="439"/>
      <c r="J119"/>
    </row>
    <row r="120" spans="3:10" x14ac:dyDescent="0.2">
      <c r="C120" s="428" t="s">
        <v>3182</v>
      </c>
      <c r="E120" s="437" t="s">
        <v>70</v>
      </c>
      <c r="F120" s="427" t="s">
        <v>1511</v>
      </c>
      <c r="I120" s="439"/>
      <c r="J120"/>
    </row>
    <row r="121" spans="3:10" x14ac:dyDescent="0.2">
      <c r="C121" s="428" t="s">
        <v>3183</v>
      </c>
      <c r="E121" s="437" t="s">
        <v>2308</v>
      </c>
      <c r="F121" s="438" t="s">
        <v>1857</v>
      </c>
      <c r="I121" s="439"/>
      <c r="J121"/>
    </row>
    <row r="122" spans="3:10" x14ac:dyDescent="0.2">
      <c r="C122" s="428" t="s">
        <v>3184</v>
      </c>
      <c r="E122" s="437" t="s">
        <v>2309</v>
      </c>
      <c r="F122" s="438" t="s">
        <v>7239</v>
      </c>
      <c r="I122" s="439"/>
      <c r="J122"/>
    </row>
    <row r="123" spans="3:10" x14ac:dyDescent="0.2">
      <c r="C123" s="428" t="s">
        <v>3185</v>
      </c>
      <c r="E123" s="437" t="s">
        <v>2310</v>
      </c>
      <c r="F123" s="438" t="s">
        <v>7239</v>
      </c>
      <c r="I123" s="439"/>
      <c r="J123"/>
    </row>
    <row r="124" spans="3:10" x14ac:dyDescent="0.2">
      <c r="C124" s="428" t="s">
        <v>3186</v>
      </c>
      <c r="E124" s="436" t="s">
        <v>483</v>
      </c>
      <c r="F124" s="427" t="s">
        <v>196</v>
      </c>
      <c r="I124" s="439"/>
      <c r="J124"/>
    </row>
    <row r="125" spans="3:10" x14ac:dyDescent="0.2">
      <c r="C125" s="428" t="s">
        <v>3187</v>
      </c>
      <c r="E125" s="437" t="s">
        <v>70</v>
      </c>
      <c r="F125" s="427" t="s">
        <v>1857</v>
      </c>
      <c r="I125" s="439"/>
      <c r="J125"/>
    </row>
    <row r="126" spans="3:10" x14ac:dyDescent="0.2">
      <c r="C126" s="428" t="s">
        <v>3188</v>
      </c>
      <c r="E126" s="437" t="s">
        <v>2308</v>
      </c>
      <c r="F126" s="438" t="s">
        <v>1857</v>
      </c>
      <c r="I126" s="439"/>
      <c r="J126"/>
    </row>
    <row r="127" spans="3:10" x14ac:dyDescent="0.2">
      <c r="C127" s="428" t="s">
        <v>3189</v>
      </c>
      <c r="E127" s="437" t="s">
        <v>2309</v>
      </c>
      <c r="F127" s="438" t="s">
        <v>1857</v>
      </c>
      <c r="I127" s="439"/>
      <c r="J127"/>
    </row>
    <row r="128" spans="3:10" x14ac:dyDescent="0.2">
      <c r="C128" s="428" t="s">
        <v>3190</v>
      </c>
      <c r="E128" s="437" t="s">
        <v>2310</v>
      </c>
      <c r="F128" s="438" t="s">
        <v>1857</v>
      </c>
      <c r="I128" s="439"/>
      <c r="J128"/>
    </row>
    <row r="129" spans="3:14" x14ac:dyDescent="0.2">
      <c r="C129" s="428" t="s">
        <v>3191</v>
      </c>
      <c r="E129" s="436" t="s">
        <v>483</v>
      </c>
      <c r="F129" s="427" t="s">
        <v>815</v>
      </c>
      <c r="I129" s="439"/>
      <c r="J129"/>
    </row>
    <row r="130" spans="3:14" x14ac:dyDescent="0.2">
      <c r="C130" s="428" t="s">
        <v>3192</v>
      </c>
      <c r="E130" s="437" t="s">
        <v>70</v>
      </c>
      <c r="F130" s="427" t="s">
        <v>1857</v>
      </c>
      <c r="I130" s="439"/>
      <c r="J130"/>
    </row>
    <row r="131" spans="3:14" x14ac:dyDescent="0.2">
      <c r="C131" s="428" t="s">
        <v>3193</v>
      </c>
      <c r="E131" s="437" t="s">
        <v>2308</v>
      </c>
      <c r="F131" s="438" t="s">
        <v>1857</v>
      </c>
      <c r="I131" s="439"/>
      <c r="J131"/>
    </row>
    <row r="132" spans="3:14" x14ac:dyDescent="0.2">
      <c r="C132" s="428" t="s">
        <v>3194</v>
      </c>
      <c r="E132" s="437" t="s">
        <v>2309</v>
      </c>
      <c r="F132" s="438" t="s">
        <v>1857</v>
      </c>
      <c r="I132" s="439"/>
      <c r="J132"/>
    </row>
    <row r="133" spans="3:14" x14ac:dyDescent="0.2">
      <c r="C133" s="428" t="s">
        <v>3195</v>
      </c>
      <c r="E133" s="437" t="s">
        <v>2310</v>
      </c>
      <c r="F133" s="438" t="s">
        <v>1857</v>
      </c>
      <c r="I133" s="439"/>
      <c r="J133"/>
    </row>
    <row r="134" spans="3:14" x14ac:dyDescent="0.2">
      <c r="C134" s="428" t="s">
        <v>3196</v>
      </c>
      <c r="E134" s="436" t="s">
        <v>483</v>
      </c>
      <c r="F134" s="427" t="s">
        <v>234</v>
      </c>
      <c r="I134" s="439"/>
      <c r="J134"/>
    </row>
    <row r="135" spans="3:14" x14ac:dyDescent="0.2">
      <c r="C135" s="428" t="s">
        <v>3197</v>
      </c>
      <c r="E135" s="437" t="s">
        <v>70</v>
      </c>
      <c r="F135" s="427" t="s">
        <v>1511</v>
      </c>
      <c r="I135" s="439"/>
      <c r="J135"/>
    </row>
    <row r="136" spans="3:14" x14ac:dyDescent="0.2">
      <c r="C136" s="428" t="s">
        <v>3198</v>
      </c>
      <c r="E136" s="437" t="s">
        <v>2308</v>
      </c>
      <c r="F136" s="438" t="s">
        <v>1857</v>
      </c>
      <c r="I136" s="439"/>
      <c r="J136"/>
    </row>
    <row r="137" spans="3:14" x14ac:dyDescent="0.2">
      <c r="C137" s="428" t="s">
        <v>3199</v>
      </c>
      <c r="E137" s="437" t="s">
        <v>2309</v>
      </c>
      <c r="F137" s="438" t="s">
        <v>7227</v>
      </c>
      <c r="I137" s="439"/>
      <c r="J137"/>
    </row>
    <row r="138" spans="3:14" x14ac:dyDescent="0.2">
      <c r="C138" s="428" t="s">
        <v>3200</v>
      </c>
      <c r="E138" s="437" t="s">
        <v>2310</v>
      </c>
      <c r="F138" s="438" t="s">
        <v>7227</v>
      </c>
      <c r="I138" s="439"/>
      <c r="J138"/>
    </row>
    <row r="139" spans="3:14" x14ac:dyDescent="0.2">
      <c r="C139" s="428" t="s">
        <v>3201</v>
      </c>
      <c r="E139" s="436" t="s">
        <v>483</v>
      </c>
      <c r="F139" s="438" t="s">
        <v>238</v>
      </c>
      <c r="I139" s="439"/>
    </row>
    <row r="140" spans="3:14" x14ac:dyDescent="0.2">
      <c r="C140" s="428" t="s">
        <v>3202</v>
      </c>
      <c r="E140" s="437" t="s">
        <v>70</v>
      </c>
      <c r="F140" s="438" t="s">
        <v>1857</v>
      </c>
      <c r="I140" s="439"/>
    </row>
    <row r="141" spans="3:14" x14ac:dyDescent="0.2">
      <c r="C141" s="428" t="s">
        <v>3203</v>
      </c>
      <c r="E141" s="437" t="s">
        <v>2308</v>
      </c>
      <c r="F141" s="438" t="s">
        <v>1857</v>
      </c>
      <c r="I141" s="439"/>
    </row>
    <row r="142" spans="3:14" x14ac:dyDescent="0.2">
      <c r="C142" s="428" t="s">
        <v>3204</v>
      </c>
      <c r="E142" s="437" t="s">
        <v>2309</v>
      </c>
      <c r="F142" s="438" t="s">
        <v>1857</v>
      </c>
      <c r="I142" s="439"/>
    </row>
    <row r="143" spans="3:14" x14ac:dyDescent="0.2">
      <c r="C143" s="428" t="s">
        <v>3205</v>
      </c>
      <c r="E143" s="437" t="s">
        <v>2310</v>
      </c>
      <c r="F143" s="438" t="s">
        <v>1857</v>
      </c>
      <c r="I143" s="439"/>
    </row>
    <row r="144" spans="3:14" x14ac:dyDescent="0.2">
      <c r="C144" s="428" t="s">
        <v>3070</v>
      </c>
      <c r="E144" s="432" t="s">
        <v>26</v>
      </c>
      <c r="F144" s="433" t="s">
        <v>2024</v>
      </c>
      <c r="I144" s="434" t="s">
        <v>2317</v>
      </c>
      <c r="N144" s="428"/>
    </row>
    <row r="145" spans="3:14" x14ac:dyDescent="0.2">
      <c r="C145" s="428" t="s">
        <v>3071</v>
      </c>
      <c r="E145" s="435" t="s">
        <v>2297</v>
      </c>
      <c r="F145" s="438" t="s">
        <v>7248</v>
      </c>
      <c r="N145" s="428"/>
    </row>
    <row r="146" spans="3:14" x14ac:dyDescent="0.2">
      <c r="C146" s="428" t="s">
        <v>3072</v>
      </c>
      <c r="E146" s="435" t="s">
        <v>2298</v>
      </c>
      <c r="F146" s="438" t="s">
        <v>7526</v>
      </c>
      <c r="N146" s="428"/>
    </row>
    <row r="147" spans="3:14" x14ac:dyDescent="0.2">
      <c r="C147" s="428" t="s">
        <v>3073</v>
      </c>
      <c r="E147" s="435" t="s">
        <v>2299</v>
      </c>
      <c r="F147" s="438" t="s">
        <v>7222</v>
      </c>
      <c r="N147" s="428"/>
    </row>
    <row r="148" spans="3:14" x14ac:dyDescent="0.2">
      <c r="C148" s="428" t="s">
        <v>3074</v>
      </c>
      <c r="E148" s="435" t="s">
        <v>2300</v>
      </c>
      <c r="F148" s="438" t="s">
        <v>7527</v>
      </c>
      <c r="N148" s="428"/>
    </row>
    <row r="149" spans="3:14" x14ac:dyDescent="0.2">
      <c r="C149" s="428" t="s">
        <v>3075</v>
      </c>
      <c r="E149" s="435" t="s">
        <v>2301</v>
      </c>
      <c r="F149" s="438" t="s">
        <v>7222</v>
      </c>
      <c r="N149" s="428"/>
    </row>
    <row r="150" spans="3:14" x14ac:dyDescent="0.2">
      <c r="C150" s="428" t="s">
        <v>3076</v>
      </c>
      <c r="E150" s="435" t="s">
        <v>2302</v>
      </c>
      <c r="F150" s="438" t="s">
        <v>7528</v>
      </c>
      <c r="N150" s="428"/>
    </row>
    <row r="151" spans="3:14" x14ac:dyDescent="0.2">
      <c r="C151" s="428" t="s">
        <v>3077</v>
      </c>
      <c r="E151" s="435" t="s">
        <v>2303</v>
      </c>
      <c r="F151" s="438" t="s">
        <v>7239</v>
      </c>
      <c r="N151" s="428"/>
    </row>
    <row r="152" spans="3:14" x14ac:dyDescent="0.2">
      <c r="C152" s="428" t="s">
        <v>3078</v>
      </c>
      <c r="E152" s="435" t="s">
        <v>2304</v>
      </c>
      <c r="F152" s="438" t="s">
        <v>7227</v>
      </c>
      <c r="N152" s="428"/>
    </row>
    <row r="153" spans="3:14" x14ac:dyDescent="0.2">
      <c r="C153" s="428" t="s">
        <v>3079</v>
      </c>
      <c r="E153" s="435" t="s">
        <v>2305</v>
      </c>
      <c r="F153" s="438" t="s">
        <v>7239</v>
      </c>
      <c r="N153" s="428"/>
    </row>
    <row r="154" spans="3:14" x14ac:dyDescent="0.2">
      <c r="C154" s="428" t="s">
        <v>3080</v>
      </c>
      <c r="E154" s="435" t="s">
        <v>2306</v>
      </c>
      <c r="F154" s="438" t="s">
        <v>7239</v>
      </c>
      <c r="N154" s="428"/>
    </row>
    <row r="155" spans="3:14" x14ac:dyDescent="0.2">
      <c r="C155" s="428" t="s">
        <v>3081</v>
      </c>
      <c r="D155"/>
      <c r="E155" s="436" t="s">
        <v>483</v>
      </c>
      <c r="F155" s="427" t="s">
        <v>79</v>
      </c>
      <c r="I155" s="434" t="s">
        <v>2318</v>
      </c>
      <c r="N155" s="428"/>
    </row>
    <row r="156" spans="3:14" x14ac:dyDescent="0.2">
      <c r="C156" s="428" t="s">
        <v>3082</v>
      </c>
      <c r="D156"/>
      <c r="E156" s="437" t="s">
        <v>70</v>
      </c>
      <c r="F156" s="427" t="s">
        <v>1511</v>
      </c>
      <c r="N156" s="428"/>
    </row>
    <row r="157" spans="3:14" x14ac:dyDescent="0.2">
      <c r="C157" s="428" t="s">
        <v>3206</v>
      </c>
      <c r="D157"/>
      <c r="E157" s="437" t="s">
        <v>2308</v>
      </c>
      <c r="F157" s="438" t="s">
        <v>1857</v>
      </c>
      <c r="N157" s="428"/>
    </row>
    <row r="158" spans="3:14" x14ac:dyDescent="0.2">
      <c r="C158" s="428" t="s">
        <v>3207</v>
      </c>
      <c r="D158"/>
      <c r="E158" s="437" t="s">
        <v>2309</v>
      </c>
      <c r="F158" s="438" t="s">
        <v>7239</v>
      </c>
      <c r="N158" s="428"/>
    </row>
    <row r="159" spans="3:14" x14ac:dyDescent="0.2">
      <c r="C159" s="428" t="s">
        <v>3208</v>
      </c>
      <c r="D159"/>
      <c r="E159" s="437" t="s">
        <v>2310</v>
      </c>
      <c r="F159" s="438" t="s">
        <v>7239</v>
      </c>
      <c r="N159" s="428"/>
    </row>
    <row r="160" spans="3:14" x14ac:dyDescent="0.2">
      <c r="C160" s="428" t="s">
        <v>3083</v>
      </c>
      <c r="E160" s="436" t="s">
        <v>483</v>
      </c>
      <c r="F160" s="427" t="s">
        <v>83</v>
      </c>
      <c r="N160" s="428"/>
    </row>
    <row r="161" spans="3:14" x14ac:dyDescent="0.2">
      <c r="C161" s="428" t="s">
        <v>3084</v>
      </c>
      <c r="E161" s="437" t="s">
        <v>70</v>
      </c>
      <c r="F161" s="427" t="s">
        <v>1753</v>
      </c>
      <c r="N161" s="428"/>
    </row>
    <row r="162" spans="3:14" x14ac:dyDescent="0.2">
      <c r="C162" s="428" t="s">
        <v>3209</v>
      </c>
      <c r="E162" s="437" t="s">
        <v>2308</v>
      </c>
      <c r="F162" s="438" t="s">
        <v>7229</v>
      </c>
      <c r="N162" s="428"/>
    </row>
    <row r="163" spans="3:14" x14ac:dyDescent="0.2">
      <c r="C163" s="428" t="s">
        <v>3210</v>
      </c>
      <c r="E163" s="437" t="s">
        <v>2309</v>
      </c>
      <c r="F163" s="438" t="s">
        <v>7239</v>
      </c>
      <c r="N163" s="428"/>
    </row>
    <row r="164" spans="3:14" x14ac:dyDescent="0.2">
      <c r="C164" s="428" t="s">
        <v>3211</v>
      </c>
      <c r="E164" s="437" t="s">
        <v>2310</v>
      </c>
      <c r="F164" s="438" t="s">
        <v>7287</v>
      </c>
      <c r="N164" s="428"/>
    </row>
    <row r="165" spans="3:14" x14ac:dyDescent="0.2">
      <c r="C165" s="428" t="s">
        <v>3212</v>
      </c>
      <c r="E165" s="436" t="s">
        <v>483</v>
      </c>
      <c r="F165" s="427" t="s">
        <v>95</v>
      </c>
      <c r="N165" s="428"/>
    </row>
    <row r="166" spans="3:14" x14ac:dyDescent="0.2">
      <c r="C166" s="428" t="s">
        <v>3213</v>
      </c>
      <c r="E166" s="437" t="s">
        <v>70</v>
      </c>
      <c r="F166" s="427" t="s">
        <v>1511</v>
      </c>
      <c r="N166" s="428"/>
    </row>
    <row r="167" spans="3:14" x14ac:dyDescent="0.2">
      <c r="C167" s="428" t="s">
        <v>3214</v>
      </c>
      <c r="E167" s="437" t="s">
        <v>2308</v>
      </c>
      <c r="F167" s="438" t="s">
        <v>1857</v>
      </c>
      <c r="N167" s="428"/>
    </row>
    <row r="168" spans="3:14" x14ac:dyDescent="0.2">
      <c r="C168" s="428" t="s">
        <v>3215</v>
      </c>
      <c r="E168" s="437" t="s">
        <v>2309</v>
      </c>
      <c r="F168" s="438" t="s">
        <v>7239</v>
      </c>
      <c r="N168" s="428"/>
    </row>
    <row r="169" spans="3:14" x14ac:dyDescent="0.2">
      <c r="C169" s="428" t="s">
        <v>3216</v>
      </c>
      <c r="E169" s="437" t="s">
        <v>2310</v>
      </c>
      <c r="F169" s="438" t="s">
        <v>7239</v>
      </c>
      <c r="N169" s="428"/>
    </row>
    <row r="170" spans="3:14" x14ac:dyDescent="0.2">
      <c r="C170" s="428" t="s">
        <v>3217</v>
      </c>
      <c r="E170" s="436" t="s">
        <v>483</v>
      </c>
      <c r="F170" s="427" t="s">
        <v>196</v>
      </c>
      <c r="N170" s="428"/>
    </row>
    <row r="171" spans="3:14" x14ac:dyDescent="0.2">
      <c r="C171" s="428" t="s">
        <v>3218</v>
      </c>
      <c r="E171" s="437" t="s">
        <v>70</v>
      </c>
      <c r="F171" s="427" t="s">
        <v>1857</v>
      </c>
      <c r="N171" s="428"/>
    </row>
    <row r="172" spans="3:14" x14ac:dyDescent="0.2">
      <c r="C172" s="428" t="s">
        <v>3219</v>
      </c>
      <c r="E172" s="437" t="s">
        <v>2308</v>
      </c>
      <c r="F172" s="427" t="s">
        <v>1857</v>
      </c>
      <c r="N172" s="428"/>
    </row>
    <row r="173" spans="3:14" x14ac:dyDescent="0.2">
      <c r="C173" s="428" t="s">
        <v>3220</v>
      </c>
      <c r="E173" s="437" t="s">
        <v>2309</v>
      </c>
      <c r="F173" s="427" t="s">
        <v>1857</v>
      </c>
      <c r="N173" s="428"/>
    </row>
    <row r="174" spans="3:14" x14ac:dyDescent="0.2">
      <c r="C174" s="428" t="s">
        <v>3221</v>
      </c>
      <c r="E174" s="437" t="s">
        <v>2310</v>
      </c>
      <c r="F174" s="427" t="s">
        <v>1857</v>
      </c>
      <c r="N174" s="428"/>
    </row>
    <row r="175" spans="3:14" x14ac:dyDescent="0.2">
      <c r="C175" s="428" t="s">
        <v>3222</v>
      </c>
      <c r="E175" s="436" t="s">
        <v>483</v>
      </c>
      <c r="F175" s="427" t="s">
        <v>815</v>
      </c>
      <c r="N175" s="428"/>
    </row>
    <row r="176" spans="3:14" x14ac:dyDescent="0.2">
      <c r="C176" s="428" t="s">
        <v>3223</v>
      </c>
      <c r="E176" s="437" t="s">
        <v>70</v>
      </c>
      <c r="F176" s="427" t="s">
        <v>1857</v>
      </c>
      <c r="N176" s="428"/>
    </row>
    <row r="177" spans="3:14" x14ac:dyDescent="0.2">
      <c r="C177" s="428" t="s">
        <v>3224</v>
      </c>
      <c r="E177" s="437" t="s">
        <v>2308</v>
      </c>
      <c r="F177" s="427" t="s">
        <v>1857</v>
      </c>
      <c r="N177" s="428"/>
    </row>
    <row r="178" spans="3:14" x14ac:dyDescent="0.2">
      <c r="C178" s="428" t="s">
        <v>3225</v>
      </c>
      <c r="E178" s="437" t="s">
        <v>2309</v>
      </c>
      <c r="F178" s="427" t="s">
        <v>1857</v>
      </c>
      <c r="N178" s="428"/>
    </row>
    <row r="179" spans="3:14" x14ac:dyDescent="0.2">
      <c r="C179" s="428" t="s">
        <v>3226</v>
      </c>
      <c r="E179" s="437" t="s">
        <v>2310</v>
      </c>
      <c r="F179" s="427" t="s">
        <v>1857</v>
      </c>
      <c r="N179" s="428"/>
    </row>
    <row r="180" spans="3:14" x14ac:dyDescent="0.2">
      <c r="C180" s="428" t="s">
        <v>3227</v>
      </c>
      <c r="E180" s="436" t="s">
        <v>483</v>
      </c>
      <c r="F180" s="427" t="s">
        <v>234</v>
      </c>
      <c r="N180" s="428"/>
    </row>
    <row r="181" spans="3:14" x14ac:dyDescent="0.2">
      <c r="C181" s="428" t="s">
        <v>3228</v>
      </c>
      <c r="E181" s="437" t="s">
        <v>70</v>
      </c>
      <c r="F181" s="438" t="s">
        <v>1511</v>
      </c>
      <c r="N181" s="428"/>
    </row>
    <row r="182" spans="3:14" x14ac:dyDescent="0.2">
      <c r="C182" s="428" t="s">
        <v>3229</v>
      </c>
      <c r="E182" s="437" t="s">
        <v>2308</v>
      </c>
      <c r="F182" s="438" t="s">
        <v>1857</v>
      </c>
      <c r="N182" s="428"/>
    </row>
    <row r="183" spans="3:14" x14ac:dyDescent="0.2">
      <c r="C183" s="428" t="s">
        <v>3230</v>
      </c>
      <c r="E183" s="437" t="s">
        <v>2309</v>
      </c>
      <c r="F183" s="438" t="s">
        <v>7227</v>
      </c>
      <c r="N183" s="428"/>
    </row>
    <row r="184" spans="3:14" x14ac:dyDescent="0.2">
      <c r="C184" s="428" t="s">
        <v>3231</v>
      </c>
      <c r="E184" s="437" t="s">
        <v>2310</v>
      </c>
      <c r="F184" s="438" t="s">
        <v>7227</v>
      </c>
      <c r="N184" s="428"/>
    </row>
    <row r="185" spans="3:14" x14ac:dyDescent="0.2">
      <c r="C185" s="428" t="s">
        <v>3232</v>
      </c>
      <c r="E185" s="436" t="s">
        <v>483</v>
      </c>
      <c r="F185" s="438" t="s">
        <v>238</v>
      </c>
      <c r="N185" s="428"/>
    </row>
    <row r="186" spans="3:14" x14ac:dyDescent="0.2">
      <c r="C186" s="428" t="s">
        <v>3233</v>
      </c>
      <c r="E186" s="437" t="s">
        <v>70</v>
      </c>
      <c r="F186" s="438" t="s">
        <v>1857</v>
      </c>
      <c r="N186" s="428"/>
    </row>
    <row r="187" spans="3:14" x14ac:dyDescent="0.2">
      <c r="C187" s="428" t="s">
        <v>3234</v>
      </c>
      <c r="E187" s="437" t="s">
        <v>2308</v>
      </c>
      <c r="F187" s="438" t="s">
        <v>1857</v>
      </c>
      <c r="N187" s="428"/>
    </row>
    <row r="188" spans="3:14" x14ac:dyDescent="0.2">
      <c r="C188" s="428" t="s">
        <v>3235</v>
      </c>
      <c r="E188" s="437" t="s">
        <v>2309</v>
      </c>
      <c r="F188" s="438" t="s">
        <v>1857</v>
      </c>
      <c r="N188" s="428"/>
    </row>
    <row r="189" spans="3:14" x14ac:dyDescent="0.2">
      <c r="C189" s="428" t="s">
        <v>3236</v>
      </c>
      <c r="E189" s="437" t="s">
        <v>2310</v>
      </c>
      <c r="F189" s="438" t="s">
        <v>1857</v>
      </c>
      <c r="N189" s="428"/>
    </row>
    <row r="190" spans="3:14" x14ac:dyDescent="0.2">
      <c r="C190" s="428" t="s">
        <v>3085</v>
      </c>
      <c r="E190" s="432" t="s">
        <v>26</v>
      </c>
      <c r="F190" s="441" t="s">
        <v>3031</v>
      </c>
      <c r="I190" s="434" t="s">
        <v>2319</v>
      </c>
    </row>
    <row r="191" spans="3:14" x14ac:dyDescent="0.2">
      <c r="C191" s="428" t="s">
        <v>3086</v>
      </c>
      <c r="E191" s="435" t="s">
        <v>2297</v>
      </c>
      <c r="F191" s="438" t="s">
        <v>7290</v>
      </c>
    </row>
    <row r="192" spans="3:14" x14ac:dyDescent="0.2">
      <c r="C192" s="428" t="s">
        <v>3087</v>
      </c>
      <c r="E192" s="435" t="s">
        <v>2298</v>
      </c>
      <c r="F192" s="438" t="s">
        <v>7529</v>
      </c>
    </row>
    <row r="193" spans="3:9" x14ac:dyDescent="0.2">
      <c r="C193" s="428" t="s">
        <v>3088</v>
      </c>
      <c r="E193" s="435" t="s">
        <v>2299</v>
      </c>
      <c r="F193" s="438" t="s">
        <v>1857</v>
      </c>
    </row>
    <row r="194" spans="3:9" x14ac:dyDescent="0.2">
      <c r="C194" s="428" t="s">
        <v>3089</v>
      </c>
      <c r="E194" s="435" t="s">
        <v>2300</v>
      </c>
      <c r="F194" s="438" t="s">
        <v>1857</v>
      </c>
    </row>
    <row r="195" spans="3:9" x14ac:dyDescent="0.2">
      <c r="C195" s="428" t="s">
        <v>3090</v>
      </c>
      <c r="E195" s="435" t="s">
        <v>2301</v>
      </c>
      <c r="F195" s="438" t="s">
        <v>1857</v>
      </c>
    </row>
    <row r="196" spans="3:9" x14ac:dyDescent="0.2">
      <c r="C196" s="428" t="s">
        <v>3091</v>
      </c>
      <c r="E196" s="435" t="s">
        <v>2302</v>
      </c>
      <c r="F196" s="438" t="s">
        <v>7291</v>
      </c>
    </row>
    <row r="197" spans="3:9" x14ac:dyDescent="0.2">
      <c r="C197" s="428" t="s">
        <v>3092</v>
      </c>
      <c r="E197" s="435" t="s">
        <v>2303</v>
      </c>
      <c r="F197" s="438" t="s">
        <v>7239</v>
      </c>
    </row>
    <row r="198" spans="3:9" x14ac:dyDescent="0.2">
      <c r="C198" s="428" t="s">
        <v>3093</v>
      </c>
      <c r="E198" s="435" t="s">
        <v>2304</v>
      </c>
      <c r="F198" s="438" t="s">
        <v>7227</v>
      </c>
    </row>
    <row r="199" spans="3:9" x14ac:dyDescent="0.2">
      <c r="C199" s="428" t="s">
        <v>3094</v>
      </c>
      <c r="E199" s="435" t="s">
        <v>2305</v>
      </c>
      <c r="F199" s="438" t="s">
        <v>7239</v>
      </c>
    </row>
    <row r="200" spans="3:9" x14ac:dyDescent="0.2">
      <c r="C200" s="428" t="s">
        <v>3095</v>
      </c>
      <c r="E200" s="435" t="s">
        <v>2306</v>
      </c>
      <c r="F200" s="438" t="s">
        <v>7239</v>
      </c>
    </row>
    <row r="201" spans="3:9" x14ac:dyDescent="0.2">
      <c r="C201" s="428" t="s">
        <v>3096</v>
      </c>
      <c r="D201"/>
      <c r="E201" s="436" t="s">
        <v>483</v>
      </c>
      <c r="F201" s="427" t="s">
        <v>79</v>
      </c>
      <c r="I201" s="434" t="s">
        <v>2320</v>
      </c>
    </row>
    <row r="202" spans="3:9" x14ac:dyDescent="0.2">
      <c r="C202" s="428" t="s">
        <v>3097</v>
      </c>
      <c r="D202"/>
      <c r="E202" s="437" t="s">
        <v>70</v>
      </c>
      <c r="F202" s="438" t="s">
        <v>1857</v>
      </c>
    </row>
    <row r="203" spans="3:9" x14ac:dyDescent="0.2">
      <c r="C203" s="428" t="s">
        <v>3098</v>
      </c>
      <c r="D203"/>
      <c r="E203" s="437" t="s">
        <v>2308</v>
      </c>
      <c r="F203" s="438" t="s">
        <v>1857</v>
      </c>
    </row>
    <row r="204" spans="3:9" x14ac:dyDescent="0.2">
      <c r="C204" s="428" t="s">
        <v>3099</v>
      </c>
      <c r="D204"/>
      <c r="E204" s="437" t="s">
        <v>2309</v>
      </c>
      <c r="F204" s="438" t="s">
        <v>1857</v>
      </c>
    </row>
    <row r="205" spans="3:9" x14ac:dyDescent="0.2">
      <c r="C205" s="428" t="s">
        <v>3100</v>
      </c>
      <c r="D205"/>
      <c r="E205" s="437" t="s">
        <v>2310</v>
      </c>
      <c r="F205" s="438" t="s">
        <v>1857</v>
      </c>
    </row>
    <row r="206" spans="3:9" x14ac:dyDescent="0.2">
      <c r="C206" s="428" t="s">
        <v>3101</v>
      </c>
      <c r="E206" s="436" t="s">
        <v>483</v>
      </c>
      <c r="F206" s="427" t="s">
        <v>83</v>
      </c>
    </row>
    <row r="207" spans="3:9" x14ac:dyDescent="0.2">
      <c r="C207" s="428" t="s">
        <v>3102</v>
      </c>
      <c r="E207" s="437" t="s">
        <v>70</v>
      </c>
      <c r="F207" s="438" t="s">
        <v>1511</v>
      </c>
    </row>
    <row r="208" spans="3:9" x14ac:dyDescent="0.2">
      <c r="C208" s="428" t="s">
        <v>3237</v>
      </c>
      <c r="E208" s="437" t="s">
        <v>2308</v>
      </c>
      <c r="F208" s="438" t="s">
        <v>1857</v>
      </c>
    </row>
    <row r="209" spans="3:6" x14ac:dyDescent="0.2">
      <c r="C209" s="428" t="s">
        <v>3238</v>
      </c>
      <c r="E209" s="437" t="s">
        <v>2309</v>
      </c>
      <c r="F209" s="438" t="s">
        <v>7239</v>
      </c>
    </row>
    <row r="210" spans="3:6" x14ac:dyDescent="0.2">
      <c r="C210" s="428" t="s">
        <v>3239</v>
      </c>
      <c r="E210" s="437" t="s">
        <v>2310</v>
      </c>
      <c r="F210" s="438" t="s">
        <v>7239</v>
      </c>
    </row>
    <row r="211" spans="3:6" x14ac:dyDescent="0.2">
      <c r="C211" s="428" t="s">
        <v>3240</v>
      </c>
      <c r="E211" s="436" t="s">
        <v>483</v>
      </c>
      <c r="F211" s="427" t="s">
        <v>95</v>
      </c>
    </row>
    <row r="212" spans="3:6" x14ac:dyDescent="0.2">
      <c r="C212" s="428" t="s">
        <v>3241</v>
      </c>
      <c r="E212" s="437" t="s">
        <v>70</v>
      </c>
      <c r="F212" s="438" t="s">
        <v>1511</v>
      </c>
    </row>
    <row r="213" spans="3:6" x14ac:dyDescent="0.2">
      <c r="C213" s="428" t="s">
        <v>3242</v>
      </c>
      <c r="E213" s="437" t="s">
        <v>2308</v>
      </c>
      <c r="F213" s="438" t="s">
        <v>1857</v>
      </c>
    </row>
    <row r="214" spans="3:6" x14ac:dyDescent="0.2">
      <c r="C214" s="428" t="s">
        <v>3243</v>
      </c>
      <c r="E214" s="437" t="s">
        <v>2309</v>
      </c>
      <c r="F214" s="438" t="s">
        <v>7239</v>
      </c>
    </row>
    <row r="215" spans="3:6" x14ac:dyDescent="0.2">
      <c r="C215" s="428" t="s">
        <v>3244</v>
      </c>
      <c r="E215" s="437" t="s">
        <v>2310</v>
      </c>
      <c r="F215" s="438" t="s">
        <v>7239</v>
      </c>
    </row>
    <row r="216" spans="3:6" x14ac:dyDescent="0.2">
      <c r="C216" s="428" t="s">
        <v>3245</v>
      </c>
      <c r="E216" s="436" t="s">
        <v>483</v>
      </c>
      <c r="F216" s="427" t="s">
        <v>196</v>
      </c>
    </row>
    <row r="217" spans="3:6" x14ac:dyDescent="0.2">
      <c r="C217" s="428" t="s">
        <v>3246</v>
      </c>
      <c r="E217" s="437" t="s">
        <v>70</v>
      </c>
      <c r="F217" s="427" t="s">
        <v>1857</v>
      </c>
    </row>
    <row r="218" spans="3:6" x14ac:dyDescent="0.2">
      <c r="C218" s="428" t="s">
        <v>3247</v>
      </c>
      <c r="E218" s="437" t="s">
        <v>2308</v>
      </c>
      <c r="F218" s="427" t="s">
        <v>1857</v>
      </c>
    </row>
    <row r="219" spans="3:6" x14ac:dyDescent="0.2">
      <c r="C219" s="428" t="s">
        <v>3248</v>
      </c>
      <c r="E219" s="437" t="s">
        <v>2309</v>
      </c>
      <c r="F219" s="427" t="s">
        <v>1857</v>
      </c>
    </row>
    <row r="220" spans="3:6" x14ac:dyDescent="0.2">
      <c r="C220" s="428" t="s">
        <v>3249</v>
      </c>
      <c r="E220" s="437" t="s">
        <v>2310</v>
      </c>
      <c r="F220" s="427" t="s">
        <v>1857</v>
      </c>
    </row>
    <row r="221" spans="3:6" x14ac:dyDescent="0.2">
      <c r="C221" s="428" t="s">
        <v>3250</v>
      </c>
      <c r="E221" s="436" t="s">
        <v>483</v>
      </c>
      <c r="F221" s="427" t="s">
        <v>815</v>
      </c>
    </row>
    <row r="222" spans="3:6" x14ac:dyDescent="0.2">
      <c r="C222" s="428" t="s">
        <v>3251</v>
      </c>
      <c r="E222" s="437" t="s">
        <v>70</v>
      </c>
      <c r="F222" s="427" t="s">
        <v>1857</v>
      </c>
    </row>
    <row r="223" spans="3:6" x14ac:dyDescent="0.2">
      <c r="C223" s="428" t="s">
        <v>3252</v>
      </c>
      <c r="E223" s="437" t="s">
        <v>2308</v>
      </c>
      <c r="F223" s="427" t="s">
        <v>1857</v>
      </c>
    </row>
    <row r="224" spans="3:6" x14ac:dyDescent="0.2">
      <c r="C224" s="428" t="s">
        <v>3253</v>
      </c>
      <c r="E224" s="437" t="s">
        <v>2309</v>
      </c>
      <c r="F224" s="427" t="s">
        <v>1857</v>
      </c>
    </row>
    <row r="225" spans="3:6" x14ac:dyDescent="0.2">
      <c r="C225" s="428" t="s">
        <v>3254</v>
      </c>
      <c r="E225" s="437" t="s">
        <v>2310</v>
      </c>
      <c r="F225" s="427" t="s">
        <v>1857</v>
      </c>
    </row>
    <row r="226" spans="3:6" x14ac:dyDescent="0.2">
      <c r="C226" s="428" t="s">
        <v>3255</v>
      </c>
      <c r="E226" s="436" t="s">
        <v>483</v>
      </c>
      <c r="F226" s="427" t="s">
        <v>234</v>
      </c>
    </row>
    <row r="227" spans="3:6" x14ac:dyDescent="0.2">
      <c r="C227" s="428" t="s">
        <v>3256</v>
      </c>
      <c r="E227" s="437" t="s">
        <v>70</v>
      </c>
      <c r="F227" s="438" t="s">
        <v>1511</v>
      </c>
    </row>
    <row r="228" spans="3:6" x14ac:dyDescent="0.2">
      <c r="C228" s="428" t="s">
        <v>3257</v>
      </c>
      <c r="E228" s="437" t="s">
        <v>2308</v>
      </c>
      <c r="F228" s="438" t="s">
        <v>1857</v>
      </c>
    </row>
    <row r="229" spans="3:6" x14ac:dyDescent="0.2">
      <c r="C229" s="428" t="s">
        <v>3258</v>
      </c>
      <c r="E229" s="437" t="s">
        <v>2309</v>
      </c>
      <c r="F229" s="438" t="s">
        <v>7227</v>
      </c>
    </row>
    <row r="230" spans="3:6" x14ac:dyDescent="0.2">
      <c r="C230" s="428" t="s">
        <v>3259</v>
      </c>
      <c r="E230" s="437" t="s">
        <v>2310</v>
      </c>
      <c r="F230" s="438" t="s">
        <v>7227</v>
      </c>
    </row>
    <row r="231" spans="3:6" x14ac:dyDescent="0.2">
      <c r="C231" s="428" t="s">
        <v>3260</v>
      </c>
      <c r="E231" s="436" t="s">
        <v>483</v>
      </c>
      <c r="F231" s="438" t="s">
        <v>238</v>
      </c>
    </row>
    <row r="232" spans="3:6" x14ac:dyDescent="0.2">
      <c r="C232" s="428" t="s">
        <v>3261</v>
      </c>
      <c r="E232" s="437" t="s">
        <v>70</v>
      </c>
      <c r="F232" s="438" t="s">
        <v>1857</v>
      </c>
    </row>
    <row r="233" spans="3:6" x14ac:dyDescent="0.2">
      <c r="C233" s="428" t="s">
        <v>3262</v>
      </c>
      <c r="E233" s="437" t="s">
        <v>2308</v>
      </c>
      <c r="F233" s="438" t="s">
        <v>1857</v>
      </c>
    </row>
    <row r="234" spans="3:6" x14ac:dyDescent="0.2">
      <c r="C234" s="428" t="s">
        <v>3263</v>
      </c>
      <c r="E234" s="437" t="s">
        <v>2309</v>
      </c>
      <c r="F234" s="438" t="s">
        <v>1857</v>
      </c>
    </row>
    <row r="235" spans="3:6" x14ac:dyDescent="0.2">
      <c r="C235" s="428" t="s">
        <v>3264</v>
      </c>
      <c r="E235" s="437" t="s">
        <v>2310</v>
      </c>
      <c r="F235" s="438" t="s">
        <v>1857</v>
      </c>
    </row>
    <row r="236" spans="3:6" x14ac:dyDescent="0.2">
      <c r="C236" s="428" t="s">
        <v>3265</v>
      </c>
      <c r="E236" s="432" t="s">
        <v>26</v>
      </c>
      <c r="F236" s="433" t="s">
        <v>3032</v>
      </c>
    </row>
    <row r="237" spans="3:6" x14ac:dyDescent="0.2">
      <c r="C237" s="428" t="s">
        <v>3266</v>
      </c>
      <c r="D237"/>
      <c r="E237" s="436" t="s">
        <v>483</v>
      </c>
      <c r="F237" s="427" t="s">
        <v>79</v>
      </c>
    </row>
    <row r="238" spans="3:6" x14ac:dyDescent="0.2">
      <c r="C238" s="428" t="s">
        <v>3267</v>
      </c>
      <c r="D238"/>
      <c r="E238" s="437" t="s">
        <v>70</v>
      </c>
      <c r="F238" s="427" t="s">
        <v>1857</v>
      </c>
    </row>
    <row r="239" spans="3:6" x14ac:dyDescent="0.2">
      <c r="C239" s="428" t="s">
        <v>3268</v>
      </c>
      <c r="E239" s="436" t="s">
        <v>483</v>
      </c>
      <c r="F239" s="427" t="s">
        <v>83</v>
      </c>
    </row>
    <row r="240" spans="3:6" x14ac:dyDescent="0.2">
      <c r="C240" s="428" t="s">
        <v>3269</v>
      </c>
      <c r="E240" s="437" t="s">
        <v>70</v>
      </c>
      <c r="F240" s="427" t="s">
        <v>1857</v>
      </c>
    </row>
    <row r="241" spans="3:9" x14ac:dyDescent="0.2">
      <c r="C241" s="428" t="s">
        <v>3270</v>
      </c>
      <c r="E241" s="436" t="s">
        <v>483</v>
      </c>
      <c r="F241" s="427" t="s">
        <v>95</v>
      </c>
    </row>
    <row r="242" spans="3:9" x14ac:dyDescent="0.2">
      <c r="C242" s="428" t="s">
        <v>3271</v>
      </c>
      <c r="E242" s="437" t="s">
        <v>70</v>
      </c>
      <c r="F242" s="427" t="s">
        <v>1857</v>
      </c>
    </row>
    <row r="243" spans="3:9" x14ac:dyDescent="0.2">
      <c r="C243" s="428" t="s">
        <v>3272</v>
      </c>
      <c r="E243" s="436" t="s">
        <v>483</v>
      </c>
      <c r="F243" s="427" t="s">
        <v>196</v>
      </c>
    </row>
    <row r="244" spans="3:9" x14ac:dyDescent="0.2">
      <c r="C244" s="428" t="s">
        <v>3273</v>
      </c>
      <c r="E244" s="437" t="s">
        <v>70</v>
      </c>
      <c r="F244" s="427" t="s">
        <v>1857</v>
      </c>
    </row>
    <row r="245" spans="3:9" x14ac:dyDescent="0.2">
      <c r="C245" s="428" t="s">
        <v>3274</v>
      </c>
      <c r="E245" s="436" t="s">
        <v>483</v>
      </c>
      <c r="F245" s="427" t="s">
        <v>815</v>
      </c>
    </row>
    <row r="246" spans="3:9" x14ac:dyDescent="0.2">
      <c r="C246" s="428" t="s">
        <v>3275</v>
      </c>
      <c r="E246" s="437" t="s">
        <v>70</v>
      </c>
      <c r="F246" s="427" t="s">
        <v>1857</v>
      </c>
    </row>
    <row r="247" spans="3:9" x14ac:dyDescent="0.2">
      <c r="C247" s="428" t="s">
        <v>3276</v>
      </c>
      <c r="E247" s="436" t="s">
        <v>483</v>
      </c>
      <c r="F247" s="427" t="s">
        <v>234</v>
      </c>
    </row>
    <row r="248" spans="3:9" x14ac:dyDescent="0.2">
      <c r="C248" s="428" t="s">
        <v>3277</v>
      </c>
      <c r="E248" s="437" t="s">
        <v>70</v>
      </c>
      <c r="F248" s="427" t="s">
        <v>1511</v>
      </c>
    </row>
    <row r="249" spans="3:9" x14ac:dyDescent="0.2">
      <c r="C249" s="428" t="s">
        <v>3278</v>
      </c>
      <c r="E249" s="436" t="s">
        <v>483</v>
      </c>
      <c r="F249" s="438" t="s">
        <v>238</v>
      </c>
    </row>
    <row r="250" spans="3:9" x14ac:dyDescent="0.2">
      <c r="C250" s="428" t="s">
        <v>3279</v>
      </c>
      <c r="E250" s="437" t="s">
        <v>70</v>
      </c>
      <c r="F250" s="438" t="s">
        <v>1857</v>
      </c>
    </row>
    <row r="251" spans="3:9" x14ac:dyDescent="0.2">
      <c r="C251" s="428" t="s">
        <v>3280</v>
      </c>
      <c r="E251" s="432" t="s">
        <v>26</v>
      </c>
      <c r="F251" s="433" t="s">
        <v>3034</v>
      </c>
      <c r="I251" s="434" t="s">
        <v>3027</v>
      </c>
    </row>
    <row r="252" spans="3:9" x14ac:dyDescent="0.2">
      <c r="C252" s="428" t="s">
        <v>3281</v>
      </c>
      <c r="D252"/>
      <c r="E252" s="436" t="s">
        <v>483</v>
      </c>
      <c r="F252" s="427" t="s">
        <v>79</v>
      </c>
    </row>
    <row r="253" spans="3:9" x14ac:dyDescent="0.2">
      <c r="C253" s="428" t="s">
        <v>3282</v>
      </c>
      <c r="D253"/>
      <c r="E253" s="437" t="s">
        <v>70</v>
      </c>
      <c r="F253" s="427" t="s">
        <v>1857</v>
      </c>
    </row>
    <row r="254" spans="3:9" x14ac:dyDescent="0.2">
      <c r="C254" s="428" t="s">
        <v>3283</v>
      </c>
      <c r="E254" s="436" t="s">
        <v>483</v>
      </c>
      <c r="F254" s="427" t="s">
        <v>83</v>
      </c>
    </row>
    <row r="255" spans="3:9" x14ac:dyDescent="0.2">
      <c r="C255" s="428" t="s">
        <v>3284</v>
      </c>
      <c r="E255" s="437" t="s">
        <v>70</v>
      </c>
      <c r="F255" s="427" t="s">
        <v>1857</v>
      </c>
    </row>
    <row r="256" spans="3:9" x14ac:dyDescent="0.2">
      <c r="C256" s="428" t="s">
        <v>3285</v>
      </c>
      <c r="E256" s="436" t="s">
        <v>483</v>
      </c>
      <c r="F256" s="427" t="s">
        <v>95</v>
      </c>
    </row>
    <row r="257" spans="3:9" x14ac:dyDescent="0.2">
      <c r="C257" s="428" t="s">
        <v>3286</v>
      </c>
      <c r="E257" s="437" t="s">
        <v>70</v>
      </c>
      <c r="F257" s="427" t="s">
        <v>1857</v>
      </c>
    </row>
    <row r="258" spans="3:9" x14ac:dyDescent="0.2">
      <c r="C258" s="428" t="s">
        <v>3287</v>
      </c>
      <c r="E258" s="436" t="s">
        <v>483</v>
      </c>
      <c r="F258" s="427" t="s">
        <v>196</v>
      </c>
    </row>
    <row r="259" spans="3:9" x14ac:dyDescent="0.2">
      <c r="C259" s="428" t="s">
        <v>3288</v>
      </c>
      <c r="E259" s="437" t="s">
        <v>70</v>
      </c>
      <c r="F259" s="427" t="s">
        <v>1857</v>
      </c>
    </row>
    <row r="260" spans="3:9" x14ac:dyDescent="0.2">
      <c r="C260" s="428" t="s">
        <v>3289</v>
      </c>
      <c r="E260" s="436" t="s">
        <v>483</v>
      </c>
      <c r="F260" s="427" t="s">
        <v>815</v>
      </c>
    </row>
    <row r="261" spans="3:9" x14ac:dyDescent="0.2">
      <c r="C261" s="428" t="s">
        <v>3290</v>
      </c>
      <c r="E261" s="437" t="s">
        <v>70</v>
      </c>
      <c r="F261" s="427" t="s">
        <v>1857</v>
      </c>
    </row>
    <row r="262" spans="3:9" x14ac:dyDescent="0.2">
      <c r="C262" s="428" t="s">
        <v>3291</v>
      </c>
      <c r="E262" s="436" t="s">
        <v>483</v>
      </c>
      <c r="F262" s="427" t="s">
        <v>234</v>
      </c>
    </row>
    <row r="263" spans="3:9" x14ac:dyDescent="0.2">
      <c r="C263" s="428" t="s">
        <v>3292</v>
      </c>
      <c r="E263" s="437" t="s">
        <v>70</v>
      </c>
      <c r="F263" s="427" t="s">
        <v>1511</v>
      </c>
    </row>
    <row r="264" spans="3:9" x14ac:dyDescent="0.2">
      <c r="C264" s="428" t="s">
        <v>3293</v>
      </c>
      <c r="E264" s="436" t="s">
        <v>483</v>
      </c>
      <c r="F264" s="438" t="s">
        <v>238</v>
      </c>
    </row>
    <row r="265" spans="3:9" x14ac:dyDescent="0.2">
      <c r="C265" s="428" t="s">
        <v>3294</v>
      </c>
      <c r="E265" s="437" t="s">
        <v>70</v>
      </c>
      <c r="F265" s="438" t="s">
        <v>1857</v>
      </c>
    </row>
    <row r="266" spans="3:9" x14ac:dyDescent="0.2">
      <c r="C266" s="428" t="s">
        <v>3295</v>
      </c>
      <c r="E266" s="432" t="s">
        <v>26</v>
      </c>
      <c r="F266" s="433" t="s">
        <v>3033</v>
      </c>
      <c r="I266" s="434" t="s">
        <v>3026</v>
      </c>
    </row>
    <row r="267" spans="3:9" x14ac:dyDescent="0.2">
      <c r="C267" s="428" t="s">
        <v>3296</v>
      </c>
      <c r="D267"/>
      <c r="E267" s="436" t="s">
        <v>483</v>
      </c>
      <c r="F267" s="427" t="s">
        <v>79</v>
      </c>
    </row>
    <row r="268" spans="3:9" x14ac:dyDescent="0.2">
      <c r="C268" s="428" t="s">
        <v>3297</v>
      </c>
      <c r="D268"/>
      <c r="E268" s="437" t="s">
        <v>70</v>
      </c>
      <c r="F268" s="427" t="s">
        <v>1857</v>
      </c>
    </row>
    <row r="269" spans="3:9" x14ac:dyDescent="0.2">
      <c r="C269" s="428" t="s">
        <v>3298</v>
      </c>
      <c r="E269" s="436" t="s">
        <v>483</v>
      </c>
      <c r="F269" s="427" t="s">
        <v>83</v>
      </c>
    </row>
    <row r="270" spans="3:9" x14ac:dyDescent="0.2">
      <c r="C270" s="428" t="s">
        <v>3299</v>
      </c>
      <c r="E270" s="437" t="s">
        <v>70</v>
      </c>
      <c r="F270" s="427" t="s">
        <v>1857</v>
      </c>
    </row>
    <row r="271" spans="3:9" x14ac:dyDescent="0.2">
      <c r="C271" s="428" t="s">
        <v>3300</v>
      </c>
      <c r="E271" s="436" t="s">
        <v>483</v>
      </c>
      <c r="F271" s="427" t="s">
        <v>95</v>
      </c>
    </row>
    <row r="272" spans="3:9" x14ac:dyDescent="0.2">
      <c r="C272" s="428" t="s">
        <v>3301</v>
      </c>
      <c r="E272" s="437" t="s">
        <v>70</v>
      </c>
      <c r="F272" s="427" t="s">
        <v>1857</v>
      </c>
    </row>
    <row r="273" spans="1:9" x14ac:dyDescent="0.2">
      <c r="C273" s="428" t="s">
        <v>3302</v>
      </c>
      <c r="E273" s="436" t="s">
        <v>483</v>
      </c>
      <c r="F273" s="427" t="s">
        <v>196</v>
      </c>
    </row>
    <row r="274" spans="1:9" x14ac:dyDescent="0.2">
      <c r="C274" s="428" t="s">
        <v>3303</v>
      </c>
      <c r="E274" s="437" t="s">
        <v>70</v>
      </c>
      <c r="F274" s="427" t="s">
        <v>1857</v>
      </c>
    </row>
    <row r="275" spans="1:9" x14ac:dyDescent="0.2">
      <c r="C275" s="428" t="s">
        <v>3304</v>
      </c>
      <c r="E275" s="436" t="s">
        <v>483</v>
      </c>
      <c r="F275" s="427" t="s">
        <v>815</v>
      </c>
    </row>
    <row r="276" spans="1:9" x14ac:dyDescent="0.2">
      <c r="C276" s="428" t="s">
        <v>3305</v>
      </c>
      <c r="E276" s="437" t="s">
        <v>70</v>
      </c>
      <c r="F276" s="427" t="s">
        <v>1857</v>
      </c>
    </row>
    <row r="277" spans="1:9" x14ac:dyDescent="0.2">
      <c r="C277" s="428" t="s">
        <v>3306</v>
      </c>
      <c r="E277" s="436" t="s">
        <v>483</v>
      </c>
      <c r="F277" s="427" t="s">
        <v>234</v>
      </c>
    </row>
    <row r="278" spans="1:9" x14ac:dyDescent="0.2">
      <c r="C278" s="428" t="s">
        <v>3307</v>
      </c>
      <c r="E278" s="437" t="s">
        <v>70</v>
      </c>
      <c r="F278" s="427" t="s">
        <v>1511</v>
      </c>
    </row>
    <row r="279" spans="1:9" x14ac:dyDescent="0.2">
      <c r="C279" s="428" t="s">
        <v>3308</v>
      </c>
      <c r="E279" s="436" t="s">
        <v>483</v>
      </c>
      <c r="F279" s="438" t="s">
        <v>238</v>
      </c>
    </row>
    <row r="280" spans="1:9" x14ac:dyDescent="0.2">
      <c r="C280" s="428" t="s">
        <v>3309</v>
      </c>
      <c r="E280" s="437" t="s">
        <v>70</v>
      </c>
      <c r="F280" s="438" t="s">
        <v>1857</v>
      </c>
    </row>
    <row r="281" spans="1:9" ht="12" x14ac:dyDescent="0.15">
      <c r="A281" s="442"/>
      <c r="B281" s="442"/>
      <c r="C281" s="443" t="s">
        <v>3310</v>
      </c>
      <c r="D281" s="432"/>
      <c r="E281" s="432" t="s">
        <v>26</v>
      </c>
      <c r="F281" s="433" t="s">
        <v>3028</v>
      </c>
      <c r="H281" s="434" t="s">
        <v>2321</v>
      </c>
      <c r="I281" s="434" t="s">
        <v>2296</v>
      </c>
    </row>
    <row r="282" spans="1:9" x14ac:dyDescent="0.2">
      <c r="C282" s="428" t="s">
        <v>3311</v>
      </c>
      <c r="E282" s="435" t="s">
        <v>2297</v>
      </c>
      <c r="F282" s="438" t="s">
        <v>7254</v>
      </c>
    </row>
    <row r="283" spans="1:9" x14ac:dyDescent="0.2">
      <c r="C283" s="428" t="s">
        <v>3312</v>
      </c>
      <c r="E283" s="435" t="s">
        <v>2298</v>
      </c>
      <c r="F283" s="438" t="s">
        <v>7292</v>
      </c>
    </row>
    <row r="284" spans="1:9" x14ac:dyDescent="0.2">
      <c r="C284" s="428" t="s">
        <v>3313</v>
      </c>
      <c r="E284" s="435" t="s">
        <v>2299</v>
      </c>
      <c r="F284" s="438" t="s">
        <v>7277</v>
      </c>
    </row>
    <row r="285" spans="1:9" x14ac:dyDescent="0.2">
      <c r="C285" s="428" t="s">
        <v>3314</v>
      </c>
      <c r="E285" s="435" t="s">
        <v>2300</v>
      </c>
      <c r="F285" s="438" t="s">
        <v>7277</v>
      </c>
    </row>
    <row r="286" spans="1:9" x14ac:dyDescent="0.2">
      <c r="C286" s="428" t="s">
        <v>3315</v>
      </c>
      <c r="E286" s="435" t="s">
        <v>2301</v>
      </c>
      <c r="F286" s="438" t="s">
        <v>7277</v>
      </c>
    </row>
    <row r="287" spans="1:9" x14ac:dyDescent="0.2">
      <c r="C287" s="428" t="s">
        <v>3316</v>
      </c>
      <c r="E287" s="435" t="s">
        <v>2302</v>
      </c>
      <c r="F287" s="438" t="s">
        <v>7293</v>
      </c>
    </row>
    <row r="288" spans="1:9" x14ac:dyDescent="0.2">
      <c r="C288" s="428" t="s">
        <v>3317</v>
      </c>
      <c r="E288" s="435" t="s">
        <v>2303</v>
      </c>
      <c r="F288" s="438" t="s">
        <v>7226</v>
      </c>
    </row>
    <row r="289" spans="3:9" x14ac:dyDescent="0.2">
      <c r="C289" s="428" t="s">
        <v>3318</v>
      </c>
      <c r="E289" s="435" t="s">
        <v>2304</v>
      </c>
      <c r="F289" s="438" t="s">
        <v>7227</v>
      </c>
    </row>
    <row r="290" spans="3:9" x14ac:dyDescent="0.2">
      <c r="C290" s="428" t="s">
        <v>3319</v>
      </c>
      <c r="E290" s="435" t="s">
        <v>2305</v>
      </c>
      <c r="F290" s="438" t="s">
        <v>7228</v>
      </c>
    </row>
    <row r="291" spans="3:9" x14ac:dyDescent="0.2">
      <c r="C291" s="428" t="s">
        <v>3320</v>
      </c>
      <c r="E291" s="435" t="s">
        <v>2306</v>
      </c>
      <c r="F291" s="438" t="s">
        <v>7239</v>
      </c>
    </row>
    <row r="292" spans="3:9" x14ac:dyDescent="0.2">
      <c r="C292" s="428" t="s">
        <v>3321</v>
      </c>
      <c r="D292"/>
      <c r="E292" s="436" t="s">
        <v>483</v>
      </c>
      <c r="F292" s="427" t="s">
        <v>79</v>
      </c>
      <c r="I292" s="434" t="s">
        <v>2307</v>
      </c>
    </row>
    <row r="293" spans="3:9" x14ac:dyDescent="0.2">
      <c r="C293" s="428" t="s">
        <v>3322</v>
      </c>
      <c r="D293"/>
      <c r="E293" s="437" t="s">
        <v>70</v>
      </c>
      <c r="F293" s="438" t="s">
        <v>1857</v>
      </c>
      <c r="I293" s="427"/>
    </row>
    <row r="294" spans="3:9" x14ac:dyDescent="0.2">
      <c r="C294" s="428" t="s">
        <v>3323</v>
      </c>
      <c r="D294"/>
      <c r="E294" s="437" t="s">
        <v>2308</v>
      </c>
      <c r="F294" s="438" t="s">
        <v>1857</v>
      </c>
      <c r="I294" s="434"/>
    </row>
    <row r="295" spans="3:9" x14ac:dyDescent="0.2">
      <c r="C295" s="428" t="s">
        <v>3324</v>
      </c>
      <c r="D295"/>
      <c r="E295" s="437" t="s">
        <v>2309</v>
      </c>
      <c r="F295" s="438" t="s">
        <v>1857</v>
      </c>
    </row>
    <row r="296" spans="3:9" x14ac:dyDescent="0.2">
      <c r="C296" s="428" t="s">
        <v>3325</v>
      </c>
      <c r="D296"/>
      <c r="E296" s="437" t="s">
        <v>2310</v>
      </c>
      <c r="F296" s="438" t="s">
        <v>1857</v>
      </c>
    </row>
    <row r="297" spans="3:9" x14ac:dyDescent="0.2">
      <c r="C297" s="428" t="s">
        <v>3326</v>
      </c>
      <c r="E297" s="436" t="s">
        <v>483</v>
      </c>
      <c r="F297" s="427" t="s">
        <v>83</v>
      </c>
    </row>
    <row r="298" spans="3:9" x14ac:dyDescent="0.2">
      <c r="C298" s="428" t="s">
        <v>3327</v>
      </c>
      <c r="E298" s="437" t="s">
        <v>70</v>
      </c>
      <c r="F298" s="427" t="s">
        <v>1511</v>
      </c>
    </row>
    <row r="299" spans="3:9" x14ac:dyDescent="0.2">
      <c r="C299" s="428" t="s">
        <v>3328</v>
      </c>
      <c r="E299" s="437" t="s">
        <v>2308</v>
      </c>
      <c r="F299" s="438" t="s">
        <v>7226</v>
      </c>
    </row>
    <row r="300" spans="3:9" x14ac:dyDescent="0.2">
      <c r="C300" s="428" t="s">
        <v>3329</v>
      </c>
      <c r="E300" s="437" t="s">
        <v>2309</v>
      </c>
      <c r="F300" s="438" t="s">
        <v>1857</v>
      </c>
    </row>
    <row r="301" spans="3:9" x14ac:dyDescent="0.2">
      <c r="C301" s="428" t="s">
        <v>3330</v>
      </c>
      <c r="E301" s="437" t="s">
        <v>2310</v>
      </c>
      <c r="F301" s="438" t="s">
        <v>7226</v>
      </c>
    </row>
    <row r="302" spans="3:9" x14ac:dyDescent="0.2">
      <c r="C302" s="428" t="s">
        <v>3331</v>
      </c>
      <c r="E302" s="436" t="s">
        <v>483</v>
      </c>
      <c r="F302" s="427" t="s">
        <v>95</v>
      </c>
    </row>
    <row r="303" spans="3:9" x14ac:dyDescent="0.2">
      <c r="C303" s="428" t="s">
        <v>3332</v>
      </c>
      <c r="E303" s="437" t="s">
        <v>70</v>
      </c>
      <c r="F303" s="427" t="s">
        <v>1518</v>
      </c>
    </row>
    <row r="304" spans="3:9" x14ac:dyDescent="0.2">
      <c r="C304" s="428" t="s">
        <v>3333</v>
      </c>
      <c r="E304" s="437" t="s">
        <v>2308</v>
      </c>
      <c r="F304" s="438" t="s">
        <v>1857</v>
      </c>
    </row>
    <row r="305" spans="3:6" x14ac:dyDescent="0.2">
      <c r="C305" s="428" t="s">
        <v>3334</v>
      </c>
      <c r="E305" s="437" t="s">
        <v>2309</v>
      </c>
      <c r="F305" s="438" t="s">
        <v>7280</v>
      </c>
    </row>
    <row r="306" spans="3:6" x14ac:dyDescent="0.2">
      <c r="C306" s="428" t="s">
        <v>3335</v>
      </c>
      <c r="E306" s="437" t="s">
        <v>2310</v>
      </c>
      <c r="F306" s="438" t="s">
        <v>7280</v>
      </c>
    </row>
    <row r="307" spans="3:6" x14ac:dyDescent="0.2">
      <c r="C307" s="428" t="s">
        <v>3336</v>
      </c>
      <c r="E307" s="436" t="s">
        <v>483</v>
      </c>
      <c r="F307" s="427" t="s">
        <v>196</v>
      </c>
    </row>
    <row r="308" spans="3:6" x14ac:dyDescent="0.2">
      <c r="C308" s="428" t="s">
        <v>3337</v>
      </c>
      <c r="E308" s="437" t="s">
        <v>70</v>
      </c>
      <c r="F308" s="427" t="s">
        <v>1857</v>
      </c>
    </row>
    <row r="309" spans="3:6" x14ac:dyDescent="0.2">
      <c r="C309" s="428" t="s">
        <v>3338</v>
      </c>
      <c r="E309" s="437" t="s">
        <v>2308</v>
      </c>
      <c r="F309" s="427" t="s">
        <v>1857</v>
      </c>
    </row>
    <row r="310" spans="3:6" x14ac:dyDescent="0.2">
      <c r="C310" s="428" t="s">
        <v>3339</v>
      </c>
      <c r="E310" s="437" t="s">
        <v>2309</v>
      </c>
      <c r="F310" s="427" t="s">
        <v>1857</v>
      </c>
    </row>
    <row r="311" spans="3:6" x14ac:dyDescent="0.2">
      <c r="C311" s="428" t="s">
        <v>3340</v>
      </c>
      <c r="E311" s="437" t="s">
        <v>2310</v>
      </c>
      <c r="F311" s="427" t="s">
        <v>1857</v>
      </c>
    </row>
    <row r="312" spans="3:6" x14ac:dyDescent="0.2">
      <c r="C312" s="428" t="s">
        <v>3341</v>
      </c>
      <c r="E312" s="436" t="s">
        <v>483</v>
      </c>
      <c r="F312" s="427" t="s">
        <v>815</v>
      </c>
    </row>
    <row r="313" spans="3:6" x14ac:dyDescent="0.2">
      <c r="C313" s="428" t="s">
        <v>3342</v>
      </c>
      <c r="E313" s="437" t="s">
        <v>70</v>
      </c>
      <c r="F313" s="427" t="s">
        <v>1857</v>
      </c>
    </row>
    <row r="314" spans="3:6" x14ac:dyDescent="0.2">
      <c r="C314" s="428" t="s">
        <v>3343</v>
      </c>
      <c r="E314" s="437" t="s">
        <v>2308</v>
      </c>
      <c r="F314" s="427" t="s">
        <v>1857</v>
      </c>
    </row>
    <row r="315" spans="3:6" x14ac:dyDescent="0.2">
      <c r="C315" s="428" t="s">
        <v>3344</v>
      </c>
      <c r="E315" s="437" t="s">
        <v>2309</v>
      </c>
      <c r="F315" s="427" t="s">
        <v>1857</v>
      </c>
    </row>
    <row r="316" spans="3:6" x14ac:dyDescent="0.2">
      <c r="C316" s="428" t="s">
        <v>3345</v>
      </c>
      <c r="E316" s="437" t="s">
        <v>2310</v>
      </c>
      <c r="F316" s="427" t="s">
        <v>1857</v>
      </c>
    </row>
    <row r="317" spans="3:6" x14ac:dyDescent="0.2">
      <c r="C317" s="428" t="s">
        <v>3346</v>
      </c>
      <c r="E317" s="436" t="s">
        <v>483</v>
      </c>
      <c r="F317" s="427" t="s">
        <v>234</v>
      </c>
    </row>
    <row r="318" spans="3:6" x14ac:dyDescent="0.2">
      <c r="C318" s="428" t="s">
        <v>3347</v>
      </c>
      <c r="E318" s="437" t="s">
        <v>70</v>
      </c>
      <c r="F318" s="427" t="s">
        <v>1511</v>
      </c>
    </row>
    <row r="319" spans="3:6" x14ac:dyDescent="0.2">
      <c r="C319" s="428" t="s">
        <v>3348</v>
      </c>
      <c r="E319" s="437" t="s">
        <v>2308</v>
      </c>
      <c r="F319" s="438" t="s">
        <v>1857</v>
      </c>
    </row>
    <row r="320" spans="3:6" x14ac:dyDescent="0.2">
      <c r="C320" s="428" t="s">
        <v>3349</v>
      </c>
      <c r="E320" s="437" t="s">
        <v>2309</v>
      </c>
      <c r="F320" s="438" t="s">
        <v>7227</v>
      </c>
    </row>
    <row r="321" spans="3:9" x14ac:dyDescent="0.2">
      <c r="C321" s="428" t="s">
        <v>3350</v>
      </c>
      <c r="E321" s="437" t="s">
        <v>2310</v>
      </c>
      <c r="F321" s="438" t="s">
        <v>7227</v>
      </c>
    </row>
    <row r="322" spans="3:9" x14ac:dyDescent="0.2">
      <c r="C322" s="428" t="s">
        <v>3351</v>
      </c>
      <c r="E322" s="436" t="s">
        <v>483</v>
      </c>
      <c r="F322" s="438" t="s">
        <v>238</v>
      </c>
    </row>
    <row r="323" spans="3:9" x14ac:dyDescent="0.2">
      <c r="C323" s="428" t="s">
        <v>3352</v>
      </c>
      <c r="E323" s="437" t="s">
        <v>70</v>
      </c>
      <c r="F323" s="438" t="s">
        <v>1857</v>
      </c>
    </row>
    <row r="324" spans="3:9" x14ac:dyDescent="0.2">
      <c r="C324" s="428" t="s">
        <v>3353</v>
      </c>
      <c r="E324" s="437" t="s">
        <v>2308</v>
      </c>
      <c r="F324" s="438" t="s">
        <v>1857</v>
      </c>
    </row>
    <row r="325" spans="3:9" x14ac:dyDescent="0.2">
      <c r="C325" s="428" t="s">
        <v>3354</v>
      </c>
      <c r="E325" s="437" t="s">
        <v>2309</v>
      </c>
      <c r="F325" s="438" t="s">
        <v>1857</v>
      </c>
    </row>
    <row r="326" spans="3:9" x14ac:dyDescent="0.2">
      <c r="C326" s="428" t="s">
        <v>3355</v>
      </c>
      <c r="E326" s="437" t="s">
        <v>2310</v>
      </c>
      <c r="F326" s="438" t="s">
        <v>1857</v>
      </c>
    </row>
    <row r="327" spans="3:9" x14ac:dyDescent="0.2">
      <c r="C327" s="428" t="s">
        <v>3356</v>
      </c>
      <c r="E327" s="432" t="s">
        <v>26</v>
      </c>
      <c r="F327" s="433" t="s">
        <v>3029</v>
      </c>
      <c r="I327" s="434" t="s">
        <v>2311</v>
      </c>
    </row>
    <row r="328" spans="3:9" x14ac:dyDescent="0.2">
      <c r="C328" s="428" t="s">
        <v>3357</v>
      </c>
      <c r="E328" s="435" t="s">
        <v>2297</v>
      </c>
      <c r="F328" s="438" t="s">
        <v>7294</v>
      </c>
    </row>
    <row r="329" spans="3:9" x14ac:dyDescent="0.2">
      <c r="C329" s="428" t="s">
        <v>3358</v>
      </c>
      <c r="E329" s="435" t="s">
        <v>2298</v>
      </c>
      <c r="F329" s="438" t="s">
        <v>7295</v>
      </c>
    </row>
    <row r="330" spans="3:9" x14ac:dyDescent="0.2">
      <c r="C330" s="428" t="s">
        <v>3359</v>
      </c>
      <c r="E330" s="435" t="s">
        <v>2299</v>
      </c>
      <c r="F330" s="438" t="s">
        <v>1857</v>
      </c>
    </row>
    <row r="331" spans="3:9" x14ac:dyDescent="0.2">
      <c r="C331" s="428" t="s">
        <v>3360</v>
      </c>
      <c r="E331" s="435" t="s">
        <v>2300</v>
      </c>
      <c r="F331" s="438" t="s">
        <v>1857</v>
      </c>
    </row>
    <row r="332" spans="3:9" x14ac:dyDescent="0.2">
      <c r="C332" s="428" t="s">
        <v>3361</v>
      </c>
      <c r="E332" s="435" t="s">
        <v>2301</v>
      </c>
      <c r="F332" s="438" t="s">
        <v>1857</v>
      </c>
    </row>
    <row r="333" spans="3:9" x14ac:dyDescent="0.2">
      <c r="C333" s="428" t="s">
        <v>3362</v>
      </c>
      <c r="E333" s="435" t="s">
        <v>2302</v>
      </c>
      <c r="F333" s="438" t="s">
        <v>7296</v>
      </c>
    </row>
    <row r="334" spans="3:9" x14ac:dyDescent="0.2">
      <c r="C334" s="428" t="s">
        <v>3363</v>
      </c>
      <c r="E334" s="435" t="s">
        <v>2303</v>
      </c>
      <c r="F334" s="438" t="s">
        <v>7239</v>
      </c>
    </row>
    <row r="335" spans="3:9" x14ac:dyDescent="0.2">
      <c r="C335" s="428" t="s">
        <v>3364</v>
      </c>
      <c r="E335" s="435" t="s">
        <v>2304</v>
      </c>
      <c r="F335" s="438" t="s">
        <v>7227</v>
      </c>
    </row>
    <row r="336" spans="3:9" x14ac:dyDescent="0.2">
      <c r="C336" s="428" t="s">
        <v>3365</v>
      </c>
      <c r="E336" s="435" t="s">
        <v>2305</v>
      </c>
      <c r="F336" s="438" t="s">
        <v>7228</v>
      </c>
    </row>
    <row r="337" spans="3:9" x14ac:dyDescent="0.2">
      <c r="C337" s="428" t="s">
        <v>3366</v>
      </c>
      <c r="E337" s="435" t="s">
        <v>2306</v>
      </c>
      <c r="F337" s="438" t="s">
        <v>7239</v>
      </c>
    </row>
    <row r="338" spans="3:9" x14ac:dyDescent="0.2">
      <c r="C338" s="428" t="s">
        <v>3367</v>
      </c>
      <c r="D338"/>
      <c r="E338" s="436" t="s">
        <v>483</v>
      </c>
      <c r="F338" s="427" t="s">
        <v>79</v>
      </c>
      <c r="I338" s="434" t="s">
        <v>2312</v>
      </c>
    </row>
    <row r="339" spans="3:9" x14ac:dyDescent="0.2">
      <c r="C339" s="428" t="s">
        <v>3368</v>
      </c>
      <c r="D339"/>
      <c r="E339" s="437" t="s">
        <v>70</v>
      </c>
      <c r="F339" s="427" t="s">
        <v>1857</v>
      </c>
    </row>
    <row r="340" spans="3:9" x14ac:dyDescent="0.2">
      <c r="C340" s="428" t="s">
        <v>3369</v>
      </c>
      <c r="D340"/>
      <c r="E340" s="437" t="s">
        <v>2308</v>
      </c>
      <c r="F340" s="438" t="s">
        <v>1857</v>
      </c>
    </row>
    <row r="341" spans="3:9" x14ac:dyDescent="0.2">
      <c r="C341" s="428" t="s">
        <v>3370</v>
      </c>
      <c r="D341"/>
      <c r="E341" s="437" t="s">
        <v>2309</v>
      </c>
      <c r="F341" s="438" t="s">
        <v>1857</v>
      </c>
    </row>
    <row r="342" spans="3:9" x14ac:dyDescent="0.2">
      <c r="C342" s="428" t="s">
        <v>3371</v>
      </c>
      <c r="D342"/>
      <c r="E342" s="437" t="s">
        <v>2310</v>
      </c>
      <c r="F342" s="438" t="s">
        <v>1857</v>
      </c>
    </row>
    <row r="343" spans="3:9" x14ac:dyDescent="0.2">
      <c r="C343" s="428" t="s">
        <v>3372</v>
      </c>
      <c r="E343" s="436" t="s">
        <v>483</v>
      </c>
      <c r="F343" s="427" t="s">
        <v>83</v>
      </c>
    </row>
    <row r="344" spans="3:9" x14ac:dyDescent="0.2">
      <c r="C344" s="428" t="s">
        <v>3373</v>
      </c>
      <c r="E344" s="437" t="s">
        <v>70</v>
      </c>
      <c r="F344" s="427" t="s">
        <v>1857</v>
      </c>
    </row>
    <row r="345" spans="3:9" x14ac:dyDescent="0.2">
      <c r="C345" s="428" t="s">
        <v>3374</v>
      </c>
      <c r="E345" s="437" t="s">
        <v>2308</v>
      </c>
      <c r="F345" s="438" t="s">
        <v>1857</v>
      </c>
    </row>
    <row r="346" spans="3:9" x14ac:dyDescent="0.2">
      <c r="C346" s="428" t="s">
        <v>3375</v>
      </c>
      <c r="E346" s="437" t="s">
        <v>2309</v>
      </c>
      <c r="F346" s="438" t="s">
        <v>1857</v>
      </c>
    </row>
    <row r="347" spans="3:9" x14ac:dyDescent="0.2">
      <c r="C347" s="428" t="s">
        <v>3376</v>
      </c>
      <c r="E347" s="437" t="s">
        <v>2310</v>
      </c>
      <c r="F347" s="438" t="s">
        <v>1857</v>
      </c>
    </row>
    <row r="348" spans="3:9" x14ac:dyDescent="0.2">
      <c r="C348" s="428" t="s">
        <v>3377</v>
      </c>
      <c r="E348" s="436" t="s">
        <v>483</v>
      </c>
      <c r="F348" s="427" t="s">
        <v>95</v>
      </c>
    </row>
    <row r="349" spans="3:9" x14ac:dyDescent="0.2">
      <c r="C349" s="428" t="s">
        <v>3378</v>
      </c>
      <c r="E349" s="437" t="s">
        <v>70</v>
      </c>
      <c r="F349" s="427" t="s">
        <v>1518</v>
      </c>
    </row>
    <row r="350" spans="3:9" x14ac:dyDescent="0.2">
      <c r="C350" s="428" t="s">
        <v>3379</v>
      </c>
      <c r="E350" s="437" t="s">
        <v>2308</v>
      </c>
      <c r="F350" s="438" t="s">
        <v>1857</v>
      </c>
    </row>
    <row r="351" spans="3:9" x14ac:dyDescent="0.2">
      <c r="C351" s="428" t="s">
        <v>3380</v>
      </c>
      <c r="E351" s="437" t="s">
        <v>2309</v>
      </c>
      <c r="F351" s="438" t="s">
        <v>7280</v>
      </c>
    </row>
    <row r="352" spans="3:9" x14ac:dyDescent="0.2">
      <c r="C352" s="428" t="s">
        <v>3381</v>
      </c>
      <c r="E352" s="437" t="s">
        <v>2310</v>
      </c>
      <c r="F352" s="438" t="s">
        <v>7280</v>
      </c>
    </row>
    <row r="353" spans="3:6" x14ac:dyDescent="0.2">
      <c r="C353" s="428" t="s">
        <v>3382</v>
      </c>
      <c r="E353" s="436" t="s">
        <v>483</v>
      </c>
      <c r="F353" s="427" t="s">
        <v>196</v>
      </c>
    </row>
    <row r="354" spans="3:6" x14ac:dyDescent="0.2">
      <c r="C354" s="428" t="s">
        <v>3383</v>
      </c>
      <c r="E354" s="437" t="s">
        <v>70</v>
      </c>
      <c r="F354" s="427" t="s">
        <v>1857</v>
      </c>
    </row>
    <row r="355" spans="3:6" x14ac:dyDescent="0.2">
      <c r="C355" s="428" t="s">
        <v>3384</v>
      </c>
      <c r="E355" s="437" t="s">
        <v>2308</v>
      </c>
      <c r="F355" s="438" t="s">
        <v>1857</v>
      </c>
    </row>
    <row r="356" spans="3:6" x14ac:dyDescent="0.2">
      <c r="C356" s="428" t="s">
        <v>3385</v>
      </c>
      <c r="E356" s="437" t="s">
        <v>2309</v>
      </c>
      <c r="F356" s="438" t="s">
        <v>1857</v>
      </c>
    </row>
    <row r="357" spans="3:6" x14ac:dyDescent="0.2">
      <c r="C357" s="428" t="s">
        <v>3386</v>
      </c>
      <c r="E357" s="437" t="s">
        <v>2310</v>
      </c>
      <c r="F357" s="438" t="s">
        <v>1857</v>
      </c>
    </row>
    <row r="358" spans="3:6" x14ac:dyDescent="0.2">
      <c r="C358" s="428" t="s">
        <v>3387</v>
      </c>
      <c r="E358" s="436" t="s">
        <v>483</v>
      </c>
      <c r="F358" s="427" t="s">
        <v>815</v>
      </c>
    </row>
    <row r="359" spans="3:6" x14ac:dyDescent="0.2">
      <c r="C359" s="428" t="s">
        <v>3388</v>
      </c>
      <c r="E359" s="437" t="s">
        <v>70</v>
      </c>
      <c r="F359" s="427" t="s">
        <v>1857</v>
      </c>
    </row>
    <row r="360" spans="3:6" x14ac:dyDescent="0.2">
      <c r="C360" s="428" t="s">
        <v>3389</v>
      </c>
      <c r="E360" s="437" t="s">
        <v>2308</v>
      </c>
      <c r="F360" s="427" t="s">
        <v>1857</v>
      </c>
    </row>
    <row r="361" spans="3:6" x14ac:dyDescent="0.2">
      <c r="C361" s="428" t="s">
        <v>3390</v>
      </c>
      <c r="E361" s="437" t="s">
        <v>2309</v>
      </c>
      <c r="F361" s="427" t="s">
        <v>1857</v>
      </c>
    </row>
    <row r="362" spans="3:6" x14ac:dyDescent="0.2">
      <c r="C362" s="428" t="s">
        <v>3391</v>
      </c>
      <c r="E362" s="437" t="s">
        <v>2310</v>
      </c>
      <c r="F362" s="427" t="s">
        <v>1857</v>
      </c>
    </row>
    <row r="363" spans="3:6" x14ac:dyDescent="0.2">
      <c r="C363" s="428" t="s">
        <v>3392</v>
      </c>
      <c r="E363" s="436" t="s">
        <v>483</v>
      </c>
      <c r="F363" s="427" t="s">
        <v>234</v>
      </c>
    </row>
    <row r="364" spans="3:6" x14ac:dyDescent="0.2">
      <c r="C364" s="428" t="s">
        <v>3393</v>
      </c>
      <c r="E364" s="437" t="s">
        <v>70</v>
      </c>
      <c r="F364" s="427" t="s">
        <v>1511</v>
      </c>
    </row>
    <row r="365" spans="3:6" x14ac:dyDescent="0.2">
      <c r="C365" s="428" t="s">
        <v>3394</v>
      </c>
      <c r="E365" s="437" t="s">
        <v>2308</v>
      </c>
      <c r="F365" s="438" t="s">
        <v>1857</v>
      </c>
    </row>
    <row r="366" spans="3:6" x14ac:dyDescent="0.2">
      <c r="C366" s="428" t="s">
        <v>3395</v>
      </c>
      <c r="E366" s="437" t="s">
        <v>2309</v>
      </c>
      <c r="F366" s="438" t="s">
        <v>7227</v>
      </c>
    </row>
    <row r="367" spans="3:6" x14ac:dyDescent="0.2">
      <c r="C367" s="428" t="s">
        <v>3396</v>
      </c>
      <c r="E367" s="437" t="s">
        <v>2310</v>
      </c>
      <c r="F367" s="438" t="s">
        <v>7227</v>
      </c>
    </row>
    <row r="368" spans="3:6" x14ac:dyDescent="0.2">
      <c r="C368" s="428" t="s">
        <v>3397</v>
      </c>
      <c r="E368" s="436" t="s">
        <v>483</v>
      </c>
      <c r="F368" s="438" t="s">
        <v>238</v>
      </c>
    </row>
    <row r="369" spans="3:10" x14ac:dyDescent="0.2">
      <c r="C369" s="428" t="s">
        <v>3398</v>
      </c>
      <c r="E369" s="437" t="s">
        <v>70</v>
      </c>
      <c r="F369" s="427" t="s">
        <v>1857</v>
      </c>
    </row>
    <row r="370" spans="3:10" x14ac:dyDescent="0.2">
      <c r="C370" s="428" t="s">
        <v>3399</v>
      </c>
      <c r="E370" s="437" t="s">
        <v>2308</v>
      </c>
      <c r="F370" s="427" t="s">
        <v>1857</v>
      </c>
    </row>
    <row r="371" spans="3:10" x14ac:dyDescent="0.2">
      <c r="C371" s="428" t="s">
        <v>3400</v>
      </c>
      <c r="E371" s="437" t="s">
        <v>2309</v>
      </c>
      <c r="F371" s="427" t="s">
        <v>1857</v>
      </c>
    </row>
    <row r="372" spans="3:10" x14ac:dyDescent="0.2">
      <c r="C372" s="428" t="s">
        <v>3401</v>
      </c>
      <c r="E372" s="437" t="s">
        <v>2310</v>
      </c>
      <c r="F372" s="427" t="s">
        <v>1857</v>
      </c>
    </row>
    <row r="373" spans="3:10" x14ac:dyDescent="0.2">
      <c r="C373" s="428" t="s">
        <v>3402</v>
      </c>
      <c r="E373" s="432" t="s">
        <v>26</v>
      </c>
      <c r="F373" s="433" t="s">
        <v>3030</v>
      </c>
      <c r="I373" s="434" t="s">
        <v>2313</v>
      </c>
    </row>
    <row r="374" spans="3:10" x14ac:dyDescent="0.2">
      <c r="C374" s="428" t="s">
        <v>3403</v>
      </c>
      <c r="E374" s="435" t="s">
        <v>2297</v>
      </c>
      <c r="F374" s="438" t="s">
        <v>7282</v>
      </c>
    </row>
    <row r="375" spans="3:10" x14ac:dyDescent="0.2">
      <c r="C375" s="428" t="s">
        <v>3404</v>
      </c>
      <c r="E375" s="435" t="s">
        <v>2298</v>
      </c>
      <c r="F375" s="438" t="s">
        <v>7240</v>
      </c>
    </row>
    <row r="376" spans="3:10" x14ac:dyDescent="0.2">
      <c r="C376" s="428" t="s">
        <v>3405</v>
      </c>
      <c r="E376" s="435" t="s">
        <v>2299</v>
      </c>
      <c r="F376" s="440" t="s">
        <v>1857</v>
      </c>
      <c r="I376" s="439"/>
    </row>
    <row r="377" spans="3:10" x14ac:dyDescent="0.2">
      <c r="C377" s="428" t="s">
        <v>3406</v>
      </c>
      <c r="E377" s="435" t="s">
        <v>2300</v>
      </c>
      <c r="F377" s="440" t="s">
        <v>1857</v>
      </c>
      <c r="I377" s="439"/>
    </row>
    <row r="378" spans="3:10" x14ac:dyDescent="0.2">
      <c r="C378" s="428" t="s">
        <v>3407</v>
      </c>
      <c r="E378" s="435" t="s">
        <v>2301</v>
      </c>
      <c r="F378" s="440" t="s">
        <v>1857</v>
      </c>
      <c r="I378" s="439"/>
    </row>
    <row r="379" spans="3:10" x14ac:dyDescent="0.2">
      <c r="C379" s="428" t="s">
        <v>3408</v>
      </c>
      <c r="E379" s="435" t="s">
        <v>2302</v>
      </c>
      <c r="F379" s="438" t="s">
        <v>7297</v>
      </c>
      <c r="I379" s="439"/>
    </row>
    <row r="380" spans="3:10" x14ac:dyDescent="0.2">
      <c r="C380" s="428" t="s">
        <v>3409</v>
      </c>
      <c r="E380" s="435" t="s">
        <v>2303</v>
      </c>
      <c r="F380" s="438" t="s">
        <v>7239</v>
      </c>
      <c r="I380" s="439"/>
    </row>
    <row r="381" spans="3:10" x14ac:dyDescent="0.2">
      <c r="C381" s="428" t="s">
        <v>3410</v>
      </c>
      <c r="E381" s="435" t="s">
        <v>2304</v>
      </c>
      <c r="F381" s="438" t="s">
        <v>7228</v>
      </c>
      <c r="I381" s="439"/>
    </row>
    <row r="382" spans="3:10" x14ac:dyDescent="0.2">
      <c r="C382" s="428" t="s">
        <v>3411</v>
      </c>
      <c r="E382" s="435" t="s">
        <v>2305</v>
      </c>
      <c r="F382" s="438" t="s">
        <v>7239</v>
      </c>
      <c r="I382" s="439"/>
      <c r="J382"/>
    </row>
    <row r="383" spans="3:10" x14ac:dyDescent="0.2">
      <c r="C383" s="428" t="s">
        <v>3412</v>
      </c>
      <c r="E383" s="435" t="s">
        <v>2306</v>
      </c>
      <c r="F383" s="438" t="s">
        <v>1857</v>
      </c>
      <c r="I383" s="439"/>
      <c r="J383"/>
    </row>
    <row r="384" spans="3:10" x14ac:dyDescent="0.2">
      <c r="C384" s="428" t="s">
        <v>3413</v>
      </c>
      <c r="D384"/>
      <c r="E384" s="436" t="s">
        <v>483</v>
      </c>
      <c r="F384" s="427" t="s">
        <v>79</v>
      </c>
      <c r="I384" s="434" t="s">
        <v>2314</v>
      </c>
      <c r="J384"/>
    </row>
    <row r="385" spans="3:10" x14ac:dyDescent="0.2">
      <c r="C385" s="428" t="s">
        <v>3414</v>
      </c>
      <c r="D385"/>
      <c r="E385" s="437" t="s">
        <v>70</v>
      </c>
      <c r="F385" s="427" t="s">
        <v>1857</v>
      </c>
      <c r="I385" s="439"/>
      <c r="J385"/>
    </row>
    <row r="386" spans="3:10" x14ac:dyDescent="0.2">
      <c r="C386" s="428" t="s">
        <v>3415</v>
      </c>
      <c r="D386"/>
      <c r="E386" s="437" t="s">
        <v>2308</v>
      </c>
      <c r="F386" s="438" t="s">
        <v>1857</v>
      </c>
      <c r="I386" s="439"/>
      <c r="J386"/>
    </row>
    <row r="387" spans="3:10" x14ac:dyDescent="0.2">
      <c r="C387" s="428" t="s">
        <v>3416</v>
      </c>
      <c r="D387"/>
      <c r="E387" s="437" t="s">
        <v>2309</v>
      </c>
      <c r="F387" s="438" t="s">
        <v>1857</v>
      </c>
      <c r="I387" s="439"/>
      <c r="J387"/>
    </row>
    <row r="388" spans="3:10" x14ac:dyDescent="0.2">
      <c r="C388" s="428" t="s">
        <v>3417</v>
      </c>
      <c r="D388"/>
      <c r="E388" s="437" t="s">
        <v>2310</v>
      </c>
      <c r="F388" s="438" t="s">
        <v>1857</v>
      </c>
      <c r="I388" s="439"/>
      <c r="J388"/>
    </row>
    <row r="389" spans="3:10" x14ac:dyDescent="0.2">
      <c r="C389" s="428" t="s">
        <v>3418</v>
      </c>
      <c r="E389" s="436" t="s">
        <v>483</v>
      </c>
      <c r="F389" s="427" t="s">
        <v>83</v>
      </c>
      <c r="I389" s="439"/>
      <c r="J389"/>
    </row>
    <row r="390" spans="3:10" x14ac:dyDescent="0.2">
      <c r="C390" s="428" t="s">
        <v>3419</v>
      </c>
      <c r="E390" s="437" t="s">
        <v>70</v>
      </c>
      <c r="F390" s="427" t="s">
        <v>1857</v>
      </c>
      <c r="I390" s="439"/>
      <c r="J390"/>
    </row>
    <row r="391" spans="3:10" x14ac:dyDescent="0.2">
      <c r="C391" s="428" t="s">
        <v>3420</v>
      </c>
      <c r="E391" s="437" t="s">
        <v>2308</v>
      </c>
      <c r="F391" s="438" t="s">
        <v>1857</v>
      </c>
      <c r="I391" s="439"/>
      <c r="J391"/>
    </row>
    <row r="392" spans="3:10" x14ac:dyDescent="0.2">
      <c r="C392" s="428" t="s">
        <v>3421</v>
      </c>
      <c r="E392" s="437" t="s">
        <v>2309</v>
      </c>
      <c r="F392" s="438" t="s">
        <v>1857</v>
      </c>
      <c r="I392" s="439"/>
      <c r="J392"/>
    </row>
    <row r="393" spans="3:10" x14ac:dyDescent="0.2">
      <c r="C393" s="428" t="s">
        <v>3422</v>
      </c>
      <c r="E393" s="437" t="s">
        <v>2310</v>
      </c>
      <c r="F393" s="438" t="s">
        <v>1857</v>
      </c>
      <c r="I393" s="439"/>
      <c r="J393"/>
    </row>
    <row r="394" spans="3:10" x14ac:dyDescent="0.2">
      <c r="C394" s="428" t="s">
        <v>3423</v>
      </c>
      <c r="E394" s="436" t="s">
        <v>483</v>
      </c>
      <c r="F394" s="427" t="s">
        <v>95</v>
      </c>
      <c r="I394" s="439"/>
      <c r="J394"/>
    </row>
    <row r="395" spans="3:10" x14ac:dyDescent="0.2">
      <c r="C395" s="428" t="s">
        <v>3424</v>
      </c>
      <c r="E395" s="437" t="s">
        <v>70</v>
      </c>
      <c r="F395" s="427" t="s">
        <v>1518</v>
      </c>
      <c r="I395" s="439"/>
      <c r="J395"/>
    </row>
    <row r="396" spans="3:10" x14ac:dyDescent="0.2">
      <c r="C396" s="428" t="s">
        <v>3425</v>
      </c>
      <c r="E396" s="437" t="s">
        <v>2308</v>
      </c>
      <c r="F396" s="438" t="s">
        <v>1857</v>
      </c>
      <c r="I396" s="439"/>
      <c r="J396"/>
    </row>
    <row r="397" spans="3:10" x14ac:dyDescent="0.2">
      <c r="C397" s="428" t="s">
        <v>3426</v>
      </c>
      <c r="E397" s="437" t="s">
        <v>2309</v>
      </c>
      <c r="F397" s="438" t="s">
        <v>7280</v>
      </c>
      <c r="I397" s="439"/>
      <c r="J397"/>
    </row>
    <row r="398" spans="3:10" x14ac:dyDescent="0.2">
      <c r="C398" s="428" t="s">
        <v>3427</v>
      </c>
      <c r="E398" s="437" t="s">
        <v>2310</v>
      </c>
      <c r="F398" s="438" t="s">
        <v>7280</v>
      </c>
      <c r="I398" s="439"/>
      <c r="J398"/>
    </row>
    <row r="399" spans="3:10" x14ac:dyDescent="0.2">
      <c r="C399" s="428" t="s">
        <v>3428</v>
      </c>
      <c r="E399" s="436" t="s">
        <v>483</v>
      </c>
      <c r="F399" s="427" t="s">
        <v>196</v>
      </c>
      <c r="I399" s="439"/>
      <c r="J399"/>
    </row>
    <row r="400" spans="3:10" x14ac:dyDescent="0.2">
      <c r="C400" s="428" t="s">
        <v>3429</v>
      </c>
      <c r="E400" s="437" t="s">
        <v>70</v>
      </c>
      <c r="F400" s="427" t="s">
        <v>1857</v>
      </c>
      <c r="I400" s="439"/>
      <c r="J400"/>
    </row>
    <row r="401" spans="3:10" x14ac:dyDescent="0.2">
      <c r="C401" s="428" t="s">
        <v>3430</v>
      </c>
      <c r="E401" s="437" t="s">
        <v>2308</v>
      </c>
      <c r="F401" s="438" t="s">
        <v>1857</v>
      </c>
      <c r="I401" s="439"/>
      <c r="J401"/>
    </row>
    <row r="402" spans="3:10" x14ac:dyDescent="0.2">
      <c r="C402" s="428" t="s">
        <v>3431</v>
      </c>
      <c r="E402" s="437" t="s">
        <v>2309</v>
      </c>
      <c r="F402" s="438" t="s">
        <v>1857</v>
      </c>
      <c r="I402" s="439"/>
      <c r="J402"/>
    </row>
    <row r="403" spans="3:10" x14ac:dyDescent="0.2">
      <c r="C403" s="428" t="s">
        <v>3432</v>
      </c>
      <c r="E403" s="437" t="s">
        <v>2310</v>
      </c>
      <c r="F403" s="438" t="s">
        <v>1857</v>
      </c>
      <c r="I403" s="439"/>
      <c r="J403"/>
    </row>
    <row r="404" spans="3:10" x14ac:dyDescent="0.2">
      <c r="C404" s="428" t="s">
        <v>3433</v>
      </c>
      <c r="E404" s="436" t="s">
        <v>483</v>
      </c>
      <c r="F404" s="427" t="s">
        <v>815</v>
      </c>
      <c r="I404" s="439"/>
      <c r="J404"/>
    </row>
    <row r="405" spans="3:10" x14ac:dyDescent="0.2">
      <c r="C405" s="428" t="s">
        <v>3434</v>
      </c>
      <c r="E405" s="437" t="s">
        <v>70</v>
      </c>
      <c r="F405" s="427" t="s">
        <v>1857</v>
      </c>
      <c r="I405" s="439"/>
      <c r="J405"/>
    </row>
    <row r="406" spans="3:10" x14ac:dyDescent="0.2">
      <c r="C406" s="428" t="s">
        <v>3435</v>
      </c>
      <c r="E406" s="437" t="s">
        <v>2308</v>
      </c>
      <c r="F406" s="438" t="s">
        <v>1857</v>
      </c>
      <c r="I406" s="439"/>
      <c r="J406"/>
    </row>
    <row r="407" spans="3:10" x14ac:dyDescent="0.2">
      <c r="C407" s="428" t="s">
        <v>3436</v>
      </c>
      <c r="E407" s="437" t="s">
        <v>2309</v>
      </c>
      <c r="F407" s="438" t="s">
        <v>1857</v>
      </c>
      <c r="I407" s="439"/>
      <c r="J407"/>
    </row>
    <row r="408" spans="3:10" x14ac:dyDescent="0.2">
      <c r="C408" s="428" t="s">
        <v>3437</v>
      </c>
      <c r="E408" s="437" t="s">
        <v>2310</v>
      </c>
      <c r="F408" s="438" t="s">
        <v>1857</v>
      </c>
      <c r="I408" s="439"/>
      <c r="J408"/>
    </row>
    <row r="409" spans="3:10" x14ac:dyDescent="0.2">
      <c r="C409" s="428" t="s">
        <v>3438</v>
      </c>
      <c r="E409" s="436" t="s">
        <v>483</v>
      </c>
      <c r="F409" s="427" t="s">
        <v>234</v>
      </c>
      <c r="I409" s="439"/>
      <c r="J409"/>
    </row>
    <row r="410" spans="3:10" x14ac:dyDescent="0.2">
      <c r="C410" s="428" t="s">
        <v>3439</v>
      </c>
      <c r="E410" s="437" t="s">
        <v>70</v>
      </c>
      <c r="F410" s="427" t="s">
        <v>1857</v>
      </c>
      <c r="I410" s="439"/>
      <c r="J410"/>
    </row>
    <row r="411" spans="3:10" x14ac:dyDescent="0.2">
      <c r="C411" s="428" t="s">
        <v>3440</v>
      </c>
      <c r="E411" s="437" t="s">
        <v>2308</v>
      </c>
      <c r="F411" s="438" t="s">
        <v>1857</v>
      </c>
      <c r="I411" s="439"/>
      <c r="J411"/>
    </row>
    <row r="412" spans="3:10" x14ac:dyDescent="0.2">
      <c r="C412" s="428" t="s">
        <v>3441</v>
      </c>
      <c r="E412" s="437" t="s">
        <v>2309</v>
      </c>
      <c r="F412" s="438" t="s">
        <v>1857</v>
      </c>
      <c r="I412" s="439"/>
      <c r="J412"/>
    </row>
    <row r="413" spans="3:10" x14ac:dyDescent="0.2">
      <c r="C413" s="428" t="s">
        <v>3442</v>
      </c>
      <c r="E413" s="437" t="s">
        <v>2310</v>
      </c>
      <c r="F413" s="438" t="s">
        <v>1857</v>
      </c>
      <c r="I413" s="439"/>
      <c r="J413"/>
    </row>
    <row r="414" spans="3:10" x14ac:dyDescent="0.2">
      <c r="C414" s="428" t="s">
        <v>3443</v>
      </c>
      <c r="E414" s="436" t="s">
        <v>483</v>
      </c>
      <c r="F414" s="438" t="s">
        <v>238</v>
      </c>
      <c r="I414" s="439"/>
    </row>
    <row r="415" spans="3:10" x14ac:dyDescent="0.2">
      <c r="C415" s="428" t="s">
        <v>3444</v>
      </c>
      <c r="E415" s="437" t="s">
        <v>70</v>
      </c>
      <c r="F415" s="438" t="s">
        <v>1857</v>
      </c>
      <c r="I415" s="439"/>
    </row>
    <row r="416" spans="3:10" x14ac:dyDescent="0.2">
      <c r="C416" s="428" t="s">
        <v>3445</v>
      </c>
      <c r="E416" s="437" t="s">
        <v>2308</v>
      </c>
      <c r="F416" s="438" t="s">
        <v>1857</v>
      </c>
      <c r="I416" s="439"/>
    </row>
    <row r="417" spans="3:9" x14ac:dyDescent="0.2">
      <c r="C417" s="428" t="s">
        <v>3446</v>
      </c>
      <c r="E417" s="437" t="s">
        <v>2309</v>
      </c>
      <c r="F417" s="438" t="s">
        <v>1857</v>
      </c>
      <c r="I417" s="439"/>
    </row>
    <row r="418" spans="3:9" x14ac:dyDescent="0.2">
      <c r="C418" s="428" t="s">
        <v>3447</v>
      </c>
      <c r="E418" s="437" t="s">
        <v>2310</v>
      </c>
      <c r="F418" s="438" t="s">
        <v>1857</v>
      </c>
      <c r="I418" s="439"/>
    </row>
    <row r="419" spans="3:9" x14ac:dyDescent="0.2">
      <c r="C419" s="428" t="s">
        <v>3448</v>
      </c>
      <c r="E419" s="432" t="s">
        <v>26</v>
      </c>
      <c r="F419" s="433" t="s">
        <v>2024</v>
      </c>
      <c r="I419" s="434" t="s">
        <v>2317</v>
      </c>
    </row>
    <row r="420" spans="3:9" x14ac:dyDescent="0.2">
      <c r="C420" s="428" t="s">
        <v>3449</v>
      </c>
      <c r="E420" s="435" t="s">
        <v>2297</v>
      </c>
      <c r="F420" s="438" t="s">
        <v>7282</v>
      </c>
    </row>
    <row r="421" spans="3:9" x14ac:dyDescent="0.2">
      <c r="C421" s="428" t="s">
        <v>3450</v>
      </c>
      <c r="E421" s="435" t="s">
        <v>2298</v>
      </c>
      <c r="F421" s="438" t="s">
        <v>7298</v>
      </c>
    </row>
    <row r="422" spans="3:9" x14ac:dyDescent="0.2">
      <c r="C422" s="428" t="s">
        <v>3451</v>
      </c>
      <c r="E422" s="435" t="s">
        <v>2299</v>
      </c>
      <c r="F422" s="438" t="s">
        <v>1857</v>
      </c>
    </row>
    <row r="423" spans="3:9" x14ac:dyDescent="0.2">
      <c r="C423" s="428" t="s">
        <v>3452</v>
      </c>
      <c r="E423" s="435" t="s">
        <v>2300</v>
      </c>
      <c r="F423" s="438" t="s">
        <v>1857</v>
      </c>
    </row>
    <row r="424" spans="3:9" x14ac:dyDescent="0.2">
      <c r="C424" s="428" t="s">
        <v>3453</v>
      </c>
      <c r="E424" s="435" t="s">
        <v>2301</v>
      </c>
      <c r="F424" s="438" t="s">
        <v>1857</v>
      </c>
    </row>
    <row r="425" spans="3:9" x14ac:dyDescent="0.2">
      <c r="C425" s="428" t="s">
        <v>3454</v>
      </c>
      <c r="E425" s="435" t="s">
        <v>2302</v>
      </c>
      <c r="F425" s="438" t="s">
        <v>7297</v>
      </c>
    </row>
    <row r="426" spans="3:9" x14ac:dyDescent="0.2">
      <c r="C426" s="428" t="s">
        <v>3455</v>
      </c>
      <c r="E426" s="435" t="s">
        <v>2303</v>
      </c>
      <c r="F426" s="438" t="s">
        <v>7239</v>
      </c>
    </row>
    <row r="427" spans="3:9" x14ac:dyDescent="0.2">
      <c r="C427" s="428" t="s">
        <v>3456</v>
      </c>
      <c r="E427" s="435" t="s">
        <v>2304</v>
      </c>
      <c r="F427" s="438" t="s">
        <v>7228</v>
      </c>
    </row>
    <row r="428" spans="3:9" x14ac:dyDescent="0.2">
      <c r="C428" s="428" t="s">
        <v>3457</v>
      </c>
      <c r="E428" s="435" t="s">
        <v>2305</v>
      </c>
      <c r="F428" s="438" t="s">
        <v>7239</v>
      </c>
    </row>
    <row r="429" spans="3:9" x14ac:dyDescent="0.2">
      <c r="C429" s="428" t="s">
        <v>3458</v>
      </c>
      <c r="E429" s="435" t="s">
        <v>2306</v>
      </c>
      <c r="F429" s="438" t="s">
        <v>1857</v>
      </c>
    </row>
    <row r="430" spans="3:9" x14ac:dyDescent="0.2">
      <c r="C430" s="428" t="s">
        <v>3459</v>
      </c>
      <c r="D430"/>
      <c r="E430" s="436" t="s">
        <v>483</v>
      </c>
      <c r="F430" s="427" t="s">
        <v>79</v>
      </c>
      <c r="I430" s="434" t="s">
        <v>2318</v>
      </c>
    </row>
    <row r="431" spans="3:9" x14ac:dyDescent="0.2">
      <c r="C431" s="428" t="s">
        <v>3460</v>
      </c>
      <c r="D431"/>
      <c r="E431" s="437" t="s">
        <v>70</v>
      </c>
      <c r="F431" s="438" t="s">
        <v>1857</v>
      </c>
    </row>
    <row r="432" spans="3:9" x14ac:dyDescent="0.2">
      <c r="C432" s="428" t="s">
        <v>3461</v>
      </c>
      <c r="D432"/>
      <c r="E432" s="437" t="s">
        <v>2308</v>
      </c>
      <c r="F432" s="438" t="s">
        <v>1857</v>
      </c>
    </row>
    <row r="433" spans="3:6" x14ac:dyDescent="0.2">
      <c r="C433" s="428" t="s">
        <v>3462</v>
      </c>
      <c r="D433"/>
      <c r="E433" s="437" t="s">
        <v>2309</v>
      </c>
      <c r="F433" s="438" t="s">
        <v>1857</v>
      </c>
    </row>
    <row r="434" spans="3:6" x14ac:dyDescent="0.2">
      <c r="C434" s="428" t="s">
        <v>3463</v>
      </c>
      <c r="D434"/>
      <c r="E434" s="437" t="s">
        <v>2310</v>
      </c>
      <c r="F434" s="438" t="s">
        <v>1857</v>
      </c>
    </row>
    <row r="435" spans="3:6" x14ac:dyDescent="0.2">
      <c r="C435" s="428" t="s">
        <v>3464</v>
      </c>
      <c r="E435" s="436" t="s">
        <v>483</v>
      </c>
      <c r="F435" s="427" t="s">
        <v>83</v>
      </c>
    </row>
    <row r="436" spans="3:6" x14ac:dyDescent="0.2">
      <c r="C436" s="428" t="s">
        <v>3465</v>
      </c>
      <c r="E436" s="437" t="s">
        <v>70</v>
      </c>
      <c r="F436" s="438" t="s">
        <v>1857</v>
      </c>
    </row>
    <row r="437" spans="3:6" x14ac:dyDescent="0.2">
      <c r="C437" s="428" t="s">
        <v>3466</v>
      </c>
      <c r="E437" s="437" t="s">
        <v>2308</v>
      </c>
      <c r="F437" s="438" t="s">
        <v>1857</v>
      </c>
    </row>
    <row r="438" spans="3:6" x14ac:dyDescent="0.2">
      <c r="C438" s="428" t="s">
        <v>3467</v>
      </c>
      <c r="E438" s="437" t="s">
        <v>2309</v>
      </c>
      <c r="F438" s="438" t="s">
        <v>1857</v>
      </c>
    </row>
    <row r="439" spans="3:6" x14ac:dyDescent="0.2">
      <c r="C439" s="428" t="s">
        <v>3468</v>
      </c>
      <c r="E439" s="437" t="s">
        <v>2310</v>
      </c>
      <c r="F439" s="438" t="s">
        <v>1857</v>
      </c>
    </row>
    <row r="440" spans="3:6" x14ac:dyDescent="0.2">
      <c r="C440" s="428" t="s">
        <v>3469</v>
      </c>
      <c r="E440" s="436" t="s">
        <v>483</v>
      </c>
      <c r="F440" s="427" t="s">
        <v>95</v>
      </c>
    </row>
    <row r="441" spans="3:6" x14ac:dyDescent="0.2">
      <c r="C441" s="428" t="s">
        <v>3470</v>
      </c>
      <c r="E441" s="437" t="s">
        <v>70</v>
      </c>
      <c r="F441" s="427" t="s">
        <v>1518</v>
      </c>
    </row>
    <row r="442" spans="3:6" x14ac:dyDescent="0.2">
      <c r="C442" s="428" t="s">
        <v>3471</v>
      </c>
      <c r="E442" s="437" t="s">
        <v>2308</v>
      </c>
      <c r="F442" s="438" t="s">
        <v>1857</v>
      </c>
    </row>
    <row r="443" spans="3:6" x14ac:dyDescent="0.2">
      <c r="C443" s="428" t="s">
        <v>3472</v>
      </c>
      <c r="E443" s="437" t="s">
        <v>2309</v>
      </c>
      <c r="F443" s="438" t="s">
        <v>7280</v>
      </c>
    </row>
    <row r="444" spans="3:6" x14ac:dyDescent="0.2">
      <c r="C444" s="428" t="s">
        <v>3473</v>
      </c>
      <c r="E444" s="437" t="s">
        <v>2310</v>
      </c>
      <c r="F444" s="438" t="s">
        <v>7280</v>
      </c>
    </row>
    <row r="445" spans="3:6" x14ac:dyDescent="0.2">
      <c r="C445" s="428" t="s">
        <v>3474</v>
      </c>
      <c r="E445" s="436" t="s">
        <v>483</v>
      </c>
      <c r="F445" s="427" t="s">
        <v>196</v>
      </c>
    </row>
    <row r="446" spans="3:6" x14ac:dyDescent="0.2">
      <c r="C446" s="428" t="s">
        <v>3475</v>
      </c>
      <c r="E446" s="437" t="s">
        <v>70</v>
      </c>
      <c r="F446" s="427" t="s">
        <v>1857</v>
      </c>
    </row>
    <row r="447" spans="3:6" x14ac:dyDescent="0.2">
      <c r="C447" s="428" t="s">
        <v>3476</v>
      </c>
      <c r="E447" s="437" t="s">
        <v>2308</v>
      </c>
      <c r="F447" s="427" t="s">
        <v>1857</v>
      </c>
    </row>
    <row r="448" spans="3:6" x14ac:dyDescent="0.2">
      <c r="C448" s="428" t="s">
        <v>3477</v>
      </c>
      <c r="E448" s="437" t="s">
        <v>2309</v>
      </c>
      <c r="F448" s="427" t="s">
        <v>1857</v>
      </c>
    </row>
    <row r="449" spans="3:6" x14ac:dyDescent="0.2">
      <c r="C449" s="428" t="s">
        <v>3478</v>
      </c>
      <c r="E449" s="437" t="s">
        <v>2310</v>
      </c>
      <c r="F449" s="427" t="s">
        <v>1857</v>
      </c>
    </row>
    <row r="450" spans="3:6" x14ac:dyDescent="0.2">
      <c r="C450" s="428" t="s">
        <v>3479</v>
      </c>
      <c r="E450" s="436" t="s">
        <v>483</v>
      </c>
      <c r="F450" s="427" t="s">
        <v>815</v>
      </c>
    </row>
    <row r="451" spans="3:6" x14ac:dyDescent="0.2">
      <c r="C451" s="428" t="s">
        <v>3480</v>
      </c>
      <c r="E451" s="437" t="s">
        <v>70</v>
      </c>
      <c r="F451" s="427" t="s">
        <v>1857</v>
      </c>
    </row>
    <row r="452" spans="3:6" x14ac:dyDescent="0.2">
      <c r="C452" s="428" t="s">
        <v>3481</v>
      </c>
      <c r="E452" s="437" t="s">
        <v>2308</v>
      </c>
      <c r="F452" s="427" t="s">
        <v>1857</v>
      </c>
    </row>
    <row r="453" spans="3:6" x14ac:dyDescent="0.2">
      <c r="C453" s="428" t="s">
        <v>3482</v>
      </c>
      <c r="E453" s="437" t="s">
        <v>2309</v>
      </c>
      <c r="F453" s="427" t="s">
        <v>1857</v>
      </c>
    </row>
    <row r="454" spans="3:6" x14ac:dyDescent="0.2">
      <c r="C454" s="428" t="s">
        <v>3483</v>
      </c>
      <c r="E454" s="437" t="s">
        <v>2310</v>
      </c>
      <c r="F454" s="427" t="s">
        <v>1857</v>
      </c>
    </row>
    <row r="455" spans="3:6" x14ac:dyDescent="0.2">
      <c r="C455" s="428" t="s">
        <v>3484</v>
      </c>
      <c r="E455" s="436" t="s">
        <v>483</v>
      </c>
      <c r="F455" s="427" t="s">
        <v>234</v>
      </c>
    </row>
    <row r="456" spans="3:6" x14ac:dyDescent="0.2">
      <c r="C456" s="428" t="s">
        <v>3485</v>
      </c>
      <c r="E456" s="437" t="s">
        <v>70</v>
      </c>
      <c r="F456" s="438" t="s">
        <v>1857</v>
      </c>
    </row>
    <row r="457" spans="3:6" x14ac:dyDescent="0.2">
      <c r="C457" s="428" t="s">
        <v>3486</v>
      </c>
      <c r="E457" s="437" t="s">
        <v>2308</v>
      </c>
      <c r="F457" s="438" t="s">
        <v>1857</v>
      </c>
    </row>
    <row r="458" spans="3:6" x14ac:dyDescent="0.2">
      <c r="C458" s="428" t="s">
        <v>3487</v>
      </c>
      <c r="E458" s="437" t="s">
        <v>2309</v>
      </c>
      <c r="F458" s="438" t="s">
        <v>1857</v>
      </c>
    </row>
    <row r="459" spans="3:6" x14ac:dyDescent="0.2">
      <c r="C459" s="428" t="s">
        <v>3488</v>
      </c>
      <c r="E459" s="437" t="s">
        <v>2310</v>
      </c>
      <c r="F459" s="438" t="s">
        <v>1857</v>
      </c>
    </row>
    <row r="460" spans="3:6" x14ac:dyDescent="0.2">
      <c r="C460" s="428" t="s">
        <v>3489</v>
      </c>
      <c r="E460" s="436" t="s">
        <v>483</v>
      </c>
      <c r="F460" s="438" t="s">
        <v>238</v>
      </c>
    </row>
    <row r="461" spans="3:6" x14ac:dyDescent="0.2">
      <c r="C461" s="428" t="s">
        <v>3490</v>
      </c>
      <c r="E461" s="437" t="s">
        <v>70</v>
      </c>
      <c r="F461" s="438" t="s">
        <v>1857</v>
      </c>
    </row>
    <row r="462" spans="3:6" x14ac:dyDescent="0.2">
      <c r="C462" s="428" t="s">
        <v>3491</v>
      </c>
      <c r="E462" s="437" t="s">
        <v>2308</v>
      </c>
      <c r="F462" s="438" t="s">
        <v>1857</v>
      </c>
    </row>
    <row r="463" spans="3:6" x14ac:dyDescent="0.2">
      <c r="C463" s="428" t="s">
        <v>3492</v>
      </c>
      <c r="E463" s="437" t="s">
        <v>2309</v>
      </c>
      <c r="F463" s="438" t="s">
        <v>1857</v>
      </c>
    </row>
    <row r="464" spans="3:6" x14ac:dyDescent="0.2">
      <c r="C464" s="428" t="s">
        <v>3493</v>
      </c>
      <c r="E464" s="437" t="s">
        <v>2310</v>
      </c>
      <c r="F464" s="438" t="s">
        <v>1857</v>
      </c>
    </row>
    <row r="465" spans="3:9" x14ac:dyDescent="0.2">
      <c r="C465" s="428" t="s">
        <v>3494</v>
      </c>
      <c r="E465" s="432" t="s">
        <v>26</v>
      </c>
      <c r="F465" s="441" t="s">
        <v>3031</v>
      </c>
      <c r="I465" s="434" t="s">
        <v>2319</v>
      </c>
    </row>
    <row r="466" spans="3:9" x14ac:dyDescent="0.2">
      <c r="C466" s="428" t="s">
        <v>3495</v>
      </c>
      <c r="E466" s="435" t="s">
        <v>2297</v>
      </c>
      <c r="F466" s="438" t="s">
        <v>7282</v>
      </c>
    </row>
    <row r="467" spans="3:9" x14ac:dyDescent="0.2">
      <c r="C467" s="428" t="s">
        <v>3496</v>
      </c>
      <c r="E467" s="435" t="s">
        <v>2298</v>
      </c>
      <c r="F467" s="438" t="s">
        <v>7299</v>
      </c>
    </row>
    <row r="468" spans="3:9" x14ac:dyDescent="0.2">
      <c r="C468" s="428" t="s">
        <v>3497</v>
      </c>
      <c r="E468" s="435" t="s">
        <v>2299</v>
      </c>
      <c r="F468" s="438" t="s">
        <v>1857</v>
      </c>
    </row>
    <row r="469" spans="3:9" x14ac:dyDescent="0.2">
      <c r="C469" s="428" t="s">
        <v>3498</v>
      </c>
      <c r="E469" s="435" t="s">
        <v>2300</v>
      </c>
      <c r="F469" s="438" t="s">
        <v>1857</v>
      </c>
    </row>
    <row r="470" spans="3:9" x14ac:dyDescent="0.2">
      <c r="C470" s="428" t="s">
        <v>3499</v>
      </c>
      <c r="E470" s="435" t="s">
        <v>2301</v>
      </c>
      <c r="F470" s="438" t="s">
        <v>1857</v>
      </c>
    </row>
    <row r="471" spans="3:9" x14ac:dyDescent="0.2">
      <c r="C471" s="428" t="s">
        <v>3500</v>
      </c>
      <c r="E471" s="435" t="s">
        <v>2302</v>
      </c>
      <c r="F471" s="438" t="s">
        <v>7297</v>
      </c>
    </row>
    <row r="472" spans="3:9" x14ac:dyDescent="0.2">
      <c r="C472" s="428" t="s">
        <v>3501</v>
      </c>
      <c r="E472" s="435" t="s">
        <v>2303</v>
      </c>
      <c r="F472" s="438" t="s">
        <v>7239</v>
      </c>
    </row>
    <row r="473" spans="3:9" x14ac:dyDescent="0.2">
      <c r="C473" s="428" t="s">
        <v>3502</v>
      </c>
      <c r="E473" s="435" t="s">
        <v>2304</v>
      </c>
      <c r="F473" s="438" t="s">
        <v>7228</v>
      </c>
    </row>
    <row r="474" spans="3:9" x14ac:dyDescent="0.2">
      <c r="C474" s="428" t="s">
        <v>3503</v>
      </c>
      <c r="E474" s="435" t="s">
        <v>2305</v>
      </c>
      <c r="F474" s="438" t="s">
        <v>7239</v>
      </c>
    </row>
    <row r="475" spans="3:9" x14ac:dyDescent="0.2">
      <c r="C475" s="428" t="s">
        <v>3504</v>
      </c>
      <c r="E475" s="435" t="s">
        <v>2306</v>
      </c>
      <c r="F475" s="438" t="s">
        <v>1857</v>
      </c>
    </row>
    <row r="476" spans="3:9" x14ac:dyDescent="0.2">
      <c r="C476" s="428" t="s">
        <v>3505</v>
      </c>
      <c r="D476"/>
      <c r="E476" s="436" t="s">
        <v>483</v>
      </c>
      <c r="F476" s="427" t="s">
        <v>79</v>
      </c>
      <c r="I476" s="434" t="s">
        <v>2320</v>
      </c>
    </row>
    <row r="477" spans="3:9" x14ac:dyDescent="0.2">
      <c r="C477" s="428" t="s">
        <v>3506</v>
      </c>
      <c r="D477"/>
      <c r="E477" s="437" t="s">
        <v>70</v>
      </c>
      <c r="F477" s="438" t="s">
        <v>1857</v>
      </c>
    </row>
    <row r="478" spans="3:9" x14ac:dyDescent="0.2">
      <c r="C478" s="428" t="s">
        <v>3507</v>
      </c>
      <c r="D478"/>
      <c r="E478" s="437" t="s">
        <v>2308</v>
      </c>
      <c r="F478" s="438" t="s">
        <v>1857</v>
      </c>
    </row>
    <row r="479" spans="3:9" x14ac:dyDescent="0.2">
      <c r="C479" s="428" t="s">
        <v>3508</v>
      </c>
      <c r="D479"/>
      <c r="E479" s="437" t="s">
        <v>2309</v>
      </c>
      <c r="F479" s="438" t="s">
        <v>1857</v>
      </c>
    </row>
    <row r="480" spans="3:9" x14ac:dyDescent="0.2">
      <c r="C480" s="428" t="s">
        <v>3509</v>
      </c>
      <c r="D480"/>
      <c r="E480" s="437" t="s">
        <v>2310</v>
      </c>
      <c r="F480" s="438" t="s">
        <v>1857</v>
      </c>
    </row>
    <row r="481" spans="3:6" x14ac:dyDescent="0.2">
      <c r="C481" s="428" t="s">
        <v>3510</v>
      </c>
      <c r="E481" s="436" t="s">
        <v>483</v>
      </c>
      <c r="F481" s="427" t="s">
        <v>83</v>
      </c>
    </row>
    <row r="482" spans="3:6" x14ac:dyDescent="0.2">
      <c r="C482" s="428" t="s">
        <v>3511</v>
      </c>
      <c r="E482" s="437" t="s">
        <v>70</v>
      </c>
      <c r="F482" s="438" t="s">
        <v>1857</v>
      </c>
    </row>
    <row r="483" spans="3:6" x14ac:dyDescent="0.2">
      <c r="C483" s="428" t="s">
        <v>3512</v>
      </c>
      <c r="E483" s="437" t="s">
        <v>2308</v>
      </c>
      <c r="F483" s="438" t="s">
        <v>1857</v>
      </c>
    </row>
    <row r="484" spans="3:6" x14ac:dyDescent="0.2">
      <c r="C484" s="428" t="s">
        <v>3513</v>
      </c>
      <c r="E484" s="437" t="s">
        <v>2309</v>
      </c>
      <c r="F484" s="438" t="s">
        <v>1857</v>
      </c>
    </row>
    <row r="485" spans="3:6" x14ac:dyDescent="0.2">
      <c r="C485" s="428" t="s">
        <v>3514</v>
      </c>
      <c r="E485" s="437" t="s">
        <v>2310</v>
      </c>
      <c r="F485" s="438" t="s">
        <v>1857</v>
      </c>
    </row>
    <row r="486" spans="3:6" x14ac:dyDescent="0.2">
      <c r="C486" s="428" t="s">
        <v>3515</v>
      </c>
      <c r="E486" s="436" t="s">
        <v>483</v>
      </c>
      <c r="F486" s="427" t="s">
        <v>95</v>
      </c>
    </row>
    <row r="487" spans="3:6" x14ac:dyDescent="0.2">
      <c r="C487" s="428" t="s">
        <v>3516</v>
      </c>
      <c r="E487" s="437" t="s">
        <v>70</v>
      </c>
      <c r="F487" s="427" t="s">
        <v>1518</v>
      </c>
    </row>
    <row r="488" spans="3:6" x14ac:dyDescent="0.2">
      <c r="C488" s="428" t="s">
        <v>3517</v>
      </c>
      <c r="E488" s="437" t="s">
        <v>2308</v>
      </c>
      <c r="F488" s="438" t="s">
        <v>1857</v>
      </c>
    </row>
    <row r="489" spans="3:6" x14ac:dyDescent="0.2">
      <c r="C489" s="428" t="s">
        <v>3518</v>
      </c>
      <c r="E489" s="437" t="s">
        <v>2309</v>
      </c>
      <c r="F489" s="438" t="s">
        <v>7280</v>
      </c>
    </row>
    <row r="490" spans="3:6" x14ac:dyDescent="0.2">
      <c r="C490" s="428" t="s">
        <v>3519</v>
      </c>
      <c r="E490" s="437" t="s">
        <v>2310</v>
      </c>
      <c r="F490" s="438" t="s">
        <v>7280</v>
      </c>
    </row>
    <row r="491" spans="3:6" x14ac:dyDescent="0.2">
      <c r="C491" s="428" t="s">
        <v>3520</v>
      </c>
      <c r="E491" s="436" t="s">
        <v>483</v>
      </c>
      <c r="F491" s="427" t="s">
        <v>196</v>
      </c>
    </row>
    <row r="492" spans="3:6" x14ac:dyDescent="0.2">
      <c r="C492" s="428" t="s">
        <v>3521</v>
      </c>
      <c r="E492" s="437" t="s">
        <v>70</v>
      </c>
      <c r="F492" s="427" t="s">
        <v>1857</v>
      </c>
    </row>
    <row r="493" spans="3:6" x14ac:dyDescent="0.2">
      <c r="C493" s="428" t="s">
        <v>3522</v>
      </c>
      <c r="E493" s="437" t="s">
        <v>2308</v>
      </c>
      <c r="F493" s="427" t="s">
        <v>1857</v>
      </c>
    </row>
    <row r="494" spans="3:6" x14ac:dyDescent="0.2">
      <c r="C494" s="428" t="s">
        <v>3523</v>
      </c>
      <c r="E494" s="437" t="s">
        <v>2309</v>
      </c>
      <c r="F494" s="427" t="s">
        <v>1857</v>
      </c>
    </row>
    <row r="495" spans="3:6" x14ac:dyDescent="0.2">
      <c r="C495" s="428" t="s">
        <v>3524</v>
      </c>
      <c r="E495" s="437" t="s">
        <v>2310</v>
      </c>
      <c r="F495" s="427" t="s">
        <v>1857</v>
      </c>
    </row>
    <row r="496" spans="3:6" x14ac:dyDescent="0.2">
      <c r="C496" s="428" t="s">
        <v>3525</v>
      </c>
      <c r="E496" s="436" t="s">
        <v>483</v>
      </c>
      <c r="F496" s="427" t="s">
        <v>815</v>
      </c>
    </row>
    <row r="497" spans="3:6" x14ac:dyDescent="0.2">
      <c r="C497" s="428" t="s">
        <v>3526</v>
      </c>
      <c r="E497" s="437" t="s">
        <v>70</v>
      </c>
      <c r="F497" s="427" t="s">
        <v>1857</v>
      </c>
    </row>
    <row r="498" spans="3:6" x14ac:dyDescent="0.2">
      <c r="C498" s="428" t="s">
        <v>3527</v>
      </c>
      <c r="E498" s="437" t="s">
        <v>2308</v>
      </c>
      <c r="F498" s="427" t="s">
        <v>1857</v>
      </c>
    </row>
    <row r="499" spans="3:6" x14ac:dyDescent="0.2">
      <c r="C499" s="428" t="s">
        <v>3528</v>
      </c>
      <c r="E499" s="437" t="s">
        <v>2309</v>
      </c>
      <c r="F499" s="427" t="s">
        <v>1857</v>
      </c>
    </row>
    <row r="500" spans="3:6" x14ac:dyDescent="0.2">
      <c r="C500" s="428" t="s">
        <v>3529</v>
      </c>
      <c r="E500" s="437" t="s">
        <v>2310</v>
      </c>
      <c r="F500" s="427" t="s">
        <v>1857</v>
      </c>
    </row>
    <row r="501" spans="3:6" x14ac:dyDescent="0.2">
      <c r="C501" s="428" t="s">
        <v>3530</v>
      </c>
      <c r="E501" s="436" t="s">
        <v>483</v>
      </c>
      <c r="F501" s="427" t="s">
        <v>234</v>
      </c>
    </row>
    <row r="502" spans="3:6" x14ac:dyDescent="0.2">
      <c r="C502" s="428" t="s">
        <v>3531</v>
      </c>
      <c r="E502" s="437" t="s">
        <v>70</v>
      </c>
      <c r="F502" s="438" t="s">
        <v>1857</v>
      </c>
    </row>
    <row r="503" spans="3:6" x14ac:dyDescent="0.2">
      <c r="C503" s="428" t="s">
        <v>3532</v>
      </c>
      <c r="E503" s="437" t="s">
        <v>2308</v>
      </c>
      <c r="F503" s="438" t="s">
        <v>1857</v>
      </c>
    </row>
    <row r="504" spans="3:6" x14ac:dyDescent="0.2">
      <c r="C504" s="428" t="s">
        <v>3533</v>
      </c>
      <c r="E504" s="437" t="s">
        <v>2309</v>
      </c>
      <c r="F504" s="438" t="s">
        <v>1857</v>
      </c>
    </row>
    <row r="505" spans="3:6" x14ac:dyDescent="0.2">
      <c r="C505" s="428" t="s">
        <v>3534</v>
      </c>
      <c r="E505" s="437" t="s">
        <v>2310</v>
      </c>
      <c r="F505" s="438" t="s">
        <v>1857</v>
      </c>
    </row>
    <row r="506" spans="3:6" x14ac:dyDescent="0.2">
      <c r="C506" s="428" t="s">
        <v>3535</v>
      </c>
      <c r="E506" s="436" t="s">
        <v>483</v>
      </c>
      <c r="F506" s="438" t="s">
        <v>238</v>
      </c>
    </row>
    <row r="507" spans="3:6" x14ac:dyDescent="0.2">
      <c r="C507" s="428" t="s">
        <v>3536</v>
      </c>
      <c r="E507" s="437" t="s">
        <v>70</v>
      </c>
      <c r="F507" s="438" t="s">
        <v>1857</v>
      </c>
    </row>
    <row r="508" spans="3:6" x14ac:dyDescent="0.2">
      <c r="C508" s="428" t="s">
        <v>3537</v>
      </c>
      <c r="E508" s="437" t="s">
        <v>2308</v>
      </c>
      <c r="F508" s="438" t="s">
        <v>1857</v>
      </c>
    </row>
    <row r="509" spans="3:6" x14ac:dyDescent="0.2">
      <c r="C509" s="428" t="s">
        <v>3538</v>
      </c>
      <c r="E509" s="437" t="s">
        <v>2309</v>
      </c>
      <c r="F509" s="438" t="s">
        <v>1857</v>
      </c>
    </row>
    <row r="510" spans="3:6" x14ac:dyDescent="0.2">
      <c r="C510" s="428" t="s">
        <v>3539</v>
      </c>
      <c r="E510" s="437" t="s">
        <v>2310</v>
      </c>
      <c r="F510" s="438" t="s">
        <v>1857</v>
      </c>
    </row>
    <row r="511" spans="3:6" x14ac:dyDescent="0.2">
      <c r="C511" s="443" t="s">
        <v>3540</v>
      </c>
      <c r="D511" s="432"/>
      <c r="E511" s="432" t="s">
        <v>26</v>
      </c>
      <c r="F511" s="433" t="s">
        <v>3032</v>
      </c>
    </row>
    <row r="512" spans="3:6" x14ac:dyDescent="0.2">
      <c r="C512" s="428" t="s">
        <v>3541</v>
      </c>
      <c r="D512"/>
      <c r="E512" s="436" t="s">
        <v>483</v>
      </c>
      <c r="F512" s="427" t="s">
        <v>79</v>
      </c>
    </row>
    <row r="513" spans="3:6" x14ac:dyDescent="0.2">
      <c r="C513" s="428" t="s">
        <v>3542</v>
      </c>
      <c r="D513"/>
      <c r="E513" s="437" t="s">
        <v>70</v>
      </c>
      <c r="F513" s="438" t="s">
        <v>1857</v>
      </c>
    </row>
    <row r="514" spans="3:6" x14ac:dyDescent="0.2">
      <c r="C514" s="428" t="s">
        <v>3543</v>
      </c>
      <c r="E514" s="436" t="s">
        <v>483</v>
      </c>
      <c r="F514" s="427" t="s">
        <v>83</v>
      </c>
    </row>
    <row r="515" spans="3:6" x14ac:dyDescent="0.2">
      <c r="C515" s="428" t="s">
        <v>3544</v>
      </c>
      <c r="E515" s="437" t="s">
        <v>70</v>
      </c>
      <c r="F515" s="427" t="s">
        <v>1857</v>
      </c>
    </row>
    <row r="516" spans="3:6" x14ac:dyDescent="0.2">
      <c r="C516" s="428" t="s">
        <v>3545</v>
      </c>
      <c r="E516" s="436" t="s">
        <v>483</v>
      </c>
      <c r="F516" s="427" t="s">
        <v>95</v>
      </c>
    </row>
    <row r="517" spans="3:6" x14ac:dyDescent="0.2">
      <c r="C517" s="428" t="s">
        <v>3546</v>
      </c>
      <c r="E517" s="437" t="s">
        <v>70</v>
      </c>
      <c r="F517" s="427" t="s">
        <v>1518</v>
      </c>
    </row>
    <row r="518" spans="3:6" x14ac:dyDescent="0.2">
      <c r="C518" s="428" t="s">
        <v>3547</v>
      </c>
      <c r="E518" s="436" t="s">
        <v>483</v>
      </c>
      <c r="F518" s="427" t="s">
        <v>196</v>
      </c>
    </row>
    <row r="519" spans="3:6" x14ac:dyDescent="0.2">
      <c r="C519" s="428" t="s">
        <v>3548</v>
      </c>
      <c r="E519" s="437" t="s">
        <v>70</v>
      </c>
      <c r="F519" s="427" t="s">
        <v>1857</v>
      </c>
    </row>
    <row r="520" spans="3:6" x14ac:dyDescent="0.2">
      <c r="C520" s="428" t="s">
        <v>3549</v>
      </c>
      <c r="E520" s="436" t="s">
        <v>483</v>
      </c>
      <c r="F520" s="427" t="s">
        <v>815</v>
      </c>
    </row>
    <row r="521" spans="3:6" x14ac:dyDescent="0.2">
      <c r="C521" s="428" t="s">
        <v>3550</v>
      </c>
      <c r="E521" s="437" t="s">
        <v>70</v>
      </c>
      <c r="F521" s="427" t="s">
        <v>1857</v>
      </c>
    </row>
    <row r="522" spans="3:6" x14ac:dyDescent="0.2">
      <c r="C522" s="428" t="s">
        <v>3551</v>
      </c>
      <c r="E522" s="436" t="s">
        <v>483</v>
      </c>
      <c r="F522" s="427" t="s">
        <v>234</v>
      </c>
    </row>
    <row r="523" spans="3:6" x14ac:dyDescent="0.2">
      <c r="C523" s="428" t="s">
        <v>3552</v>
      </c>
      <c r="E523" s="437" t="s">
        <v>70</v>
      </c>
      <c r="F523" s="427" t="s">
        <v>1511</v>
      </c>
    </row>
    <row r="524" spans="3:6" x14ac:dyDescent="0.2">
      <c r="C524" s="428" t="s">
        <v>3553</v>
      </c>
      <c r="E524" s="436" t="s">
        <v>483</v>
      </c>
      <c r="F524" s="438" t="s">
        <v>238</v>
      </c>
    </row>
    <row r="525" spans="3:6" x14ac:dyDescent="0.2">
      <c r="C525" s="428" t="s">
        <v>3554</v>
      </c>
      <c r="E525" s="437" t="s">
        <v>70</v>
      </c>
      <c r="F525" s="438" t="s">
        <v>1857</v>
      </c>
    </row>
    <row r="526" spans="3:6" x14ac:dyDescent="0.2">
      <c r="C526" s="428" t="s">
        <v>3555</v>
      </c>
      <c r="D526" s="432"/>
      <c r="E526" s="432" t="s">
        <v>26</v>
      </c>
      <c r="F526" s="433" t="s">
        <v>3034</v>
      </c>
    </row>
    <row r="527" spans="3:6" x14ac:dyDescent="0.2">
      <c r="C527" s="428" t="s">
        <v>3556</v>
      </c>
      <c r="D527"/>
      <c r="E527" s="436" t="s">
        <v>483</v>
      </c>
      <c r="F527" s="427" t="s">
        <v>79</v>
      </c>
    </row>
    <row r="528" spans="3:6" x14ac:dyDescent="0.2">
      <c r="C528" s="428" t="s">
        <v>3557</v>
      </c>
      <c r="D528"/>
      <c r="E528" s="437" t="s">
        <v>70</v>
      </c>
      <c r="F528" s="438" t="s">
        <v>1857</v>
      </c>
    </row>
    <row r="529" spans="3:6" x14ac:dyDescent="0.2">
      <c r="C529" s="428" t="s">
        <v>3558</v>
      </c>
      <c r="E529" s="436" t="s">
        <v>483</v>
      </c>
      <c r="F529" s="427" t="s">
        <v>83</v>
      </c>
    </row>
    <row r="530" spans="3:6" x14ac:dyDescent="0.2">
      <c r="C530" s="428" t="s">
        <v>3559</v>
      </c>
      <c r="E530" s="437" t="s">
        <v>70</v>
      </c>
      <c r="F530" s="427" t="s">
        <v>1857</v>
      </c>
    </row>
    <row r="531" spans="3:6" x14ac:dyDescent="0.2">
      <c r="C531" s="428" t="s">
        <v>3560</v>
      </c>
      <c r="E531" s="436" t="s">
        <v>483</v>
      </c>
      <c r="F531" s="427" t="s">
        <v>95</v>
      </c>
    </row>
    <row r="532" spans="3:6" x14ac:dyDescent="0.2">
      <c r="C532" s="428" t="s">
        <v>3561</v>
      </c>
      <c r="E532" s="437" t="s">
        <v>70</v>
      </c>
      <c r="F532" s="427" t="s">
        <v>1518</v>
      </c>
    </row>
    <row r="533" spans="3:6" x14ac:dyDescent="0.2">
      <c r="C533" s="428" t="s">
        <v>3562</v>
      </c>
      <c r="E533" s="436" t="s">
        <v>483</v>
      </c>
      <c r="F533" s="427" t="s">
        <v>196</v>
      </c>
    </row>
    <row r="534" spans="3:6" x14ac:dyDescent="0.2">
      <c r="C534" s="428" t="s">
        <v>3563</v>
      </c>
      <c r="E534" s="437" t="s">
        <v>70</v>
      </c>
      <c r="F534" s="427" t="s">
        <v>1857</v>
      </c>
    </row>
    <row r="535" spans="3:6" x14ac:dyDescent="0.2">
      <c r="C535" s="428" t="s">
        <v>3564</v>
      </c>
      <c r="E535" s="436" t="s">
        <v>483</v>
      </c>
      <c r="F535" s="427" t="s">
        <v>815</v>
      </c>
    </row>
    <row r="536" spans="3:6" x14ac:dyDescent="0.2">
      <c r="C536" s="428" t="s">
        <v>3565</v>
      </c>
      <c r="E536" s="437" t="s">
        <v>70</v>
      </c>
      <c r="F536" s="427" t="s">
        <v>1857</v>
      </c>
    </row>
    <row r="537" spans="3:6" x14ac:dyDescent="0.2">
      <c r="C537" s="428" t="s">
        <v>3566</v>
      </c>
      <c r="E537" s="436" t="s">
        <v>483</v>
      </c>
      <c r="F537" s="427" t="s">
        <v>234</v>
      </c>
    </row>
    <row r="538" spans="3:6" x14ac:dyDescent="0.2">
      <c r="C538" s="428" t="s">
        <v>3567</v>
      </c>
      <c r="E538" s="437" t="s">
        <v>70</v>
      </c>
      <c r="F538" s="427" t="s">
        <v>1511</v>
      </c>
    </row>
    <row r="539" spans="3:6" x14ac:dyDescent="0.2">
      <c r="C539" s="428" t="s">
        <v>3568</v>
      </c>
      <c r="E539" s="436" t="s">
        <v>483</v>
      </c>
      <c r="F539" s="438" t="s">
        <v>238</v>
      </c>
    </row>
    <row r="540" spans="3:6" x14ac:dyDescent="0.2">
      <c r="C540" s="428" t="s">
        <v>3569</v>
      </c>
      <c r="E540" s="437" t="s">
        <v>70</v>
      </c>
      <c r="F540" s="438" t="s">
        <v>1857</v>
      </c>
    </row>
    <row r="541" spans="3:6" x14ac:dyDescent="0.2">
      <c r="C541" s="428" t="s">
        <v>3570</v>
      </c>
      <c r="D541" s="432"/>
      <c r="E541" s="432" t="s">
        <v>26</v>
      </c>
      <c r="F541" s="433" t="s">
        <v>3033</v>
      </c>
    </row>
    <row r="542" spans="3:6" x14ac:dyDescent="0.2">
      <c r="C542" s="428" t="s">
        <v>3571</v>
      </c>
      <c r="D542"/>
      <c r="E542" s="436" t="s">
        <v>483</v>
      </c>
      <c r="F542" s="427" t="s">
        <v>79</v>
      </c>
    </row>
    <row r="543" spans="3:6" x14ac:dyDescent="0.2">
      <c r="C543" s="428" t="s">
        <v>3572</v>
      </c>
      <c r="D543"/>
      <c r="E543" s="437" t="s">
        <v>70</v>
      </c>
      <c r="F543" s="438" t="s">
        <v>1857</v>
      </c>
    </row>
    <row r="544" spans="3:6" x14ac:dyDescent="0.2">
      <c r="C544" s="428" t="s">
        <v>3573</v>
      </c>
      <c r="E544" s="436" t="s">
        <v>483</v>
      </c>
      <c r="F544" s="427" t="s">
        <v>83</v>
      </c>
    </row>
    <row r="545" spans="3:6" x14ac:dyDescent="0.2">
      <c r="C545" s="428" t="s">
        <v>3574</v>
      </c>
      <c r="E545" s="437" t="s">
        <v>70</v>
      </c>
      <c r="F545" s="427" t="s">
        <v>1857</v>
      </c>
    </row>
    <row r="546" spans="3:6" x14ac:dyDescent="0.2">
      <c r="C546" s="428" t="s">
        <v>3575</v>
      </c>
      <c r="E546" s="436" t="s">
        <v>483</v>
      </c>
      <c r="F546" s="427" t="s">
        <v>95</v>
      </c>
    </row>
    <row r="547" spans="3:6" x14ac:dyDescent="0.2">
      <c r="C547" s="428" t="s">
        <v>3576</v>
      </c>
      <c r="E547" s="437" t="s">
        <v>70</v>
      </c>
      <c r="F547" s="427" t="s">
        <v>1518</v>
      </c>
    </row>
    <row r="548" spans="3:6" x14ac:dyDescent="0.2">
      <c r="C548" s="428" t="s">
        <v>3577</v>
      </c>
      <c r="E548" s="436" t="s">
        <v>483</v>
      </c>
      <c r="F548" s="427" t="s">
        <v>196</v>
      </c>
    </row>
    <row r="549" spans="3:6" x14ac:dyDescent="0.2">
      <c r="C549" s="428" t="s">
        <v>3578</v>
      </c>
      <c r="E549" s="437" t="s">
        <v>70</v>
      </c>
      <c r="F549" s="427" t="s">
        <v>1857</v>
      </c>
    </row>
    <row r="550" spans="3:6" x14ac:dyDescent="0.2">
      <c r="C550" s="428" t="s">
        <v>3579</v>
      </c>
      <c r="E550" s="436" t="s">
        <v>483</v>
      </c>
      <c r="F550" s="427" t="s">
        <v>815</v>
      </c>
    </row>
    <row r="551" spans="3:6" x14ac:dyDescent="0.2">
      <c r="C551" s="428" t="s">
        <v>3580</v>
      </c>
      <c r="E551" s="437" t="s">
        <v>70</v>
      </c>
      <c r="F551" s="427" t="s">
        <v>1857</v>
      </c>
    </row>
    <row r="552" spans="3:6" x14ac:dyDescent="0.2">
      <c r="C552" s="428" t="s">
        <v>3581</v>
      </c>
      <c r="E552" s="436" t="s">
        <v>483</v>
      </c>
      <c r="F552" s="427" t="s">
        <v>234</v>
      </c>
    </row>
    <row r="553" spans="3:6" x14ac:dyDescent="0.2">
      <c r="C553" s="428" t="s">
        <v>3582</v>
      </c>
      <c r="E553" s="437" t="s">
        <v>70</v>
      </c>
      <c r="F553" s="427" t="s">
        <v>1857</v>
      </c>
    </row>
    <row r="554" spans="3:6" x14ac:dyDescent="0.2">
      <c r="C554" s="428" t="s">
        <v>3583</v>
      </c>
      <c r="E554" s="436" t="s">
        <v>483</v>
      </c>
      <c r="F554" s="438" t="s">
        <v>238</v>
      </c>
    </row>
    <row r="555" spans="3:6" x14ac:dyDescent="0.2">
      <c r="C555" s="428" t="s">
        <v>3584</v>
      </c>
      <c r="E555" s="437" t="s">
        <v>70</v>
      </c>
      <c r="F555" s="438" t="s">
        <v>1857</v>
      </c>
    </row>
  </sheetData>
  <mergeCells count="1">
    <mergeCell ref="C4:F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F252"/>
  <sheetViews>
    <sheetView workbookViewId="0">
      <selection activeCell="C4" sqref="C4:E252"/>
    </sheetView>
  </sheetViews>
  <sheetFormatPr baseColWidth="10" defaultColWidth="8.83203125" defaultRowHeight="15" x14ac:dyDescent="0.2"/>
  <cols>
    <col min="3" max="3" width="67.1640625" customWidth="1" collapsed="1"/>
    <col min="4" max="4" width="22.5" customWidth="1" collapsed="1"/>
    <col min="5" max="6" width="20.5" customWidth="1" collapsed="1"/>
  </cols>
  <sheetData>
    <row r="4" spans="3:6" x14ac:dyDescent="0.2">
      <c r="C4" s="453" t="s">
        <v>2025</v>
      </c>
      <c r="D4" s="453"/>
      <c r="E4" s="453"/>
    </row>
    <row r="5" spans="3:6" x14ac:dyDescent="0.2">
      <c r="C5" s="4" t="s">
        <v>2026</v>
      </c>
      <c r="D5" s="5" t="s">
        <v>1</v>
      </c>
      <c r="E5" s="6" t="s">
        <v>574</v>
      </c>
      <c r="F5" s="398" t="s">
        <v>1992</v>
      </c>
    </row>
    <row r="6" spans="3:6" x14ac:dyDescent="0.2">
      <c r="C6" s="16" t="s">
        <v>1439</v>
      </c>
      <c r="D6" s="17" t="s">
        <v>22</v>
      </c>
      <c r="E6" s="399" t="s">
        <v>23</v>
      </c>
      <c r="F6" s="399" t="s">
        <v>23</v>
      </c>
    </row>
    <row r="7" spans="3:6" x14ac:dyDescent="0.2">
      <c r="C7" s="4" t="s">
        <v>25</v>
      </c>
      <c r="D7" s="5" t="s">
        <v>26</v>
      </c>
      <c r="E7" s="22" t="s">
        <v>2023</v>
      </c>
      <c r="F7" s="22" t="s">
        <v>2023</v>
      </c>
    </row>
    <row r="8" spans="3:6" x14ac:dyDescent="0.2">
      <c r="C8" s="4" t="s">
        <v>2027</v>
      </c>
      <c r="D8" s="5" t="s">
        <v>2000</v>
      </c>
      <c r="E8" s="21">
        <v>7.5949999999999998</v>
      </c>
      <c r="F8" s="21"/>
    </row>
    <row r="9" spans="3:6" x14ac:dyDescent="0.2">
      <c r="C9" s="4" t="s">
        <v>2028</v>
      </c>
      <c r="D9" s="5" t="s">
        <v>1997</v>
      </c>
      <c r="E9" s="400">
        <v>9</v>
      </c>
      <c r="F9" s="400">
        <v>9</v>
      </c>
    </row>
    <row r="10" spans="3:6" x14ac:dyDescent="0.2">
      <c r="C10" s="4" t="s">
        <v>2029</v>
      </c>
      <c r="D10" s="5" t="s">
        <v>1998</v>
      </c>
      <c r="E10" s="21">
        <v>785000</v>
      </c>
      <c r="F10" s="21">
        <v>785000</v>
      </c>
    </row>
    <row r="11" spans="3:6" x14ac:dyDescent="0.2">
      <c r="C11" s="4" t="s">
        <v>2030</v>
      </c>
      <c r="D11" s="5" t="s">
        <v>2031</v>
      </c>
      <c r="E11" s="36">
        <v>4.22</v>
      </c>
      <c r="F11" s="36"/>
    </row>
    <row r="12" spans="3:6" x14ac:dyDescent="0.2">
      <c r="C12" s="4" t="s">
        <v>65</v>
      </c>
      <c r="D12" s="5" t="s">
        <v>66</v>
      </c>
      <c r="E12" s="186" t="s">
        <v>67</v>
      </c>
      <c r="F12" s="186" t="s">
        <v>67</v>
      </c>
    </row>
    <row r="13" spans="3:6" x14ac:dyDescent="0.2">
      <c r="C13" s="4" t="s">
        <v>2032</v>
      </c>
      <c r="D13" s="5" t="s">
        <v>459</v>
      </c>
      <c r="E13" s="36">
        <v>9.4480000000000004</v>
      </c>
      <c r="F13" s="36"/>
    </row>
    <row r="14" spans="3:6" x14ac:dyDescent="0.2">
      <c r="C14" s="4" t="s">
        <v>2033</v>
      </c>
      <c r="D14" s="5" t="s">
        <v>2001</v>
      </c>
      <c r="E14" s="21">
        <v>4</v>
      </c>
      <c r="F14" s="21">
        <v>4</v>
      </c>
    </row>
    <row r="15" spans="3:6" x14ac:dyDescent="0.2">
      <c r="C15" s="4" t="s">
        <v>2034</v>
      </c>
      <c r="D15" s="5" t="s">
        <v>2002</v>
      </c>
      <c r="E15" s="21">
        <v>350000</v>
      </c>
      <c r="F15" s="21">
        <v>350000</v>
      </c>
    </row>
    <row r="16" spans="3:6" x14ac:dyDescent="0.2">
      <c r="C16" s="4" t="s">
        <v>2035</v>
      </c>
      <c r="D16" s="5" t="s">
        <v>461</v>
      </c>
      <c r="E16" s="43">
        <v>5.2489999999999997</v>
      </c>
      <c r="F16" s="180"/>
    </row>
    <row r="17" spans="3:6" x14ac:dyDescent="0.2">
      <c r="C17" s="4" t="s">
        <v>2036</v>
      </c>
      <c r="D17" s="5" t="s">
        <v>483</v>
      </c>
      <c r="E17" s="401" t="s">
        <v>83</v>
      </c>
      <c r="F17" s="401" t="s">
        <v>83</v>
      </c>
    </row>
    <row r="18" spans="3:6" x14ac:dyDescent="0.2">
      <c r="C18" s="4" t="s">
        <v>2037</v>
      </c>
      <c r="D18" s="5" t="s">
        <v>2013</v>
      </c>
      <c r="E18" s="282" t="s">
        <v>76</v>
      </c>
      <c r="F18" s="282" t="s">
        <v>76</v>
      </c>
    </row>
    <row r="19" spans="3:6" x14ac:dyDescent="0.2">
      <c r="C19" s="4" t="s">
        <v>2038</v>
      </c>
      <c r="D19" s="5" t="s">
        <v>2039</v>
      </c>
      <c r="E19" s="41">
        <v>3.6560000000000001</v>
      </c>
      <c r="F19" s="41"/>
    </row>
    <row r="20" spans="3:6" x14ac:dyDescent="0.2">
      <c r="C20" s="4" t="s">
        <v>2040</v>
      </c>
      <c r="D20" s="5" t="s">
        <v>2041</v>
      </c>
      <c r="E20" s="41">
        <v>1</v>
      </c>
      <c r="F20" s="41">
        <v>1</v>
      </c>
    </row>
    <row r="21" spans="3:6" x14ac:dyDescent="0.2">
      <c r="C21" s="4" t="s">
        <v>2042</v>
      </c>
      <c r="D21" s="5" t="s">
        <v>2043</v>
      </c>
      <c r="E21" s="41">
        <v>80000</v>
      </c>
      <c r="F21" s="41">
        <v>80000</v>
      </c>
    </row>
    <row r="22" spans="3:6" x14ac:dyDescent="0.2">
      <c r="C22" s="4" t="s">
        <v>2044</v>
      </c>
      <c r="D22" s="5" t="s">
        <v>2045</v>
      </c>
      <c r="E22" s="43">
        <v>2.0310000000000001</v>
      </c>
      <c r="F22" s="402">
        <f>ROUND(E22*1.1, 2)</f>
        <v>2.23</v>
      </c>
    </row>
    <row r="23" spans="3:6" x14ac:dyDescent="0.2">
      <c r="C23" s="4" t="s">
        <v>2046</v>
      </c>
      <c r="D23" s="5" t="s">
        <v>483</v>
      </c>
      <c r="E23" s="401" t="s">
        <v>95</v>
      </c>
      <c r="F23" s="401" t="s">
        <v>95</v>
      </c>
    </row>
    <row r="24" spans="3:6" x14ac:dyDescent="0.2">
      <c r="C24" s="4" t="s">
        <v>2047</v>
      </c>
      <c r="D24" s="5" t="s">
        <v>2013</v>
      </c>
      <c r="E24" s="41" t="s">
        <v>76</v>
      </c>
      <c r="F24" s="41" t="s">
        <v>76</v>
      </c>
    </row>
    <row r="25" spans="3:6" x14ac:dyDescent="0.2">
      <c r="C25" s="4" t="s">
        <v>2048</v>
      </c>
      <c r="D25" s="5" t="s">
        <v>2039</v>
      </c>
      <c r="E25" s="41">
        <v>5.72</v>
      </c>
      <c r="F25" s="41"/>
    </row>
    <row r="26" spans="3:6" x14ac:dyDescent="0.2">
      <c r="C26" s="4" t="s">
        <v>2049</v>
      </c>
      <c r="D26" s="5" t="s">
        <v>2041</v>
      </c>
      <c r="E26" s="41">
        <v>2</v>
      </c>
      <c r="F26" s="41">
        <v>2</v>
      </c>
    </row>
    <row r="27" spans="3:6" x14ac:dyDescent="0.2">
      <c r="C27" s="4" t="s">
        <v>2050</v>
      </c>
      <c r="D27" s="5" t="s">
        <v>2043</v>
      </c>
      <c r="E27" s="41">
        <v>180000</v>
      </c>
      <c r="F27" s="41">
        <v>180000</v>
      </c>
    </row>
    <row r="28" spans="3:6" x14ac:dyDescent="0.2">
      <c r="C28" s="4" t="s">
        <v>2051</v>
      </c>
      <c r="D28" s="5" t="s">
        <v>2045</v>
      </c>
      <c r="E28" s="43">
        <v>3.1779999999999999</v>
      </c>
      <c r="F28" s="402">
        <f>ROUND(E28*1.1,2)</f>
        <v>3.5</v>
      </c>
    </row>
    <row r="29" spans="3:6" x14ac:dyDescent="0.2">
      <c r="C29" s="4" t="s">
        <v>2052</v>
      </c>
      <c r="D29" s="5" t="s">
        <v>483</v>
      </c>
      <c r="E29" s="401" t="s">
        <v>196</v>
      </c>
      <c r="F29" s="401" t="s">
        <v>196</v>
      </c>
    </row>
    <row r="30" spans="3:6" x14ac:dyDescent="0.2">
      <c r="C30" s="4" t="s">
        <v>2053</v>
      </c>
      <c r="D30" s="5" t="s">
        <v>2013</v>
      </c>
      <c r="E30" s="41" t="s">
        <v>76</v>
      </c>
      <c r="F30" s="41" t="s">
        <v>76</v>
      </c>
    </row>
    <row r="31" spans="3:6" x14ac:dyDescent="0.2">
      <c r="C31" s="4" t="s">
        <v>2054</v>
      </c>
      <c r="D31" s="5" t="s">
        <v>2039</v>
      </c>
      <c r="E31" s="41">
        <v>8.9600000000000009</v>
      </c>
      <c r="F31" s="41"/>
    </row>
    <row r="32" spans="3:6" x14ac:dyDescent="0.2">
      <c r="C32" s="4" t="s">
        <v>2055</v>
      </c>
      <c r="D32" s="5" t="s">
        <v>2041</v>
      </c>
      <c r="E32" s="41"/>
      <c r="F32" s="41"/>
    </row>
    <row r="33" spans="3:6" x14ac:dyDescent="0.2">
      <c r="C33" s="4" t="s">
        <v>2056</v>
      </c>
      <c r="D33" s="5" t="s">
        <v>2043</v>
      </c>
      <c r="E33" s="41"/>
      <c r="F33" s="41"/>
    </row>
    <row r="34" spans="3:6" x14ac:dyDescent="0.2">
      <c r="C34" s="4" t="s">
        <v>2057</v>
      </c>
      <c r="D34" s="5" t="s">
        <v>2045</v>
      </c>
      <c r="E34" s="43">
        <v>4.9779999999999998</v>
      </c>
      <c r="F34" s="402">
        <f>ROUND(E34*1.1, 2)</f>
        <v>5.48</v>
      </c>
    </row>
    <row r="35" spans="3:6" x14ac:dyDescent="0.2">
      <c r="C35" s="4" t="s">
        <v>2058</v>
      </c>
      <c r="D35" s="5" t="s">
        <v>483</v>
      </c>
      <c r="E35" s="403" t="s">
        <v>234</v>
      </c>
      <c r="F35" s="403" t="s">
        <v>234</v>
      </c>
    </row>
    <row r="36" spans="3:6" x14ac:dyDescent="0.2">
      <c r="C36" s="4" t="s">
        <v>2059</v>
      </c>
      <c r="D36" s="5" t="s">
        <v>2013</v>
      </c>
      <c r="E36" s="41" t="s">
        <v>76</v>
      </c>
      <c r="F36" s="41" t="s">
        <v>76</v>
      </c>
    </row>
    <row r="37" spans="3:6" x14ac:dyDescent="0.2">
      <c r="C37" s="4" t="s">
        <v>2060</v>
      </c>
      <c r="D37" s="5" t="s">
        <v>2039</v>
      </c>
      <c r="E37" s="41">
        <v>22.052</v>
      </c>
      <c r="F37" s="41"/>
    </row>
    <row r="38" spans="3:6" x14ac:dyDescent="0.2">
      <c r="C38" s="4" t="s">
        <v>2061</v>
      </c>
      <c r="D38" s="5" t="s">
        <v>2041</v>
      </c>
      <c r="E38" s="41">
        <v>1</v>
      </c>
      <c r="F38" s="41">
        <v>1</v>
      </c>
    </row>
    <row r="39" spans="3:6" x14ac:dyDescent="0.2">
      <c r="C39" s="4" t="s">
        <v>2062</v>
      </c>
      <c r="D39" s="5" t="s">
        <v>2043</v>
      </c>
      <c r="E39" s="41">
        <v>90000</v>
      </c>
      <c r="F39" s="41">
        <v>90000</v>
      </c>
    </row>
    <row r="40" spans="3:6" x14ac:dyDescent="0.2">
      <c r="C40" s="4" t="s">
        <v>2063</v>
      </c>
      <c r="D40" s="5" t="s">
        <v>2045</v>
      </c>
      <c r="E40" s="43">
        <v>12.250999999999999</v>
      </c>
      <c r="F40" s="402">
        <f>ROUND(E40*1.1, 2)</f>
        <v>13.48</v>
      </c>
    </row>
    <row r="41" spans="3:6" x14ac:dyDescent="0.2">
      <c r="C41" s="4" t="s">
        <v>87</v>
      </c>
      <c r="D41" s="5" t="s">
        <v>66</v>
      </c>
      <c r="E41" s="186" t="s">
        <v>560</v>
      </c>
      <c r="F41" s="186" t="s">
        <v>560</v>
      </c>
    </row>
    <row r="42" spans="3:6" x14ac:dyDescent="0.2">
      <c r="C42" s="4" t="s">
        <v>2064</v>
      </c>
      <c r="D42" s="5" t="s">
        <v>459</v>
      </c>
      <c r="E42" s="36">
        <v>6.1050000000000004</v>
      </c>
      <c r="F42" s="36"/>
    </row>
    <row r="43" spans="3:6" x14ac:dyDescent="0.2">
      <c r="C43" s="4" t="s">
        <v>2065</v>
      </c>
      <c r="D43" s="5" t="s">
        <v>2001</v>
      </c>
      <c r="E43" s="21">
        <v>5</v>
      </c>
      <c r="F43" s="21">
        <v>5</v>
      </c>
    </row>
    <row r="44" spans="3:6" x14ac:dyDescent="0.2">
      <c r="C44" s="4" t="s">
        <v>2066</v>
      </c>
      <c r="D44" s="5" t="s">
        <v>2002</v>
      </c>
      <c r="E44" s="21">
        <v>435000</v>
      </c>
      <c r="F44" s="21">
        <v>435000</v>
      </c>
    </row>
    <row r="45" spans="3:6" x14ac:dyDescent="0.2">
      <c r="C45" s="4" t="s">
        <v>2067</v>
      </c>
      <c r="D45" s="5" t="s">
        <v>461</v>
      </c>
      <c r="E45" s="43">
        <v>3.391</v>
      </c>
      <c r="F45" s="43"/>
    </row>
    <row r="46" spans="3:6" x14ac:dyDescent="0.2">
      <c r="C46" s="4" t="s">
        <v>2068</v>
      </c>
      <c r="D46" s="5" t="s">
        <v>483</v>
      </c>
      <c r="E46" s="401" t="s">
        <v>79</v>
      </c>
      <c r="F46" s="401" t="s">
        <v>79</v>
      </c>
    </row>
    <row r="47" spans="3:6" x14ac:dyDescent="0.2">
      <c r="C47" s="4" t="s">
        <v>2069</v>
      </c>
      <c r="D47" s="5" t="s">
        <v>2013</v>
      </c>
      <c r="E47" s="282" t="s">
        <v>76</v>
      </c>
      <c r="F47" s="282" t="s">
        <v>76</v>
      </c>
    </row>
    <row r="48" spans="3:6" x14ac:dyDescent="0.2">
      <c r="C48" s="4" t="s">
        <v>2070</v>
      </c>
      <c r="D48" s="5" t="s">
        <v>2039</v>
      </c>
      <c r="E48" s="41">
        <v>2.2160000000000002</v>
      </c>
      <c r="F48" s="41"/>
    </row>
    <row r="49" spans="3:6" x14ac:dyDescent="0.2">
      <c r="C49" s="4" t="s">
        <v>2071</v>
      </c>
      <c r="D49" s="5" t="s">
        <v>2041</v>
      </c>
      <c r="E49" s="41">
        <v>1</v>
      </c>
      <c r="F49" s="41">
        <v>1</v>
      </c>
    </row>
    <row r="50" spans="3:6" x14ac:dyDescent="0.2">
      <c r="C50" s="4" t="s">
        <v>2072</v>
      </c>
      <c r="D50" s="5" t="s">
        <v>2043</v>
      </c>
      <c r="E50" s="41">
        <v>80000</v>
      </c>
      <c r="F50" s="41">
        <v>80000</v>
      </c>
    </row>
    <row r="51" spans="3:6" x14ac:dyDescent="0.2">
      <c r="C51" s="4" t="s">
        <v>2073</v>
      </c>
      <c r="D51" s="5" t="s">
        <v>2045</v>
      </c>
      <c r="E51" s="43">
        <v>1.2310000000000001</v>
      </c>
      <c r="F51" s="402">
        <f>ROUND(E51*1.1, 2)</f>
        <v>1.35</v>
      </c>
    </row>
    <row r="52" spans="3:6" x14ac:dyDescent="0.2">
      <c r="C52" s="4" t="s">
        <v>2074</v>
      </c>
      <c r="D52" s="5" t="s">
        <v>483</v>
      </c>
      <c r="E52" s="401" t="s">
        <v>83</v>
      </c>
      <c r="F52" s="401" t="s">
        <v>83</v>
      </c>
    </row>
    <row r="53" spans="3:6" x14ac:dyDescent="0.2">
      <c r="C53" s="4" t="s">
        <v>2075</v>
      </c>
      <c r="D53" s="5" t="s">
        <v>2013</v>
      </c>
      <c r="E53" s="41" t="s">
        <v>76</v>
      </c>
      <c r="F53" s="41" t="s">
        <v>76</v>
      </c>
    </row>
    <row r="54" spans="3:6" x14ac:dyDescent="0.2">
      <c r="C54" s="4" t="s">
        <v>2076</v>
      </c>
      <c r="D54" s="5" t="s">
        <v>2039</v>
      </c>
      <c r="E54" s="41">
        <v>3.375</v>
      </c>
      <c r="F54" s="41"/>
    </row>
    <row r="55" spans="3:6" x14ac:dyDescent="0.2">
      <c r="C55" s="4" t="s">
        <v>2077</v>
      </c>
      <c r="D55" s="5" t="s">
        <v>2041</v>
      </c>
      <c r="E55" s="41">
        <v>3</v>
      </c>
      <c r="F55" s="41">
        <v>3</v>
      </c>
    </row>
    <row r="56" spans="3:6" x14ac:dyDescent="0.2">
      <c r="C56" s="4" t="s">
        <v>2078</v>
      </c>
      <c r="D56" s="5" t="s">
        <v>2043</v>
      </c>
      <c r="E56" s="41">
        <v>280000</v>
      </c>
      <c r="F56" s="41">
        <v>280000</v>
      </c>
    </row>
    <row r="57" spans="3:6" x14ac:dyDescent="0.2">
      <c r="C57" s="4" t="s">
        <v>2079</v>
      </c>
      <c r="D57" s="5" t="s">
        <v>2045</v>
      </c>
      <c r="E57" s="43">
        <v>1.875</v>
      </c>
      <c r="F57" s="402">
        <f>ROUND(E57*1.1,2)</f>
        <v>2.06</v>
      </c>
    </row>
    <row r="58" spans="3:6" x14ac:dyDescent="0.2">
      <c r="C58" s="4" t="s">
        <v>2080</v>
      </c>
      <c r="D58" s="5" t="s">
        <v>483</v>
      </c>
      <c r="E58" s="403" t="s">
        <v>234</v>
      </c>
      <c r="F58" s="403" t="s">
        <v>234</v>
      </c>
    </row>
    <row r="59" spans="3:6" x14ac:dyDescent="0.2">
      <c r="C59" s="4" t="s">
        <v>2081</v>
      </c>
      <c r="D59" s="5" t="s">
        <v>2013</v>
      </c>
      <c r="E59" s="41" t="s">
        <v>76</v>
      </c>
      <c r="F59" s="41" t="s">
        <v>76</v>
      </c>
    </row>
    <row r="60" spans="3:6" x14ac:dyDescent="0.2">
      <c r="C60" s="4" t="s">
        <v>2082</v>
      </c>
      <c r="D60" s="5" t="s">
        <v>2039</v>
      </c>
      <c r="E60" s="41">
        <v>20.443000000000001</v>
      </c>
      <c r="F60" s="41"/>
    </row>
    <row r="61" spans="3:6" x14ac:dyDescent="0.2">
      <c r="C61" s="4" t="s">
        <v>2083</v>
      </c>
      <c r="D61" s="5" t="s">
        <v>2041</v>
      </c>
      <c r="E61" s="41">
        <v>1</v>
      </c>
      <c r="F61" s="41">
        <v>1</v>
      </c>
    </row>
    <row r="62" spans="3:6" x14ac:dyDescent="0.2">
      <c r="C62" s="4" t="s">
        <v>2084</v>
      </c>
      <c r="D62" s="5" t="s">
        <v>2043</v>
      </c>
      <c r="E62" s="41">
        <v>75000</v>
      </c>
      <c r="F62" s="41">
        <v>75000</v>
      </c>
    </row>
    <row r="63" spans="3:6" x14ac:dyDescent="0.2">
      <c r="C63" s="12" t="s">
        <v>2085</v>
      </c>
      <c r="D63" s="236" t="s">
        <v>2045</v>
      </c>
      <c r="E63" s="43">
        <v>11.356999999999999</v>
      </c>
      <c r="F63" s="402">
        <f>ROUND(E63*1.1, 2)</f>
        <v>12.49</v>
      </c>
    </row>
    <row r="64" spans="3:6" x14ac:dyDescent="0.2">
      <c r="C64" s="4" t="s">
        <v>98</v>
      </c>
      <c r="D64" s="5" t="s">
        <v>26</v>
      </c>
      <c r="E64" s="22" t="s">
        <v>99</v>
      </c>
      <c r="F64" s="22" t="s">
        <v>99</v>
      </c>
    </row>
    <row r="65" spans="3:6" x14ac:dyDescent="0.2">
      <c r="C65" s="4" t="s">
        <v>2086</v>
      </c>
      <c r="D65" s="5" t="s">
        <v>2000</v>
      </c>
      <c r="E65" s="21">
        <v>6.6379999999999999</v>
      </c>
      <c r="F65" s="21">
        <v>6.6379999999999999</v>
      </c>
    </row>
    <row r="66" spans="3:6" x14ac:dyDescent="0.2">
      <c r="C66" s="4" t="s">
        <v>2087</v>
      </c>
      <c r="D66" s="5" t="s">
        <v>1997</v>
      </c>
      <c r="E66" s="404" t="s">
        <v>2088</v>
      </c>
      <c r="F66" s="404" t="s">
        <v>2088</v>
      </c>
    </row>
    <row r="67" spans="3:6" x14ac:dyDescent="0.2">
      <c r="C67" s="4" t="s">
        <v>2089</v>
      </c>
      <c r="D67" s="5" t="s">
        <v>1998</v>
      </c>
      <c r="E67" s="21">
        <v>492365</v>
      </c>
      <c r="F67" s="21">
        <v>492365</v>
      </c>
    </row>
    <row r="68" spans="3:6" x14ac:dyDescent="0.2">
      <c r="C68" s="4" t="s">
        <v>2090</v>
      </c>
      <c r="D68" s="5" t="s">
        <v>2031</v>
      </c>
      <c r="E68" s="21">
        <v>3.6880000000000002</v>
      </c>
      <c r="F68" s="21"/>
    </row>
    <row r="69" spans="3:6" x14ac:dyDescent="0.2">
      <c r="C69" s="4" t="s">
        <v>116</v>
      </c>
      <c r="D69" s="7" t="s">
        <v>66</v>
      </c>
      <c r="E69" s="186" t="s">
        <v>67</v>
      </c>
      <c r="F69" s="186" t="s">
        <v>67</v>
      </c>
    </row>
    <row r="70" spans="3:6" x14ac:dyDescent="0.2">
      <c r="C70" s="4" t="s">
        <v>2091</v>
      </c>
      <c r="D70" s="7" t="s">
        <v>459</v>
      </c>
      <c r="E70" s="36">
        <v>7.1180000000000003</v>
      </c>
      <c r="F70" s="36"/>
    </row>
    <row r="71" spans="3:6" x14ac:dyDescent="0.2">
      <c r="C71" s="4" t="s">
        <v>2092</v>
      </c>
      <c r="D71" s="7" t="s">
        <v>2001</v>
      </c>
      <c r="E71" s="36">
        <v>3</v>
      </c>
      <c r="F71" s="36">
        <v>3</v>
      </c>
    </row>
    <row r="72" spans="3:6" x14ac:dyDescent="0.2">
      <c r="C72" s="4" t="s">
        <v>2093</v>
      </c>
      <c r="D72" s="7" t="s">
        <v>2002</v>
      </c>
      <c r="E72" s="36">
        <v>132365</v>
      </c>
      <c r="F72" s="36">
        <v>132365</v>
      </c>
    </row>
    <row r="73" spans="3:6" x14ac:dyDescent="0.2">
      <c r="C73" s="4" t="s">
        <v>2094</v>
      </c>
      <c r="D73" s="7" t="s">
        <v>461</v>
      </c>
      <c r="E73" s="43">
        <v>3.9540000000000002</v>
      </c>
      <c r="F73" s="43"/>
    </row>
    <row r="74" spans="3:6" x14ac:dyDescent="0.2">
      <c r="C74" s="4" t="s">
        <v>2095</v>
      </c>
      <c r="D74" s="5" t="s">
        <v>483</v>
      </c>
      <c r="E74" s="401" t="s">
        <v>95</v>
      </c>
      <c r="F74" s="401" t="s">
        <v>95</v>
      </c>
    </row>
    <row r="75" spans="3:6" x14ac:dyDescent="0.2">
      <c r="C75" s="4" t="s">
        <v>2096</v>
      </c>
      <c r="D75" s="5" t="s">
        <v>2013</v>
      </c>
      <c r="E75" s="405" t="s">
        <v>92</v>
      </c>
      <c r="F75" s="405" t="s">
        <v>92</v>
      </c>
    </row>
    <row r="76" spans="3:6" x14ac:dyDescent="0.2">
      <c r="C76" s="4" t="s">
        <v>2097</v>
      </c>
      <c r="D76" s="5" t="s">
        <v>2039</v>
      </c>
      <c r="E76" s="27">
        <v>4.2880000000000003</v>
      </c>
      <c r="F76" s="27"/>
    </row>
    <row r="77" spans="3:6" x14ac:dyDescent="0.2">
      <c r="C77" s="4" t="s">
        <v>2098</v>
      </c>
      <c r="D77" s="5" t="s">
        <v>2041</v>
      </c>
      <c r="E77" s="27">
        <v>1</v>
      </c>
      <c r="F77" s="27">
        <v>1</v>
      </c>
    </row>
    <row r="78" spans="3:6" x14ac:dyDescent="0.2">
      <c r="C78" s="4" t="s">
        <v>2099</v>
      </c>
      <c r="D78" s="5" t="s">
        <v>2043</v>
      </c>
      <c r="E78" s="27">
        <v>28682.5</v>
      </c>
      <c r="F78" s="27">
        <v>28682.5</v>
      </c>
    </row>
    <row r="79" spans="3:6" x14ac:dyDescent="0.2">
      <c r="C79" s="4" t="s">
        <v>2100</v>
      </c>
      <c r="D79" s="5" t="s">
        <v>2045</v>
      </c>
      <c r="E79" s="393">
        <v>2.3820000000000001</v>
      </c>
      <c r="F79" s="406">
        <f>ROUND(E79*1.1, 2)</f>
        <v>2.62</v>
      </c>
    </row>
    <row r="80" spans="3:6" x14ac:dyDescent="0.2">
      <c r="C80" s="4" t="s">
        <v>2101</v>
      </c>
      <c r="D80" s="5" t="s">
        <v>483</v>
      </c>
      <c r="E80" s="401" t="s">
        <v>95</v>
      </c>
      <c r="F80" s="401" t="s">
        <v>95</v>
      </c>
    </row>
    <row r="81" spans="3:6" x14ac:dyDescent="0.2">
      <c r="C81" s="4" t="s">
        <v>2102</v>
      </c>
      <c r="D81" s="5" t="s">
        <v>2013</v>
      </c>
      <c r="E81" s="27" t="s">
        <v>85</v>
      </c>
      <c r="F81" s="27" t="s">
        <v>85</v>
      </c>
    </row>
    <row r="82" spans="3:6" x14ac:dyDescent="0.2">
      <c r="C82" s="4" t="s">
        <v>2103</v>
      </c>
      <c r="D82" s="5" t="s">
        <v>2039</v>
      </c>
      <c r="E82" s="27">
        <v>4.2880000000000003</v>
      </c>
      <c r="F82" s="27"/>
    </row>
    <row r="83" spans="3:6" x14ac:dyDescent="0.2">
      <c r="C83" s="4" t="s">
        <v>2104</v>
      </c>
      <c r="D83" s="5" t="s">
        <v>2041</v>
      </c>
      <c r="E83" s="27">
        <v>1</v>
      </c>
      <c r="F83" s="27">
        <v>1</v>
      </c>
    </row>
    <row r="84" spans="3:6" x14ac:dyDescent="0.2">
      <c r="C84" s="4" t="s">
        <v>2105</v>
      </c>
      <c r="D84" s="5" t="s">
        <v>2043</v>
      </c>
      <c r="E84" s="27">
        <v>75000</v>
      </c>
      <c r="F84" s="27">
        <v>75000</v>
      </c>
    </row>
    <row r="85" spans="3:6" x14ac:dyDescent="0.2">
      <c r="C85" s="4" t="s">
        <v>2106</v>
      </c>
      <c r="D85" s="5" t="s">
        <v>2045</v>
      </c>
      <c r="E85" s="393">
        <v>2.3820000000000001</v>
      </c>
      <c r="F85" s="406">
        <f>ROUND(E85*1.1, 2)</f>
        <v>2.62</v>
      </c>
    </row>
    <row r="86" spans="3:6" x14ac:dyDescent="0.2">
      <c r="C86" s="4" t="s">
        <v>2107</v>
      </c>
      <c r="D86" s="5" t="s">
        <v>483</v>
      </c>
      <c r="E86" s="401" t="s">
        <v>234</v>
      </c>
      <c r="F86" s="401" t="s">
        <v>234</v>
      </c>
    </row>
    <row r="87" spans="3:6" x14ac:dyDescent="0.2">
      <c r="C87" s="4" t="s">
        <v>2108</v>
      </c>
      <c r="D87" s="5" t="s">
        <v>2013</v>
      </c>
      <c r="E87" s="27" t="s">
        <v>92</v>
      </c>
      <c r="F87" s="27" t="s">
        <v>92</v>
      </c>
    </row>
    <row r="88" spans="3:6" x14ac:dyDescent="0.2">
      <c r="C88" s="4" t="s">
        <v>2109</v>
      </c>
      <c r="D88" s="5" t="s">
        <v>2039</v>
      </c>
      <c r="E88" s="27">
        <v>17.347000000000001</v>
      </c>
      <c r="F88" s="27"/>
    </row>
    <row r="89" spans="3:6" x14ac:dyDescent="0.2">
      <c r="C89" s="4" t="s">
        <v>2110</v>
      </c>
      <c r="D89" s="5" t="s">
        <v>2041</v>
      </c>
      <c r="E89" s="27">
        <v>1</v>
      </c>
      <c r="F89" s="27">
        <v>1</v>
      </c>
    </row>
    <row r="90" spans="3:6" x14ac:dyDescent="0.2">
      <c r="C90" s="4" t="s">
        <v>2111</v>
      </c>
      <c r="D90" s="5" t="s">
        <v>2043</v>
      </c>
      <c r="E90" s="27">
        <v>28682.5</v>
      </c>
      <c r="F90" s="27">
        <v>28682.5</v>
      </c>
    </row>
    <row r="91" spans="3:6" x14ac:dyDescent="0.2">
      <c r="C91" s="4" t="s">
        <v>2112</v>
      </c>
      <c r="D91" s="5" t="s">
        <v>2045</v>
      </c>
      <c r="E91" s="393">
        <v>9.6370000000000005</v>
      </c>
      <c r="F91" s="406">
        <f>ROUND(E91*1.1, 2)</f>
        <v>10.6</v>
      </c>
    </row>
    <row r="92" spans="3:6" x14ac:dyDescent="0.2">
      <c r="C92" s="4" t="s">
        <v>132</v>
      </c>
      <c r="D92" s="7" t="s">
        <v>66</v>
      </c>
      <c r="E92" s="228" t="s">
        <v>560</v>
      </c>
      <c r="F92" s="228" t="s">
        <v>560</v>
      </c>
    </row>
    <row r="93" spans="3:6" x14ac:dyDescent="0.2">
      <c r="C93" s="4" t="s">
        <v>2113</v>
      </c>
      <c r="D93" s="7" t="s">
        <v>459</v>
      </c>
      <c r="E93" s="36">
        <v>6.4619999999999997</v>
      </c>
      <c r="F93" s="36"/>
    </row>
    <row r="94" spans="3:6" x14ac:dyDescent="0.2">
      <c r="C94" s="4" t="s">
        <v>2114</v>
      </c>
      <c r="D94" s="7" t="s">
        <v>2001</v>
      </c>
      <c r="E94" s="36">
        <v>5</v>
      </c>
      <c r="F94" s="36">
        <v>5</v>
      </c>
    </row>
    <row r="95" spans="3:6" x14ac:dyDescent="0.2">
      <c r="C95" s="4" t="s">
        <v>2115</v>
      </c>
      <c r="D95" s="7" t="s">
        <v>2002</v>
      </c>
      <c r="E95" s="36">
        <v>360000</v>
      </c>
      <c r="F95" s="36">
        <v>360000</v>
      </c>
    </row>
    <row r="96" spans="3:6" x14ac:dyDescent="0.2">
      <c r="C96" s="4" t="s">
        <v>2116</v>
      </c>
      <c r="D96" s="7" t="s">
        <v>461</v>
      </c>
      <c r="E96" s="43">
        <v>3.59</v>
      </c>
      <c r="F96" s="43"/>
    </row>
    <row r="97" spans="3:6" x14ac:dyDescent="0.2">
      <c r="C97" s="4" t="s">
        <v>2117</v>
      </c>
      <c r="D97" s="7" t="s">
        <v>483</v>
      </c>
      <c r="E97" s="403" t="s">
        <v>79</v>
      </c>
      <c r="F97" s="403" t="s">
        <v>79</v>
      </c>
    </row>
    <row r="98" spans="3:6" x14ac:dyDescent="0.2">
      <c r="C98" s="4" t="s">
        <v>2118</v>
      </c>
      <c r="D98" s="7" t="s">
        <v>2013</v>
      </c>
      <c r="E98" s="282" t="s">
        <v>85</v>
      </c>
      <c r="F98" s="282" t="s">
        <v>85</v>
      </c>
    </row>
    <row r="99" spans="3:6" x14ac:dyDescent="0.2">
      <c r="C99" s="4" t="s">
        <v>2119</v>
      </c>
      <c r="D99" s="7" t="s">
        <v>2039</v>
      </c>
      <c r="E99" s="41">
        <v>2.3180000000000001</v>
      </c>
      <c r="F99" s="41"/>
    </row>
    <row r="100" spans="3:6" x14ac:dyDescent="0.2">
      <c r="C100" s="4" t="s">
        <v>2120</v>
      </c>
      <c r="D100" s="7" t="s">
        <v>2041</v>
      </c>
      <c r="E100" s="41">
        <v>1</v>
      </c>
      <c r="F100" s="41">
        <v>1</v>
      </c>
    </row>
    <row r="101" spans="3:6" x14ac:dyDescent="0.2">
      <c r="C101" s="4" t="s">
        <v>2121</v>
      </c>
      <c r="D101" s="7" t="s">
        <v>2043</v>
      </c>
      <c r="E101" s="41">
        <v>65000</v>
      </c>
      <c r="F101" s="41">
        <v>65000</v>
      </c>
    </row>
    <row r="102" spans="3:6" x14ac:dyDescent="0.2">
      <c r="C102" s="4" t="s">
        <v>2122</v>
      </c>
      <c r="D102" s="7" t="s">
        <v>2045</v>
      </c>
      <c r="E102" s="43">
        <v>1.288</v>
      </c>
      <c r="F102" s="406">
        <f>ROUND(E102*1.1, 2)</f>
        <v>1.42</v>
      </c>
    </row>
    <row r="103" spans="3:6" x14ac:dyDescent="0.2">
      <c r="C103" s="4" t="s">
        <v>2123</v>
      </c>
      <c r="D103" s="5" t="s">
        <v>483</v>
      </c>
      <c r="E103" s="401" t="s">
        <v>83</v>
      </c>
      <c r="F103" s="401" t="s">
        <v>83</v>
      </c>
    </row>
    <row r="104" spans="3:6" x14ac:dyDescent="0.2">
      <c r="C104" s="4" t="s">
        <v>2124</v>
      </c>
      <c r="D104" s="5" t="s">
        <v>2013</v>
      </c>
      <c r="E104" s="27" t="s">
        <v>92</v>
      </c>
      <c r="F104" s="27" t="s">
        <v>92</v>
      </c>
    </row>
    <row r="105" spans="3:6" x14ac:dyDescent="0.2">
      <c r="C105" s="4" t="s">
        <v>2125</v>
      </c>
      <c r="D105" s="5" t="s">
        <v>2039</v>
      </c>
      <c r="E105" s="27">
        <v>3.323</v>
      </c>
      <c r="F105" s="27"/>
    </row>
    <row r="106" spans="3:6" x14ac:dyDescent="0.2">
      <c r="C106" s="4" t="s">
        <v>2126</v>
      </c>
      <c r="D106" s="5" t="s">
        <v>2041</v>
      </c>
      <c r="E106" s="27">
        <v>2</v>
      </c>
      <c r="F106" s="27">
        <v>2</v>
      </c>
    </row>
    <row r="107" spans="3:6" x14ac:dyDescent="0.2">
      <c r="C107" s="4" t="s">
        <v>2127</v>
      </c>
      <c r="D107" s="5" t="s">
        <v>2043</v>
      </c>
      <c r="E107" s="27">
        <v>155000</v>
      </c>
      <c r="F107" s="27">
        <v>155000</v>
      </c>
    </row>
    <row r="108" spans="3:6" x14ac:dyDescent="0.2">
      <c r="C108" s="4" t="s">
        <v>2128</v>
      </c>
      <c r="D108" s="5" t="s">
        <v>2045</v>
      </c>
      <c r="E108" s="393">
        <v>1.8460000000000001</v>
      </c>
      <c r="F108" s="406">
        <f>ROUND(E108*1.1, 2)</f>
        <v>2.0299999999999998</v>
      </c>
    </row>
    <row r="109" spans="3:6" x14ac:dyDescent="0.2">
      <c r="C109" s="4" t="s">
        <v>2129</v>
      </c>
      <c r="D109" s="5" t="s">
        <v>483</v>
      </c>
      <c r="E109" s="401" t="s">
        <v>83</v>
      </c>
      <c r="F109" s="401" t="s">
        <v>83</v>
      </c>
    </row>
    <row r="110" spans="3:6" x14ac:dyDescent="0.2">
      <c r="C110" s="4" t="s">
        <v>2130</v>
      </c>
      <c r="D110" s="5" t="s">
        <v>2013</v>
      </c>
      <c r="E110" s="27" t="s">
        <v>85</v>
      </c>
      <c r="F110" s="27" t="s">
        <v>85</v>
      </c>
    </row>
    <row r="111" spans="3:6" x14ac:dyDescent="0.2">
      <c r="C111" s="4" t="s">
        <v>2131</v>
      </c>
      <c r="D111" s="5" t="s">
        <v>2039</v>
      </c>
      <c r="E111" s="27">
        <v>3.323</v>
      </c>
      <c r="F111" s="27"/>
    </row>
    <row r="112" spans="3:6" x14ac:dyDescent="0.2">
      <c r="C112" s="4" t="s">
        <v>2132</v>
      </c>
      <c r="D112" s="5" t="s">
        <v>2041</v>
      </c>
      <c r="E112" s="27">
        <v>1</v>
      </c>
      <c r="F112" s="27">
        <v>1</v>
      </c>
    </row>
    <row r="113" spans="3:6" x14ac:dyDescent="0.2">
      <c r="C113" s="4" t="s">
        <v>2133</v>
      </c>
      <c r="D113" s="5" t="s">
        <v>2043</v>
      </c>
      <c r="E113" s="27">
        <v>70000</v>
      </c>
      <c r="F113" s="27">
        <v>70000</v>
      </c>
    </row>
    <row r="114" spans="3:6" x14ac:dyDescent="0.2">
      <c r="C114" s="4" t="s">
        <v>2134</v>
      </c>
      <c r="D114" s="5" t="s">
        <v>2045</v>
      </c>
      <c r="E114" s="393">
        <v>1.8460000000000001</v>
      </c>
      <c r="F114" s="406">
        <f>ROUND(E114*1.1, 2)</f>
        <v>2.0299999999999998</v>
      </c>
    </row>
    <row r="115" spans="3:6" x14ac:dyDescent="0.2">
      <c r="C115" s="4" t="s">
        <v>2135</v>
      </c>
      <c r="D115" s="5" t="s">
        <v>483</v>
      </c>
      <c r="E115" s="401" t="s">
        <v>234</v>
      </c>
      <c r="F115" s="401" t="s">
        <v>234</v>
      </c>
    </row>
    <row r="116" spans="3:6" x14ac:dyDescent="0.2">
      <c r="C116" s="4" t="s">
        <v>2136</v>
      </c>
      <c r="D116" s="5" t="s">
        <v>2013</v>
      </c>
      <c r="E116" s="27" t="s">
        <v>85</v>
      </c>
      <c r="F116" s="27" t="s">
        <v>85</v>
      </c>
    </row>
    <row r="117" spans="3:6" x14ac:dyDescent="0.2">
      <c r="C117" s="4" t="s">
        <v>2137</v>
      </c>
      <c r="D117" s="5" t="s">
        <v>2039</v>
      </c>
      <c r="E117" s="27">
        <v>20.398</v>
      </c>
      <c r="F117" s="27"/>
    </row>
    <row r="118" spans="3:6" x14ac:dyDescent="0.2">
      <c r="C118" s="4" t="s">
        <v>2138</v>
      </c>
      <c r="D118" s="5" t="s">
        <v>2041</v>
      </c>
      <c r="E118" s="27">
        <v>1</v>
      </c>
      <c r="F118" s="27">
        <v>1</v>
      </c>
    </row>
    <row r="119" spans="3:6" x14ac:dyDescent="0.2">
      <c r="C119" s="4" t="s">
        <v>2139</v>
      </c>
      <c r="D119" s="5" t="s">
        <v>2043</v>
      </c>
      <c r="E119" s="27">
        <v>70000</v>
      </c>
      <c r="F119" s="27">
        <v>70000</v>
      </c>
    </row>
    <row r="120" spans="3:6" x14ac:dyDescent="0.2">
      <c r="C120" s="12" t="s">
        <v>2140</v>
      </c>
      <c r="D120" s="236" t="s">
        <v>2045</v>
      </c>
      <c r="E120" s="393">
        <v>11.332000000000001</v>
      </c>
      <c r="F120" s="406">
        <f>ROUND(E120*1.1, 2)</f>
        <v>12.47</v>
      </c>
    </row>
    <row r="121" spans="3:6" x14ac:dyDescent="0.2">
      <c r="C121" s="4" t="s">
        <v>502</v>
      </c>
      <c r="D121" s="5" t="s">
        <v>26</v>
      </c>
      <c r="E121" s="22" t="s">
        <v>490</v>
      </c>
      <c r="F121" s="22" t="s">
        <v>490</v>
      </c>
    </row>
    <row r="122" spans="3:6" x14ac:dyDescent="0.2">
      <c r="C122" s="4" t="s">
        <v>2141</v>
      </c>
      <c r="D122" s="5" t="s">
        <v>2000</v>
      </c>
      <c r="E122" s="21">
        <v>4.7519999999999998</v>
      </c>
      <c r="F122" s="21"/>
    </row>
    <row r="123" spans="3:6" x14ac:dyDescent="0.2">
      <c r="C123" s="4" t="s">
        <v>2142</v>
      </c>
      <c r="D123" s="5" t="s">
        <v>1997</v>
      </c>
      <c r="E123" s="404" t="s">
        <v>1753</v>
      </c>
      <c r="F123" s="404" t="s">
        <v>1753</v>
      </c>
    </row>
    <row r="124" spans="3:6" x14ac:dyDescent="0.2">
      <c r="C124" s="4" t="s">
        <v>2143</v>
      </c>
      <c r="D124" s="5" t="s">
        <v>1998</v>
      </c>
      <c r="E124" s="21">
        <v>2700</v>
      </c>
      <c r="F124" s="21">
        <v>2700</v>
      </c>
    </row>
    <row r="125" spans="3:6" x14ac:dyDescent="0.2">
      <c r="C125" s="4" t="s">
        <v>2144</v>
      </c>
      <c r="D125" s="5" t="s">
        <v>2031</v>
      </c>
      <c r="E125" s="21">
        <v>2.64</v>
      </c>
      <c r="F125" s="21"/>
    </row>
    <row r="126" spans="3:6" x14ac:dyDescent="0.2">
      <c r="C126" s="4" t="s">
        <v>520</v>
      </c>
      <c r="D126" s="5" t="s">
        <v>66</v>
      </c>
      <c r="E126" s="186" t="s">
        <v>67</v>
      </c>
      <c r="F126" s="186" t="s">
        <v>67</v>
      </c>
    </row>
    <row r="127" spans="3:6" x14ac:dyDescent="0.2">
      <c r="C127" s="4" t="s">
        <v>2145</v>
      </c>
      <c r="D127" s="5" t="s">
        <v>459</v>
      </c>
      <c r="E127" s="21">
        <v>4.7519999999999998</v>
      </c>
      <c r="F127" s="21"/>
    </row>
    <row r="128" spans="3:6" x14ac:dyDescent="0.2">
      <c r="C128" s="4" t="s">
        <v>2146</v>
      </c>
      <c r="D128" s="5" t="s">
        <v>2001</v>
      </c>
      <c r="E128" s="21">
        <v>3</v>
      </c>
      <c r="F128" s="21">
        <v>3</v>
      </c>
    </row>
    <row r="129" spans="3:6" x14ac:dyDescent="0.2">
      <c r="C129" s="4" t="s">
        <v>2147</v>
      </c>
      <c r="D129" s="5" t="s">
        <v>2002</v>
      </c>
      <c r="E129" s="21">
        <v>2700</v>
      </c>
      <c r="F129" s="21">
        <v>2700</v>
      </c>
    </row>
    <row r="130" spans="3:6" x14ac:dyDescent="0.2">
      <c r="C130" s="12" t="s">
        <v>2148</v>
      </c>
      <c r="D130" s="236" t="s">
        <v>461</v>
      </c>
      <c r="E130" s="393">
        <v>2.64</v>
      </c>
      <c r="F130" s="406">
        <f>ROUND(E130*1.1, 2)</f>
        <v>2.9</v>
      </c>
    </row>
    <row r="131" spans="3:6" x14ac:dyDescent="0.2">
      <c r="C131" s="4" t="s">
        <v>757</v>
      </c>
      <c r="D131" s="5" t="s">
        <v>26</v>
      </c>
      <c r="E131" s="22" t="s">
        <v>754</v>
      </c>
      <c r="F131" s="22" t="s">
        <v>754</v>
      </c>
    </row>
    <row r="132" spans="3:6" x14ac:dyDescent="0.2">
      <c r="C132" s="4" t="s">
        <v>2149</v>
      </c>
      <c r="D132" s="5" t="s">
        <v>2000</v>
      </c>
      <c r="E132" s="21">
        <v>0.1</v>
      </c>
      <c r="F132" s="21"/>
    </row>
    <row r="133" spans="3:6" x14ac:dyDescent="0.2">
      <c r="C133" s="4" t="s">
        <v>2150</v>
      </c>
      <c r="D133" s="5" t="s">
        <v>1997</v>
      </c>
      <c r="E133" s="404" t="s">
        <v>1753</v>
      </c>
      <c r="F133" s="404" t="s">
        <v>1753</v>
      </c>
    </row>
    <row r="134" spans="3:6" x14ac:dyDescent="0.2">
      <c r="C134" s="4" t="s">
        <v>2151</v>
      </c>
      <c r="D134" s="5" t="s">
        <v>1998</v>
      </c>
      <c r="E134" s="21"/>
      <c r="F134" s="21"/>
    </row>
    <row r="135" spans="3:6" x14ac:dyDescent="0.2">
      <c r="C135" s="4" t="s">
        <v>2152</v>
      </c>
      <c r="D135" s="5" t="s">
        <v>2031</v>
      </c>
      <c r="E135" s="21">
        <v>0.1</v>
      </c>
      <c r="F135" s="21"/>
    </row>
    <row r="136" spans="3:6" x14ac:dyDescent="0.2">
      <c r="C136" s="4" t="s">
        <v>758</v>
      </c>
      <c r="D136" s="5" t="s">
        <v>66</v>
      </c>
      <c r="E136" s="186" t="s">
        <v>560</v>
      </c>
      <c r="F136" s="186" t="s">
        <v>560</v>
      </c>
    </row>
    <row r="137" spans="3:6" x14ac:dyDescent="0.2">
      <c r="C137" s="4" t="s">
        <v>2153</v>
      </c>
      <c r="D137" s="5" t="s">
        <v>459</v>
      </c>
      <c r="E137" s="21">
        <v>0.1</v>
      </c>
      <c r="F137" s="21"/>
    </row>
    <row r="138" spans="3:6" x14ac:dyDescent="0.2">
      <c r="C138" s="4" t="s">
        <v>2154</v>
      </c>
      <c r="D138" s="5" t="s">
        <v>2001</v>
      </c>
      <c r="E138" s="21">
        <v>3</v>
      </c>
      <c r="F138" s="21">
        <v>3</v>
      </c>
    </row>
    <row r="139" spans="3:6" x14ac:dyDescent="0.2">
      <c r="C139" s="4" t="s">
        <v>2155</v>
      </c>
      <c r="D139" s="5" t="s">
        <v>2002</v>
      </c>
      <c r="E139" s="21"/>
      <c r="F139" s="21"/>
    </row>
    <row r="140" spans="3:6" x14ac:dyDescent="0.2">
      <c r="C140" s="12" t="s">
        <v>2156</v>
      </c>
      <c r="D140" s="236" t="s">
        <v>461</v>
      </c>
      <c r="E140" s="164">
        <v>0.1</v>
      </c>
      <c r="F140" s="406">
        <f>ROUND(E140*1.1, 3)</f>
        <v>0.11</v>
      </c>
    </row>
    <row r="141" spans="3:6" x14ac:dyDescent="0.2">
      <c r="C141" s="4" t="s">
        <v>759</v>
      </c>
      <c r="D141" s="5" t="s">
        <v>26</v>
      </c>
      <c r="E141" s="22" t="s">
        <v>755</v>
      </c>
      <c r="F141" s="22" t="s">
        <v>755</v>
      </c>
    </row>
    <row r="142" spans="3:6" x14ac:dyDescent="0.2">
      <c r="C142" s="4" t="s">
        <v>2157</v>
      </c>
      <c r="D142" s="5" t="s">
        <v>2000</v>
      </c>
      <c r="E142" s="21">
        <v>0.08</v>
      </c>
      <c r="F142" s="21"/>
    </row>
    <row r="143" spans="3:6" x14ac:dyDescent="0.2">
      <c r="C143" s="4" t="s">
        <v>2158</v>
      </c>
      <c r="D143" s="5" t="s">
        <v>1997</v>
      </c>
      <c r="E143" s="404" t="s">
        <v>1518</v>
      </c>
      <c r="F143" s="404" t="s">
        <v>1518</v>
      </c>
    </row>
    <row r="144" spans="3:6" x14ac:dyDescent="0.2">
      <c r="C144" s="4" t="s">
        <v>2159</v>
      </c>
      <c r="D144" s="5" t="s">
        <v>1998</v>
      </c>
      <c r="E144" s="21"/>
      <c r="F144" s="21"/>
    </row>
    <row r="145" spans="3:6" x14ac:dyDescent="0.2">
      <c r="C145" s="4" t="s">
        <v>2160</v>
      </c>
      <c r="D145" s="5" t="s">
        <v>2031</v>
      </c>
      <c r="E145" s="21">
        <v>0.08</v>
      </c>
      <c r="F145" s="407">
        <f>ROUND(E145*1.1, 2)</f>
        <v>0.09</v>
      </c>
    </row>
    <row r="146" spans="3:6" x14ac:dyDescent="0.2">
      <c r="C146" s="4" t="s">
        <v>760</v>
      </c>
      <c r="D146" s="5" t="s">
        <v>66</v>
      </c>
      <c r="E146" s="186" t="s">
        <v>560</v>
      </c>
      <c r="F146" s="186" t="s">
        <v>560</v>
      </c>
    </row>
    <row r="147" spans="3:6" x14ac:dyDescent="0.2">
      <c r="C147" s="4" t="s">
        <v>2161</v>
      </c>
      <c r="D147" s="5" t="s">
        <v>459</v>
      </c>
      <c r="E147" s="21">
        <v>0.08</v>
      </c>
      <c r="F147" s="21"/>
    </row>
    <row r="148" spans="3:6" x14ac:dyDescent="0.2">
      <c r="C148" s="4" t="s">
        <v>2162</v>
      </c>
      <c r="D148" s="5" t="s">
        <v>2001</v>
      </c>
      <c r="E148" s="21">
        <v>2</v>
      </c>
      <c r="F148" s="21">
        <v>2</v>
      </c>
    </row>
    <row r="149" spans="3:6" x14ac:dyDescent="0.2">
      <c r="C149" s="4" t="s">
        <v>2163</v>
      </c>
      <c r="D149" s="5" t="s">
        <v>2002</v>
      </c>
      <c r="E149" s="21"/>
      <c r="F149" s="21"/>
    </row>
    <row r="150" spans="3:6" x14ac:dyDescent="0.2">
      <c r="C150" s="12" t="s">
        <v>2164</v>
      </c>
      <c r="D150" s="236" t="s">
        <v>461</v>
      </c>
      <c r="E150" s="164">
        <v>0.08</v>
      </c>
      <c r="F150" s="164"/>
    </row>
    <row r="151" spans="3:6" x14ac:dyDescent="0.2">
      <c r="C151" s="4" t="s">
        <v>761</v>
      </c>
      <c r="D151" s="5" t="s">
        <v>26</v>
      </c>
      <c r="E151" s="22" t="s">
        <v>756</v>
      </c>
      <c r="F151" s="22" t="s">
        <v>756</v>
      </c>
    </row>
    <row r="152" spans="3:6" x14ac:dyDescent="0.2">
      <c r="C152" s="4" t="s">
        <v>2165</v>
      </c>
      <c r="D152" s="5" t="s">
        <v>2000</v>
      </c>
      <c r="E152" s="21">
        <v>0.05</v>
      </c>
      <c r="F152" s="21"/>
    </row>
    <row r="153" spans="3:6" x14ac:dyDescent="0.2">
      <c r="C153" s="4" t="s">
        <v>2166</v>
      </c>
      <c r="D153" s="5" t="s">
        <v>1997</v>
      </c>
      <c r="E153" s="404" t="s">
        <v>1518</v>
      </c>
      <c r="F153" s="404" t="s">
        <v>1518</v>
      </c>
    </row>
    <row r="154" spans="3:6" x14ac:dyDescent="0.2">
      <c r="C154" s="4" t="s">
        <v>2167</v>
      </c>
      <c r="D154" s="5" t="s">
        <v>1998</v>
      </c>
      <c r="E154" s="21"/>
      <c r="F154" s="21"/>
    </row>
    <row r="155" spans="3:6" x14ac:dyDescent="0.2">
      <c r="C155" s="4" t="s">
        <v>2168</v>
      </c>
      <c r="D155" s="5" t="s">
        <v>2031</v>
      </c>
      <c r="E155" s="21">
        <v>0.05</v>
      </c>
      <c r="F155" s="21"/>
    </row>
    <row r="156" spans="3:6" x14ac:dyDescent="0.2">
      <c r="C156" s="4" t="s">
        <v>762</v>
      </c>
      <c r="D156" s="5" t="s">
        <v>66</v>
      </c>
      <c r="E156" s="186" t="s">
        <v>67</v>
      </c>
      <c r="F156" s="186" t="s">
        <v>67</v>
      </c>
    </row>
    <row r="157" spans="3:6" x14ac:dyDescent="0.2">
      <c r="C157" s="4" t="s">
        <v>2169</v>
      </c>
      <c r="D157" s="5" t="s">
        <v>459</v>
      </c>
      <c r="E157" s="21">
        <v>0.05</v>
      </c>
      <c r="F157" s="21"/>
    </row>
    <row r="158" spans="3:6" x14ac:dyDescent="0.2">
      <c r="C158" s="4" t="s">
        <v>2170</v>
      </c>
      <c r="D158" s="5" t="s">
        <v>2001</v>
      </c>
      <c r="E158" s="21">
        <v>2</v>
      </c>
      <c r="F158" s="21">
        <v>2</v>
      </c>
    </row>
    <row r="159" spans="3:6" x14ac:dyDescent="0.2">
      <c r="C159" s="4" t="s">
        <v>2171</v>
      </c>
      <c r="D159" s="5" t="s">
        <v>2002</v>
      </c>
      <c r="E159" s="21"/>
      <c r="F159" s="21"/>
    </row>
    <row r="160" spans="3:6" x14ac:dyDescent="0.2">
      <c r="C160" s="4" t="s">
        <v>2172</v>
      </c>
      <c r="D160" s="5" t="s">
        <v>461</v>
      </c>
      <c r="E160" s="21">
        <v>0.05</v>
      </c>
      <c r="F160" s="407">
        <f>ROUND(E160*1.1, 2)</f>
        <v>0.06</v>
      </c>
    </row>
    <row r="161" spans="3:6" x14ac:dyDescent="0.2">
      <c r="C161" s="4" t="s">
        <v>763</v>
      </c>
      <c r="D161" s="5" t="s">
        <v>66</v>
      </c>
      <c r="E161" s="186" t="s">
        <v>560</v>
      </c>
      <c r="F161" s="186" t="s">
        <v>560</v>
      </c>
    </row>
    <row r="162" spans="3:6" x14ac:dyDescent="0.2">
      <c r="C162" s="4" t="s">
        <v>2173</v>
      </c>
      <c r="D162" s="5" t="s">
        <v>459</v>
      </c>
      <c r="E162" s="21">
        <v>0.05</v>
      </c>
      <c r="F162" s="21"/>
    </row>
    <row r="163" spans="3:6" x14ac:dyDescent="0.2">
      <c r="C163" s="4" t="s">
        <v>2174</v>
      </c>
      <c r="D163" s="5" t="s">
        <v>2001</v>
      </c>
      <c r="E163" s="21">
        <v>1</v>
      </c>
      <c r="F163" s="21">
        <v>1</v>
      </c>
    </row>
    <row r="164" spans="3:6" x14ac:dyDescent="0.2">
      <c r="C164" s="4" t="s">
        <v>2175</v>
      </c>
      <c r="D164" s="5" t="s">
        <v>2002</v>
      </c>
      <c r="E164" s="21"/>
      <c r="F164" s="21"/>
    </row>
    <row r="165" spans="3:6" x14ac:dyDescent="0.2">
      <c r="C165" s="4" t="s">
        <v>2176</v>
      </c>
      <c r="D165" s="5" t="s">
        <v>461</v>
      </c>
      <c r="E165" s="21">
        <v>0.05</v>
      </c>
      <c r="F165" s="407">
        <f>ROUND(E165*1.2, 3)</f>
        <v>0.06</v>
      </c>
    </row>
    <row r="166" spans="3:6" x14ac:dyDescent="0.2">
      <c r="C166" s="16" t="s">
        <v>1440</v>
      </c>
      <c r="D166" s="17" t="s">
        <v>22</v>
      </c>
      <c r="E166" s="408" t="s">
        <v>140</v>
      </c>
      <c r="F166" s="408" t="s">
        <v>140</v>
      </c>
    </row>
    <row r="167" spans="3:6" x14ac:dyDescent="0.2">
      <c r="C167" s="4" t="s">
        <v>141</v>
      </c>
      <c r="D167" s="5" t="s">
        <v>26</v>
      </c>
      <c r="E167" s="22" t="s">
        <v>2023</v>
      </c>
      <c r="F167" s="22" t="s">
        <v>2023</v>
      </c>
    </row>
    <row r="168" spans="3:6" x14ac:dyDescent="0.2">
      <c r="C168" s="4" t="s">
        <v>2177</v>
      </c>
      <c r="D168" s="5" t="s">
        <v>2000</v>
      </c>
      <c r="E168" s="21">
        <v>7.3630000000000004</v>
      </c>
      <c r="F168" s="21"/>
    </row>
    <row r="169" spans="3:6" x14ac:dyDescent="0.2">
      <c r="C169" s="4" t="s">
        <v>2178</v>
      </c>
      <c r="D169" s="5" t="s">
        <v>1997</v>
      </c>
      <c r="E169" s="404">
        <v>9</v>
      </c>
      <c r="F169" s="404">
        <v>9</v>
      </c>
    </row>
    <row r="170" spans="3:6" x14ac:dyDescent="0.2">
      <c r="C170" s="4" t="s">
        <v>2179</v>
      </c>
      <c r="D170" s="5" t="s">
        <v>1998</v>
      </c>
      <c r="E170" s="21">
        <v>697500</v>
      </c>
      <c r="F170" s="21">
        <v>697500</v>
      </c>
    </row>
    <row r="171" spans="3:6" x14ac:dyDescent="0.2">
      <c r="C171" s="4" t="s">
        <v>2180</v>
      </c>
      <c r="D171" s="5" t="s">
        <v>2031</v>
      </c>
      <c r="E171" s="21">
        <v>4.09</v>
      </c>
      <c r="F171" s="21"/>
    </row>
    <row r="172" spans="3:6" x14ac:dyDescent="0.2">
      <c r="C172" s="4" t="s">
        <v>161</v>
      </c>
      <c r="D172" s="5" t="s">
        <v>66</v>
      </c>
      <c r="E172" s="186" t="s">
        <v>162</v>
      </c>
      <c r="F172" s="186" t="s">
        <v>162</v>
      </c>
    </row>
    <row r="173" spans="3:6" x14ac:dyDescent="0.2">
      <c r="C173" s="4" t="s">
        <v>2181</v>
      </c>
      <c r="D173" s="5" t="s">
        <v>459</v>
      </c>
      <c r="E173" s="21">
        <v>7.3630000000000004</v>
      </c>
      <c r="F173" s="21"/>
    </row>
    <row r="174" spans="3:6" x14ac:dyDescent="0.2">
      <c r="C174" s="4" t="s">
        <v>2182</v>
      </c>
      <c r="D174" s="5" t="s">
        <v>2001</v>
      </c>
      <c r="E174" s="21">
        <v>16</v>
      </c>
      <c r="F174" s="21">
        <v>16</v>
      </c>
    </row>
    <row r="175" spans="3:6" x14ac:dyDescent="0.2">
      <c r="C175" s="4" t="s">
        <v>2183</v>
      </c>
      <c r="D175" s="5" t="s">
        <v>2002</v>
      </c>
      <c r="E175" s="21">
        <v>697500</v>
      </c>
      <c r="F175" s="21">
        <v>697500</v>
      </c>
    </row>
    <row r="176" spans="3:6" x14ac:dyDescent="0.2">
      <c r="C176" s="4" t="s">
        <v>2184</v>
      </c>
      <c r="D176" s="5" t="s">
        <v>461</v>
      </c>
      <c r="E176" s="393">
        <v>4.09</v>
      </c>
      <c r="F176" s="406">
        <f>ROUND(E176*0.9, 2)</f>
        <v>3.68</v>
      </c>
    </row>
    <row r="177" spans="3:6" x14ac:dyDescent="0.2">
      <c r="C177" s="4" t="s">
        <v>2185</v>
      </c>
      <c r="D177" s="5" t="s">
        <v>483</v>
      </c>
      <c r="E177" s="401" t="s">
        <v>79</v>
      </c>
      <c r="F177" s="401" t="s">
        <v>79</v>
      </c>
    </row>
    <row r="178" spans="3:6" x14ac:dyDescent="0.2">
      <c r="C178" s="4" t="s">
        <v>2186</v>
      </c>
      <c r="D178" s="5" t="s">
        <v>2013</v>
      </c>
      <c r="E178" s="405" t="s">
        <v>76</v>
      </c>
      <c r="F178" s="405" t="s">
        <v>76</v>
      </c>
    </row>
    <row r="179" spans="3:6" x14ac:dyDescent="0.2">
      <c r="C179" s="4" t="s">
        <v>2187</v>
      </c>
      <c r="D179" s="5" t="s">
        <v>2039</v>
      </c>
      <c r="E179" s="27">
        <v>2.4140000000000001</v>
      </c>
      <c r="F179" s="21"/>
    </row>
    <row r="180" spans="3:6" x14ac:dyDescent="0.2">
      <c r="C180" s="4" t="s">
        <v>2188</v>
      </c>
      <c r="D180" s="5" t="s">
        <v>2041</v>
      </c>
      <c r="E180" s="27">
        <v>1</v>
      </c>
      <c r="F180" s="27">
        <v>1</v>
      </c>
    </row>
    <row r="181" spans="3:6" x14ac:dyDescent="0.2">
      <c r="C181" s="4" t="s">
        <v>2189</v>
      </c>
      <c r="D181" s="5" t="s">
        <v>2043</v>
      </c>
      <c r="E181" s="27">
        <v>40000</v>
      </c>
      <c r="F181" s="27">
        <v>40000</v>
      </c>
    </row>
    <row r="182" spans="3:6" x14ac:dyDescent="0.2">
      <c r="C182" s="4" t="s">
        <v>2190</v>
      </c>
      <c r="D182" s="5" t="s">
        <v>2045</v>
      </c>
      <c r="E182" s="393">
        <v>1.341</v>
      </c>
      <c r="F182" s="164"/>
    </row>
    <row r="183" spans="3:6" x14ac:dyDescent="0.2">
      <c r="C183" s="4" t="s">
        <v>2191</v>
      </c>
      <c r="D183" s="5" t="s">
        <v>483</v>
      </c>
      <c r="E183" s="401" t="s">
        <v>83</v>
      </c>
      <c r="F183" s="401" t="s">
        <v>83</v>
      </c>
    </row>
    <row r="184" spans="3:6" x14ac:dyDescent="0.2">
      <c r="C184" s="4" t="s">
        <v>2192</v>
      </c>
      <c r="D184" s="5" t="s">
        <v>2013</v>
      </c>
      <c r="E184" s="27" t="s">
        <v>76</v>
      </c>
      <c r="F184" s="27" t="s">
        <v>76</v>
      </c>
    </row>
    <row r="185" spans="3:6" x14ac:dyDescent="0.2">
      <c r="C185" s="4" t="s">
        <v>2193</v>
      </c>
      <c r="D185" s="5" t="s">
        <v>2039</v>
      </c>
      <c r="E185" s="27">
        <v>3.7080000000000002</v>
      </c>
      <c r="F185" s="21"/>
    </row>
    <row r="186" spans="3:6" x14ac:dyDescent="0.2">
      <c r="C186" s="4" t="s">
        <v>2194</v>
      </c>
      <c r="D186" s="5" t="s">
        <v>2041</v>
      </c>
      <c r="E186" s="27">
        <v>4</v>
      </c>
      <c r="F186" s="27">
        <v>4</v>
      </c>
    </row>
    <row r="187" spans="3:6" x14ac:dyDescent="0.2">
      <c r="C187" s="4" t="s">
        <v>2195</v>
      </c>
      <c r="D187" s="5" t="s">
        <v>2043</v>
      </c>
      <c r="E187" s="27">
        <v>330000</v>
      </c>
      <c r="F187" s="27">
        <v>330000</v>
      </c>
    </row>
    <row r="188" spans="3:6" x14ac:dyDescent="0.2">
      <c r="C188" s="4" t="s">
        <v>2196</v>
      </c>
      <c r="D188" s="5" t="s">
        <v>2045</v>
      </c>
      <c r="E188" s="393">
        <v>2.06</v>
      </c>
      <c r="F188" s="164"/>
    </row>
    <row r="189" spans="3:6" x14ac:dyDescent="0.2">
      <c r="C189" s="4" t="s">
        <v>2197</v>
      </c>
      <c r="D189" s="5" t="s">
        <v>483</v>
      </c>
      <c r="E189" s="401" t="s">
        <v>95</v>
      </c>
      <c r="F189" s="401" t="s">
        <v>95</v>
      </c>
    </row>
    <row r="190" spans="3:6" x14ac:dyDescent="0.2">
      <c r="C190" s="4" t="s">
        <v>2198</v>
      </c>
      <c r="D190" s="5" t="s">
        <v>2013</v>
      </c>
      <c r="E190" s="27" t="s">
        <v>76</v>
      </c>
      <c r="F190" s="27" t="s">
        <v>76</v>
      </c>
    </row>
    <row r="191" spans="3:6" x14ac:dyDescent="0.2">
      <c r="C191" s="4" t="s">
        <v>2199</v>
      </c>
      <c r="D191" s="5" t="s">
        <v>2039</v>
      </c>
      <c r="E191" s="27">
        <v>5.827</v>
      </c>
      <c r="F191" s="21"/>
    </row>
    <row r="192" spans="3:6" x14ac:dyDescent="0.2">
      <c r="C192" s="4" t="s">
        <v>2200</v>
      </c>
      <c r="D192" s="5" t="s">
        <v>2041</v>
      </c>
      <c r="E192" s="27">
        <v>2</v>
      </c>
      <c r="F192" s="27">
        <v>2</v>
      </c>
    </row>
    <row r="193" spans="3:6" x14ac:dyDescent="0.2">
      <c r="C193" s="4" t="s">
        <v>2201</v>
      </c>
      <c r="D193" s="5" t="s">
        <v>2043</v>
      </c>
      <c r="E193" s="27">
        <v>212500</v>
      </c>
      <c r="F193" s="27">
        <v>212500</v>
      </c>
    </row>
    <row r="194" spans="3:6" x14ac:dyDescent="0.2">
      <c r="C194" s="4" t="s">
        <v>2202</v>
      </c>
      <c r="D194" s="5" t="s">
        <v>2045</v>
      </c>
      <c r="E194" s="393">
        <v>3.2370000000000001</v>
      </c>
      <c r="F194" s="164"/>
    </row>
    <row r="195" spans="3:6" x14ac:dyDescent="0.2">
      <c r="C195" s="4" t="s">
        <v>2203</v>
      </c>
      <c r="D195" s="5" t="s">
        <v>483</v>
      </c>
      <c r="E195" s="401" t="s">
        <v>234</v>
      </c>
      <c r="F195" s="401" t="s">
        <v>234</v>
      </c>
    </row>
    <row r="196" spans="3:6" x14ac:dyDescent="0.2">
      <c r="C196" s="4" t="s">
        <v>2204</v>
      </c>
      <c r="D196" s="5" t="s">
        <v>2013</v>
      </c>
      <c r="E196" s="27" t="s">
        <v>76</v>
      </c>
      <c r="F196" s="27" t="s">
        <v>76</v>
      </c>
    </row>
    <row r="197" spans="3:6" x14ac:dyDescent="0.2">
      <c r="C197" s="4" t="s">
        <v>2205</v>
      </c>
      <c r="D197" s="5" t="s">
        <v>2039</v>
      </c>
      <c r="E197" s="27">
        <v>22.408000000000001</v>
      </c>
      <c r="F197" s="21"/>
    </row>
    <row r="198" spans="3:6" x14ac:dyDescent="0.2">
      <c r="C198" s="4" t="s">
        <v>2206</v>
      </c>
      <c r="D198" s="5" t="s">
        <v>2041</v>
      </c>
      <c r="E198" s="27">
        <v>2</v>
      </c>
      <c r="F198" s="27">
        <v>2</v>
      </c>
    </row>
    <row r="199" spans="3:6" x14ac:dyDescent="0.2">
      <c r="C199" s="4" t="s">
        <v>2207</v>
      </c>
      <c r="D199" s="5" t="s">
        <v>2043</v>
      </c>
      <c r="E199" s="27">
        <v>115000</v>
      </c>
      <c r="F199" s="27">
        <v>115000</v>
      </c>
    </row>
    <row r="200" spans="3:6" x14ac:dyDescent="0.2">
      <c r="C200" s="12" t="s">
        <v>2208</v>
      </c>
      <c r="D200" s="236" t="s">
        <v>2045</v>
      </c>
      <c r="E200" s="393">
        <v>12.449</v>
      </c>
      <c r="F200" s="164"/>
    </row>
    <row r="201" spans="3:6" x14ac:dyDescent="0.2">
      <c r="C201" s="4" t="s">
        <v>171</v>
      </c>
      <c r="D201" s="5" t="s">
        <v>26</v>
      </c>
      <c r="E201" s="22" t="s">
        <v>99</v>
      </c>
      <c r="F201" s="22" t="s">
        <v>99</v>
      </c>
    </row>
    <row r="202" spans="3:6" x14ac:dyDescent="0.2">
      <c r="C202" s="4" t="s">
        <v>2209</v>
      </c>
      <c r="D202" s="5" t="s">
        <v>2000</v>
      </c>
      <c r="E202" s="21">
        <v>6.57</v>
      </c>
      <c r="F202" s="21"/>
    </row>
    <row r="203" spans="3:6" x14ac:dyDescent="0.2">
      <c r="C203" s="4" t="s">
        <v>2210</v>
      </c>
      <c r="D203" s="5" t="s">
        <v>1997</v>
      </c>
      <c r="E203" s="404" t="s">
        <v>1848</v>
      </c>
      <c r="F203" s="404" t="s">
        <v>1848</v>
      </c>
    </row>
    <row r="204" spans="3:6" x14ac:dyDescent="0.2">
      <c r="C204" s="4" t="s">
        <v>2211</v>
      </c>
      <c r="D204" s="5" t="s">
        <v>1998</v>
      </c>
      <c r="E204" s="21">
        <v>540000</v>
      </c>
      <c r="F204" s="21">
        <v>540000</v>
      </c>
    </row>
    <row r="205" spans="3:6" x14ac:dyDescent="0.2">
      <c r="C205" s="4" t="s">
        <v>2212</v>
      </c>
      <c r="D205" s="5" t="s">
        <v>2031</v>
      </c>
      <c r="E205" s="21">
        <v>3.65</v>
      </c>
      <c r="F205" s="407">
        <f>ROUND(E205*1.15, 2)</f>
        <v>4.2</v>
      </c>
    </row>
    <row r="206" spans="3:6" x14ac:dyDescent="0.2">
      <c r="C206" s="4" t="s">
        <v>190</v>
      </c>
      <c r="D206" s="5" t="s">
        <v>66</v>
      </c>
      <c r="E206" s="186" t="s">
        <v>162</v>
      </c>
      <c r="F206" s="186" t="s">
        <v>162</v>
      </c>
    </row>
    <row r="207" spans="3:6" x14ac:dyDescent="0.2">
      <c r="C207" s="4" t="s">
        <v>2213</v>
      </c>
      <c r="D207" s="5" t="s">
        <v>459</v>
      </c>
      <c r="E207" s="21">
        <v>6.57</v>
      </c>
      <c r="F207" s="21"/>
    </row>
    <row r="208" spans="3:6" x14ac:dyDescent="0.2">
      <c r="C208" s="4" t="s">
        <v>2214</v>
      </c>
      <c r="D208" s="5" t="s">
        <v>2001</v>
      </c>
      <c r="E208" s="21">
        <v>10</v>
      </c>
      <c r="F208" s="21">
        <v>10</v>
      </c>
    </row>
    <row r="209" spans="3:6" x14ac:dyDescent="0.2">
      <c r="C209" s="4" t="s">
        <v>2215</v>
      </c>
      <c r="D209" s="5" t="s">
        <v>2002</v>
      </c>
      <c r="E209" s="21">
        <v>540000</v>
      </c>
      <c r="F209" s="21">
        <v>540000</v>
      </c>
    </row>
    <row r="210" spans="3:6" x14ac:dyDescent="0.2">
      <c r="C210" s="4" t="s">
        <v>2216</v>
      </c>
      <c r="D210" s="5" t="s">
        <v>461</v>
      </c>
      <c r="E210" s="393">
        <v>3.65</v>
      </c>
      <c r="F210" s="164"/>
    </row>
    <row r="211" spans="3:6" x14ac:dyDescent="0.2">
      <c r="C211" s="4" t="s">
        <v>2217</v>
      </c>
      <c r="D211" s="5" t="s">
        <v>483</v>
      </c>
      <c r="E211" s="401" t="s">
        <v>79</v>
      </c>
      <c r="F211" s="401" t="s">
        <v>79</v>
      </c>
    </row>
    <row r="212" spans="3:6" x14ac:dyDescent="0.2">
      <c r="C212" s="4" t="s">
        <v>2218</v>
      </c>
      <c r="D212" s="5" t="s">
        <v>2013</v>
      </c>
      <c r="E212" s="405" t="s">
        <v>85</v>
      </c>
      <c r="F212" s="405" t="s">
        <v>85</v>
      </c>
    </row>
    <row r="213" spans="3:6" x14ac:dyDescent="0.2">
      <c r="C213" s="4" t="s">
        <v>2219</v>
      </c>
      <c r="D213" s="5" t="s">
        <v>2039</v>
      </c>
      <c r="E213" s="27">
        <v>2.1469999999999998</v>
      </c>
      <c r="F213" s="21"/>
    </row>
    <row r="214" spans="3:6" x14ac:dyDescent="0.2">
      <c r="C214" s="4" t="s">
        <v>2220</v>
      </c>
      <c r="D214" s="5" t="s">
        <v>2041</v>
      </c>
      <c r="E214" s="27">
        <v>1</v>
      </c>
      <c r="F214" s="27">
        <v>1</v>
      </c>
    </row>
    <row r="215" spans="3:6" x14ac:dyDescent="0.2">
      <c r="C215" s="4" t="s">
        <v>2221</v>
      </c>
      <c r="D215" s="5" t="s">
        <v>2043</v>
      </c>
      <c r="E215" s="27">
        <v>32500</v>
      </c>
      <c r="F215" s="27">
        <v>32500</v>
      </c>
    </row>
    <row r="216" spans="3:6" x14ac:dyDescent="0.2">
      <c r="C216" s="4" t="s">
        <v>2222</v>
      </c>
      <c r="D216" s="5" t="s">
        <v>2045</v>
      </c>
      <c r="E216" s="393">
        <v>1.1930000000000001</v>
      </c>
      <c r="F216" s="164"/>
    </row>
    <row r="217" spans="3:6" x14ac:dyDescent="0.2">
      <c r="C217" s="4" t="s">
        <v>2223</v>
      </c>
      <c r="D217" s="5" t="s">
        <v>483</v>
      </c>
      <c r="E217" s="401" t="s">
        <v>83</v>
      </c>
      <c r="F217" s="401" t="s">
        <v>83</v>
      </c>
    </row>
    <row r="218" spans="3:6" x14ac:dyDescent="0.2">
      <c r="C218" s="4" t="s">
        <v>2224</v>
      </c>
      <c r="D218" s="5" t="s">
        <v>2013</v>
      </c>
      <c r="E218" s="27" t="s">
        <v>92</v>
      </c>
      <c r="F218" s="27" t="s">
        <v>92</v>
      </c>
    </row>
    <row r="219" spans="3:6" x14ac:dyDescent="0.2">
      <c r="C219" s="4" t="s">
        <v>2225</v>
      </c>
      <c r="D219" s="5" t="s">
        <v>2039</v>
      </c>
      <c r="E219" s="27">
        <v>3.08</v>
      </c>
      <c r="F219" s="21"/>
    </row>
    <row r="220" spans="3:6" x14ac:dyDescent="0.2">
      <c r="C220" s="4" t="s">
        <v>2226</v>
      </c>
      <c r="D220" s="5" t="s">
        <v>2041</v>
      </c>
      <c r="E220" s="27">
        <v>1</v>
      </c>
      <c r="F220" s="27">
        <v>1</v>
      </c>
    </row>
    <row r="221" spans="3:6" x14ac:dyDescent="0.2">
      <c r="C221" s="4" t="s">
        <v>2227</v>
      </c>
      <c r="D221" s="5" t="s">
        <v>2043</v>
      </c>
      <c r="E221" s="27">
        <v>77500</v>
      </c>
      <c r="F221" s="27">
        <v>77500</v>
      </c>
    </row>
    <row r="222" spans="3:6" x14ac:dyDescent="0.2">
      <c r="C222" s="4" t="s">
        <v>2228</v>
      </c>
      <c r="D222" s="5" t="s">
        <v>2045</v>
      </c>
      <c r="E222" s="393">
        <v>1.7110000000000001</v>
      </c>
      <c r="F222" s="164"/>
    </row>
    <row r="223" spans="3:6" x14ac:dyDescent="0.2">
      <c r="C223" s="4" t="s">
        <v>2229</v>
      </c>
      <c r="D223" s="5" t="s">
        <v>483</v>
      </c>
      <c r="E223" s="401" t="s">
        <v>83</v>
      </c>
      <c r="F223" s="401" t="s">
        <v>83</v>
      </c>
    </row>
    <row r="224" spans="3:6" x14ac:dyDescent="0.2">
      <c r="C224" s="4" t="s">
        <v>2230</v>
      </c>
      <c r="D224" s="5" t="s">
        <v>2013</v>
      </c>
      <c r="E224" s="27" t="s">
        <v>85</v>
      </c>
      <c r="F224" s="27" t="s">
        <v>85</v>
      </c>
    </row>
    <row r="225" spans="3:6" x14ac:dyDescent="0.2">
      <c r="C225" s="4" t="s">
        <v>2231</v>
      </c>
      <c r="D225" s="5" t="s">
        <v>2039</v>
      </c>
      <c r="E225" s="27">
        <v>3.08</v>
      </c>
      <c r="F225" s="21"/>
    </row>
    <row r="226" spans="3:6" x14ac:dyDescent="0.2">
      <c r="C226" s="4" t="s">
        <v>2232</v>
      </c>
      <c r="D226" s="5" t="s">
        <v>2041</v>
      </c>
      <c r="E226" s="27">
        <v>3</v>
      </c>
      <c r="F226" s="27">
        <v>3</v>
      </c>
    </row>
    <row r="227" spans="3:6" x14ac:dyDescent="0.2">
      <c r="C227" s="4" t="s">
        <v>2233</v>
      </c>
      <c r="D227" s="5" t="s">
        <v>2043</v>
      </c>
      <c r="E227" s="27">
        <v>175000</v>
      </c>
      <c r="F227" s="27">
        <v>175000</v>
      </c>
    </row>
    <row r="228" spans="3:6" x14ac:dyDescent="0.2">
      <c r="C228" s="4" t="s">
        <v>2234</v>
      </c>
      <c r="D228" s="5" t="s">
        <v>2045</v>
      </c>
      <c r="E228" s="393">
        <v>1.7110000000000001</v>
      </c>
      <c r="F228" s="164"/>
    </row>
    <row r="229" spans="3:6" x14ac:dyDescent="0.2">
      <c r="C229" s="4" t="s">
        <v>2235</v>
      </c>
      <c r="D229" s="5" t="s">
        <v>483</v>
      </c>
      <c r="E229" s="401" t="s">
        <v>95</v>
      </c>
      <c r="F229" s="401" t="s">
        <v>95</v>
      </c>
    </row>
    <row r="230" spans="3:6" x14ac:dyDescent="0.2">
      <c r="C230" s="4" t="s">
        <v>2236</v>
      </c>
      <c r="D230" s="5" t="s">
        <v>2013</v>
      </c>
      <c r="E230" s="27" t="s">
        <v>92</v>
      </c>
      <c r="F230" s="27" t="s">
        <v>92</v>
      </c>
    </row>
    <row r="231" spans="3:6" x14ac:dyDescent="0.2">
      <c r="C231" s="4" t="s">
        <v>2237</v>
      </c>
      <c r="D231" s="5" t="s">
        <v>2039</v>
      </c>
      <c r="E231" s="27">
        <v>4.7699999999999996</v>
      </c>
      <c r="F231" s="21"/>
    </row>
    <row r="232" spans="3:6" x14ac:dyDescent="0.2">
      <c r="C232" s="4" t="s">
        <v>2238</v>
      </c>
      <c r="D232" s="5" t="s">
        <v>2041</v>
      </c>
      <c r="E232" s="27">
        <v>2</v>
      </c>
      <c r="F232" s="27">
        <v>2</v>
      </c>
    </row>
    <row r="233" spans="3:6" x14ac:dyDescent="0.2">
      <c r="C233" s="4" t="s">
        <v>2239</v>
      </c>
      <c r="D233" s="5" t="s">
        <v>2043</v>
      </c>
      <c r="E233" s="27">
        <v>112500</v>
      </c>
      <c r="F233" s="27">
        <v>112500</v>
      </c>
    </row>
    <row r="234" spans="3:6" x14ac:dyDescent="0.2">
      <c r="C234" s="4" t="s">
        <v>2240</v>
      </c>
      <c r="D234" s="5" t="s">
        <v>2045</v>
      </c>
      <c r="E234" s="393">
        <v>2.65</v>
      </c>
      <c r="F234" s="164"/>
    </row>
    <row r="235" spans="3:6" x14ac:dyDescent="0.2">
      <c r="C235" s="4" t="s">
        <v>2241</v>
      </c>
      <c r="D235" s="5" t="s">
        <v>483</v>
      </c>
      <c r="E235" s="401" t="s">
        <v>95</v>
      </c>
      <c r="F235" s="401" t="s">
        <v>95</v>
      </c>
    </row>
    <row r="236" spans="3:6" x14ac:dyDescent="0.2">
      <c r="C236" s="4" t="s">
        <v>2242</v>
      </c>
      <c r="D236" s="5" t="s">
        <v>2013</v>
      </c>
      <c r="E236" s="27" t="s">
        <v>85</v>
      </c>
      <c r="F236" s="27" t="s">
        <v>85</v>
      </c>
    </row>
    <row r="237" spans="3:6" x14ac:dyDescent="0.2">
      <c r="C237" s="4" t="s">
        <v>2243</v>
      </c>
      <c r="D237" s="5" t="s">
        <v>2039</v>
      </c>
      <c r="E237" s="27">
        <v>4.7699999999999996</v>
      </c>
      <c r="F237" s="21"/>
    </row>
    <row r="238" spans="3:6" x14ac:dyDescent="0.2">
      <c r="C238" s="4" t="s">
        <v>2244</v>
      </c>
      <c r="D238" s="5" t="s">
        <v>2041</v>
      </c>
      <c r="E238" s="27">
        <v>1</v>
      </c>
      <c r="F238" s="27">
        <v>1</v>
      </c>
    </row>
    <row r="239" spans="3:6" x14ac:dyDescent="0.2">
      <c r="C239" s="4" t="s">
        <v>2245</v>
      </c>
      <c r="D239" s="5" t="s">
        <v>2043</v>
      </c>
      <c r="E239" s="27">
        <v>37500</v>
      </c>
      <c r="F239" s="27">
        <v>37500</v>
      </c>
    </row>
    <row r="240" spans="3:6" x14ac:dyDescent="0.2">
      <c r="C240" s="4" t="s">
        <v>2246</v>
      </c>
      <c r="D240" s="5" t="s">
        <v>2045</v>
      </c>
      <c r="E240" s="393">
        <v>2.65</v>
      </c>
      <c r="F240" s="164"/>
    </row>
    <row r="241" spans="3:6" x14ac:dyDescent="0.2">
      <c r="C241" s="4" t="s">
        <v>2247</v>
      </c>
      <c r="D241" s="5" t="s">
        <v>483</v>
      </c>
      <c r="E241" s="401" t="s">
        <v>234</v>
      </c>
      <c r="F241" s="401" t="s">
        <v>234</v>
      </c>
    </row>
    <row r="242" spans="3:6" x14ac:dyDescent="0.2">
      <c r="C242" s="4" t="s">
        <v>2248</v>
      </c>
      <c r="D242" s="5" t="s">
        <v>2013</v>
      </c>
      <c r="E242" s="27" t="s">
        <v>92</v>
      </c>
      <c r="F242" s="27" t="s">
        <v>92</v>
      </c>
    </row>
    <row r="243" spans="3:6" x14ac:dyDescent="0.2">
      <c r="C243" s="4" t="s">
        <v>2249</v>
      </c>
      <c r="D243" s="5" t="s">
        <v>2039</v>
      </c>
      <c r="E243" s="27">
        <v>18.902000000000001</v>
      </c>
      <c r="F243" s="21"/>
    </row>
    <row r="244" spans="3:6" x14ac:dyDescent="0.2">
      <c r="C244" s="4" t="s">
        <v>2250</v>
      </c>
      <c r="D244" s="5" t="s">
        <v>2041</v>
      </c>
      <c r="E244" s="27">
        <v>1</v>
      </c>
      <c r="F244" s="27">
        <v>1</v>
      </c>
    </row>
    <row r="245" spans="3:6" x14ac:dyDescent="0.2">
      <c r="C245" s="4" t="s">
        <v>2251</v>
      </c>
      <c r="D245" s="5" t="s">
        <v>2043</v>
      </c>
      <c r="E245" s="27">
        <v>70000</v>
      </c>
      <c r="F245" s="27">
        <v>70000</v>
      </c>
    </row>
    <row r="246" spans="3:6" x14ac:dyDescent="0.2">
      <c r="C246" s="4" t="s">
        <v>2252</v>
      </c>
      <c r="D246" s="5" t="s">
        <v>2045</v>
      </c>
      <c r="E246" s="393">
        <v>10.500999999999999</v>
      </c>
      <c r="F246" s="164"/>
    </row>
    <row r="247" spans="3:6" x14ac:dyDescent="0.2">
      <c r="C247" s="4" t="s">
        <v>2253</v>
      </c>
      <c r="D247" s="5" t="s">
        <v>483</v>
      </c>
      <c r="E247" s="401" t="s">
        <v>234</v>
      </c>
      <c r="F247" s="401" t="s">
        <v>234</v>
      </c>
    </row>
    <row r="248" spans="3:6" x14ac:dyDescent="0.2">
      <c r="C248" s="4" t="s">
        <v>2254</v>
      </c>
      <c r="D248" s="5" t="s">
        <v>2013</v>
      </c>
      <c r="E248" s="27" t="s">
        <v>85</v>
      </c>
      <c r="F248" s="27" t="s">
        <v>85</v>
      </c>
    </row>
    <row r="249" spans="3:6" x14ac:dyDescent="0.2">
      <c r="C249" s="4" t="s">
        <v>2255</v>
      </c>
      <c r="D249" s="5" t="s">
        <v>2039</v>
      </c>
      <c r="E249" s="27">
        <v>18.902000000000001</v>
      </c>
      <c r="F249" s="21"/>
    </row>
    <row r="250" spans="3:6" x14ac:dyDescent="0.2">
      <c r="C250" s="4" t="s">
        <v>2256</v>
      </c>
      <c r="D250" s="5" t="s">
        <v>2041</v>
      </c>
      <c r="E250" s="27">
        <v>1</v>
      </c>
      <c r="F250" s="27">
        <v>1</v>
      </c>
    </row>
    <row r="251" spans="3:6" x14ac:dyDescent="0.2">
      <c r="C251" s="4" t="s">
        <v>2257</v>
      </c>
      <c r="D251" s="5" t="s">
        <v>2043</v>
      </c>
      <c r="E251" s="27">
        <v>35000</v>
      </c>
      <c r="F251" s="27">
        <v>35000</v>
      </c>
    </row>
    <row r="252" spans="3:6" x14ac:dyDescent="0.2">
      <c r="C252" s="4" t="s">
        <v>2258</v>
      </c>
      <c r="D252" s="5" t="s">
        <v>2045</v>
      </c>
      <c r="E252" s="27">
        <v>10.500999999999999</v>
      </c>
      <c r="F252" s="21"/>
    </row>
  </sheetData>
  <mergeCells count="1">
    <mergeCell ref="C4:E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4:J296"/>
  <sheetViews>
    <sheetView topLeftCell="AL267" workbookViewId="0">
      <selection activeCell="BD321" sqref="BD321"/>
    </sheetView>
  </sheetViews>
  <sheetFormatPr baseColWidth="10" defaultColWidth="8.83203125" defaultRowHeight="15" x14ac:dyDescent="0.2"/>
  <cols>
    <col min="4" max="4" width="37.5" customWidth="1" collapsed="1"/>
    <col min="5" max="5" width="104.5" customWidth="1" collapsed="1"/>
    <col min="6" max="6" width="19.5" customWidth="1" collapsed="1"/>
    <col min="7" max="7" width="17.5" customWidth="1" collapsed="1"/>
  </cols>
  <sheetData>
    <row r="4" spans="4:7" x14ac:dyDescent="0.2">
      <c r="D4" s="381" t="s">
        <v>2016</v>
      </c>
      <c r="E4" s="166"/>
      <c r="F4" s="312"/>
      <c r="G4" s="170"/>
    </row>
    <row r="5" spans="4:7" x14ac:dyDescent="0.2">
      <c r="D5" s="371" t="s">
        <v>417</v>
      </c>
      <c r="E5" s="371" t="s">
        <v>418</v>
      </c>
      <c r="F5" s="371">
        <v>3</v>
      </c>
      <c r="G5" s="170"/>
    </row>
    <row r="6" spans="4:7" x14ac:dyDescent="0.2">
      <c r="D6" s="166" t="s">
        <v>1995</v>
      </c>
      <c r="E6" s="166" t="s">
        <v>1993</v>
      </c>
      <c r="F6" s="167" t="s">
        <v>354</v>
      </c>
      <c r="G6" s="370" t="s">
        <v>574</v>
      </c>
    </row>
    <row r="7" spans="4:7" x14ac:dyDescent="0.2">
      <c r="D7" s="166" t="s">
        <v>1994</v>
      </c>
      <c r="E7" s="166" t="s">
        <v>1993</v>
      </c>
      <c r="F7" s="167" t="s">
        <v>354</v>
      </c>
      <c r="G7" s="370" t="s">
        <v>1992</v>
      </c>
    </row>
    <row r="8" spans="4:7" x14ac:dyDescent="0.2">
      <c r="D8" s="359" t="s">
        <v>3585</v>
      </c>
      <c r="E8" s="166"/>
      <c r="F8" s="171" t="s">
        <v>22</v>
      </c>
      <c r="G8" s="369" t="s">
        <v>23</v>
      </c>
    </row>
    <row r="9" spans="4:7" x14ac:dyDescent="0.2">
      <c r="D9" s="359" t="s">
        <v>3586</v>
      </c>
      <c r="E9" s="166"/>
      <c r="F9" s="171" t="s">
        <v>26</v>
      </c>
      <c r="G9" s="368" t="s">
        <v>2023</v>
      </c>
    </row>
    <row r="10" spans="4:7" x14ac:dyDescent="0.2">
      <c r="D10" s="359" t="s">
        <v>3587</v>
      </c>
      <c r="E10" s="166"/>
      <c r="F10" s="171" t="s">
        <v>2004</v>
      </c>
      <c r="G10" s="367"/>
    </row>
    <row r="11" spans="4:7" x14ac:dyDescent="0.2">
      <c r="D11" s="359" t="s">
        <v>3588</v>
      </c>
      <c r="E11" s="173"/>
      <c r="F11" s="366" t="s">
        <v>66</v>
      </c>
      <c r="G11" s="365" t="s">
        <v>67</v>
      </c>
    </row>
    <row r="12" spans="4:7" x14ac:dyDescent="0.2">
      <c r="D12" s="359" t="s">
        <v>3589</v>
      </c>
      <c r="E12" s="173"/>
      <c r="F12" s="171" t="s">
        <v>2014</v>
      </c>
      <c r="G12" s="367"/>
    </row>
    <row r="13" spans="4:7" x14ac:dyDescent="0.2">
      <c r="D13" s="359" t="s">
        <v>3590</v>
      </c>
      <c r="E13" s="170"/>
      <c r="F13" s="171" t="s">
        <v>483</v>
      </c>
      <c r="G13" s="370" t="s">
        <v>83</v>
      </c>
    </row>
    <row r="14" spans="4:7" x14ac:dyDescent="0.2">
      <c r="D14" s="359" t="s">
        <v>3591</v>
      </c>
      <c r="E14" s="170"/>
      <c r="F14" s="171" t="s">
        <v>328</v>
      </c>
      <c r="G14" s="170"/>
    </row>
    <row r="15" spans="4:7" x14ac:dyDescent="0.2">
      <c r="D15" s="359" t="s">
        <v>3592</v>
      </c>
      <c r="E15" s="170"/>
      <c r="F15" s="373" t="s">
        <v>2013</v>
      </c>
      <c r="G15" s="173" t="s">
        <v>76</v>
      </c>
    </row>
    <row r="16" spans="4:7" x14ac:dyDescent="0.2">
      <c r="D16" s="359" t="s">
        <v>3593</v>
      </c>
      <c r="E16" s="170"/>
      <c r="F16" s="171" t="s">
        <v>723</v>
      </c>
      <c r="G16" s="364" t="s">
        <v>2601</v>
      </c>
    </row>
    <row r="17" spans="4:7" x14ac:dyDescent="0.2">
      <c r="D17" s="359" t="s">
        <v>3594</v>
      </c>
      <c r="E17" s="170"/>
      <c r="F17" s="171" t="s">
        <v>70</v>
      </c>
      <c r="G17" s="363" t="s">
        <v>1511</v>
      </c>
    </row>
    <row r="18" spans="4:7" x14ac:dyDescent="0.2">
      <c r="D18" s="359" t="s">
        <v>3595</v>
      </c>
      <c r="E18" s="170"/>
      <c r="F18" s="171" t="s">
        <v>349</v>
      </c>
      <c r="G18" s="364" t="s">
        <v>1888</v>
      </c>
    </row>
    <row r="19" spans="4:7" x14ac:dyDescent="0.2">
      <c r="D19" s="359" t="s">
        <v>3596</v>
      </c>
      <c r="E19" s="170"/>
      <c r="F19" s="171" t="s">
        <v>440</v>
      </c>
      <c r="G19" s="364" t="s">
        <v>2602</v>
      </c>
    </row>
    <row r="20" spans="4:7" x14ac:dyDescent="0.2">
      <c r="D20" s="359" t="s">
        <v>3597</v>
      </c>
      <c r="E20" s="170"/>
      <c r="F20" s="171" t="s">
        <v>441</v>
      </c>
      <c r="G20" s="364" t="s">
        <v>2603</v>
      </c>
    </row>
    <row r="21" spans="4:7" x14ac:dyDescent="0.2">
      <c r="D21" s="359" t="s">
        <v>3598</v>
      </c>
      <c r="E21" s="170"/>
      <c r="F21" s="171" t="s">
        <v>442</v>
      </c>
      <c r="G21" s="364" t="s">
        <v>2604</v>
      </c>
    </row>
    <row r="22" spans="4:7" x14ac:dyDescent="0.2">
      <c r="D22" s="359" t="s">
        <v>3599</v>
      </c>
      <c r="E22" s="170"/>
      <c r="F22" s="171" t="s">
        <v>724</v>
      </c>
      <c r="G22" s="364" t="s">
        <v>2605</v>
      </c>
    </row>
    <row r="23" spans="4:7" x14ac:dyDescent="0.2">
      <c r="D23" s="359" t="s">
        <v>3600</v>
      </c>
      <c r="E23" s="170"/>
      <c r="F23" s="171" t="s">
        <v>483</v>
      </c>
      <c r="G23" s="370" t="s">
        <v>95</v>
      </c>
    </row>
    <row r="24" spans="4:7" x14ac:dyDescent="0.2">
      <c r="D24" s="359" t="s">
        <v>3601</v>
      </c>
      <c r="E24" s="170"/>
      <c r="F24" s="171" t="s">
        <v>328</v>
      </c>
      <c r="G24" s="170"/>
    </row>
    <row r="25" spans="4:7" x14ac:dyDescent="0.2">
      <c r="D25" s="359" t="s">
        <v>3602</v>
      </c>
      <c r="E25" s="170"/>
      <c r="F25" s="373" t="s">
        <v>2013</v>
      </c>
      <c r="G25" s="173" t="s">
        <v>76</v>
      </c>
    </row>
    <row r="26" spans="4:7" x14ac:dyDescent="0.2">
      <c r="D26" s="359" t="s">
        <v>3603</v>
      </c>
      <c r="E26" s="170"/>
      <c r="F26" s="171" t="s">
        <v>723</v>
      </c>
      <c r="G26" s="364" t="s">
        <v>2606</v>
      </c>
    </row>
    <row r="27" spans="4:7" x14ac:dyDescent="0.2">
      <c r="D27" s="359" t="s">
        <v>3604</v>
      </c>
      <c r="E27" s="170"/>
      <c r="F27" s="171" t="s">
        <v>70</v>
      </c>
      <c r="G27" s="363" t="s">
        <v>1518</v>
      </c>
    </row>
    <row r="28" spans="4:7" x14ac:dyDescent="0.2">
      <c r="D28" s="359" t="s">
        <v>3605</v>
      </c>
      <c r="E28" s="170"/>
      <c r="F28" s="171" t="s">
        <v>349</v>
      </c>
      <c r="G28" s="364" t="s">
        <v>1515</v>
      </c>
    </row>
    <row r="29" spans="4:7" x14ac:dyDescent="0.2">
      <c r="D29" s="359" t="s">
        <v>3606</v>
      </c>
      <c r="E29" s="170"/>
      <c r="F29" s="171" t="s">
        <v>440</v>
      </c>
      <c r="G29" s="364" t="s">
        <v>2607</v>
      </c>
    </row>
    <row r="30" spans="4:7" x14ac:dyDescent="0.2">
      <c r="D30" s="359" t="s">
        <v>3607</v>
      </c>
      <c r="E30" s="170"/>
      <c r="F30" s="171" t="s">
        <v>441</v>
      </c>
      <c r="G30" s="364" t="s">
        <v>2608</v>
      </c>
    </row>
    <row r="31" spans="4:7" x14ac:dyDescent="0.2">
      <c r="D31" s="359" t="s">
        <v>3608</v>
      </c>
      <c r="E31" s="170"/>
      <c r="F31" s="171" t="s">
        <v>442</v>
      </c>
      <c r="G31" s="364" t="s">
        <v>2609</v>
      </c>
    </row>
    <row r="32" spans="4:7" x14ac:dyDescent="0.2">
      <c r="D32" s="359" t="s">
        <v>3609</v>
      </c>
      <c r="E32" s="170"/>
      <c r="F32" s="171" t="s">
        <v>724</v>
      </c>
      <c r="G32" s="364" t="s">
        <v>2610</v>
      </c>
    </row>
    <row r="33" spans="4:7" x14ac:dyDescent="0.2">
      <c r="D33" s="359" t="s">
        <v>3610</v>
      </c>
      <c r="E33" s="170"/>
      <c r="F33" s="171" t="s">
        <v>483</v>
      </c>
      <c r="G33" s="370" t="s">
        <v>196</v>
      </c>
    </row>
    <row r="34" spans="4:7" x14ac:dyDescent="0.2">
      <c r="D34" s="359" t="s">
        <v>3611</v>
      </c>
      <c r="E34" s="170"/>
      <c r="F34" s="171" t="s">
        <v>328</v>
      </c>
      <c r="G34" s="170"/>
    </row>
    <row r="35" spans="4:7" x14ac:dyDescent="0.2">
      <c r="D35" s="359" t="s">
        <v>3612</v>
      </c>
      <c r="E35" s="170"/>
      <c r="F35" s="373" t="s">
        <v>2013</v>
      </c>
      <c r="G35" s="173" t="s">
        <v>76</v>
      </c>
    </row>
    <row r="36" spans="4:7" x14ac:dyDescent="0.2">
      <c r="D36" s="359" t="s">
        <v>3613</v>
      </c>
      <c r="E36" s="170"/>
      <c r="F36" s="171" t="s">
        <v>723</v>
      </c>
      <c r="G36" s="364" t="s">
        <v>2611</v>
      </c>
    </row>
    <row r="37" spans="4:7" x14ac:dyDescent="0.2">
      <c r="D37" s="359" t="s">
        <v>3614</v>
      </c>
      <c r="E37" s="170"/>
      <c r="F37" s="171" t="s">
        <v>70</v>
      </c>
      <c r="G37" s="363"/>
    </row>
    <row r="38" spans="4:7" x14ac:dyDescent="0.2">
      <c r="D38" s="359" t="s">
        <v>3615</v>
      </c>
      <c r="E38" s="170"/>
      <c r="F38" s="171" t="s">
        <v>349</v>
      </c>
      <c r="G38" s="364"/>
    </row>
    <row r="39" spans="4:7" x14ac:dyDescent="0.2">
      <c r="D39" s="359" t="s">
        <v>3616</v>
      </c>
      <c r="E39" s="170"/>
      <c r="F39" s="171" t="s">
        <v>440</v>
      </c>
      <c r="G39" s="364" t="s">
        <v>2612</v>
      </c>
    </row>
    <row r="40" spans="4:7" x14ac:dyDescent="0.2">
      <c r="D40" s="359" t="s">
        <v>3617</v>
      </c>
      <c r="E40" s="170"/>
      <c r="F40" s="171" t="s">
        <v>441</v>
      </c>
      <c r="G40" s="170"/>
    </row>
    <row r="41" spans="4:7" x14ac:dyDescent="0.2">
      <c r="D41" s="359" t="s">
        <v>3618</v>
      </c>
      <c r="E41" s="170"/>
      <c r="F41" s="171" t="s">
        <v>442</v>
      </c>
      <c r="G41" s="170"/>
    </row>
    <row r="42" spans="4:7" x14ac:dyDescent="0.2">
      <c r="D42" s="359" t="s">
        <v>3619</v>
      </c>
      <c r="E42" s="170"/>
      <c r="F42" s="171" t="s">
        <v>724</v>
      </c>
      <c r="G42" s="170"/>
    </row>
    <row r="43" spans="4:7" x14ac:dyDescent="0.2">
      <c r="D43" s="359" t="s">
        <v>3620</v>
      </c>
      <c r="E43" s="170"/>
      <c r="F43" s="171" t="s">
        <v>483</v>
      </c>
      <c r="G43" s="380" t="s">
        <v>234</v>
      </c>
    </row>
    <row r="44" spans="4:7" x14ac:dyDescent="0.2">
      <c r="D44" s="359" t="s">
        <v>3621</v>
      </c>
      <c r="E44" s="170"/>
      <c r="F44" s="171" t="s">
        <v>328</v>
      </c>
      <c r="G44" s="170"/>
    </row>
    <row r="45" spans="4:7" x14ac:dyDescent="0.2">
      <c r="D45" s="359" t="s">
        <v>3622</v>
      </c>
      <c r="E45" s="170"/>
      <c r="F45" s="373" t="s">
        <v>2013</v>
      </c>
      <c r="G45" s="173" t="s">
        <v>76</v>
      </c>
    </row>
    <row r="46" spans="4:7" x14ac:dyDescent="0.2">
      <c r="D46" s="359" t="s">
        <v>3623</v>
      </c>
      <c r="E46" s="170"/>
      <c r="F46" s="171" t="s">
        <v>723</v>
      </c>
      <c r="G46" s="364" t="s">
        <v>2613</v>
      </c>
    </row>
    <row r="47" spans="4:7" x14ac:dyDescent="0.2">
      <c r="D47" s="359" t="s">
        <v>3624</v>
      </c>
      <c r="E47" s="170"/>
      <c r="F47" s="171" t="s">
        <v>70</v>
      </c>
      <c r="G47" s="363" t="s">
        <v>1511</v>
      </c>
    </row>
    <row r="48" spans="4:7" x14ac:dyDescent="0.2">
      <c r="D48" s="359" t="s">
        <v>3625</v>
      </c>
      <c r="E48" s="170"/>
      <c r="F48" s="171" t="s">
        <v>349</v>
      </c>
      <c r="G48" s="364" t="s">
        <v>1508</v>
      </c>
    </row>
    <row r="49" spans="4:10" x14ac:dyDescent="0.2">
      <c r="D49" s="359" t="s">
        <v>3626</v>
      </c>
      <c r="E49" s="170"/>
      <c r="F49" s="171" t="s">
        <v>440</v>
      </c>
      <c r="G49" s="364" t="s">
        <v>2614</v>
      </c>
    </row>
    <row r="50" spans="4:10" x14ac:dyDescent="0.2">
      <c r="D50" s="359" t="s">
        <v>3627</v>
      </c>
      <c r="E50" s="170"/>
      <c r="F50" s="171" t="s">
        <v>441</v>
      </c>
      <c r="G50" s="364" t="s">
        <v>2615</v>
      </c>
    </row>
    <row r="51" spans="4:10" x14ac:dyDescent="0.2">
      <c r="D51" s="359" t="s">
        <v>3628</v>
      </c>
      <c r="E51" s="170"/>
      <c r="F51" s="171" t="s">
        <v>442</v>
      </c>
      <c r="G51" s="364" t="s">
        <v>2616</v>
      </c>
    </row>
    <row r="52" spans="4:10" x14ac:dyDescent="0.2">
      <c r="D52" s="359" t="s">
        <v>3629</v>
      </c>
      <c r="E52" s="170"/>
      <c r="F52" s="171" t="s">
        <v>724</v>
      </c>
      <c r="G52" s="364" t="s">
        <v>2617</v>
      </c>
    </row>
    <row r="53" spans="4:10" x14ac:dyDescent="0.2">
      <c r="D53" s="359" t="s">
        <v>3630</v>
      </c>
      <c r="E53" s="170"/>
      <c r="F53" s="171" t="s">
        <v>459</v>
      </c>
      <c r="G53" s="364" t="s">
        <v>2383</v>
      </c>
      <c r="I53">
        <v>9.4480000000000004</v>
      </c>
      <c r="J53">
        <v>10.393000000000001</v>
      </c>
    </row>
    <row r="54" spans="4:10" x14ac:dyDescent="0.2">
      <c r="D54" s="359" t="s">
        <v>3631</v>
      </c>
      <c r="E54" s="170"/>
      <c r="F54" s="171" t="s">
        <v>2003</v>
      </c>
      <c r="G54" s="362" t="s">
        <v>2618</v>
      </c>
      <c r="I54" s="375">
        <v>5.2489999999999997</v>
      </c>
      <c r="J54" s="375">
        <v>5.774</v>
      </c>
    </row>
    <row r="55" spans="4:10" x14ac:dyDescent="0.2">
      <c r="D55" s="359" t="s">
        <v>3632</v>
      </c>
      <c r="E55" s="170"/>
      <c r="F55" s="171" t="s">
        <v>2002</v>
      </c>
      <c r="G55" s="376" t="s">
        <v>1641</v>
      </c>
      <c r="I55" s="375"/>
      <c r="J55" s="375"/>
    </row>
    <row r="56" spans="4:10" x14ac:dyDescent="0.2">
      <c r="D56" s="359" t="s">
        <v>3633</v>
      </c>
      <c r="E56" s="170"/>
      <c r="F56" s="171" t="s">
        <v>2001</v>
      </c>
      <c r="G56" s="362" t="s">
        <v>1486</v>
      </c>
      <c r="I56" s="375"/>
      <c r="J56" s="375"/>
    </row>
    <row r="57" spans="4:10" x14ac:dyDescent="0.2">
      <c r="D57" s="359" t="s">
        <v>3634</v>
      </c>
      <c r="E57" s="170"/>
      <c r="F57" s="171" t="s">
        <v>2011</v>
      </c>
      <c r="G57" s="362" t="s">
        <v>2384</v>
      </c>
      <c r="I57" s="375"/>
      <c r="J57" s="375"/>
    </row>
    <row r="58" spans="4:10" x14ac:dyDescent="0.2">
      <c r="D58" s="359" t="s">
        <v>3635</v>
      </c>
      <c r="E58" s="170"/>
      <c r="F58" s="171" t="s">
        <v>2010</v>
      </c>
      <c r="G58" s="372" t="s">
        <v>2385</v>
      </c>
      <c r="I58" s="359"/>
    </row>
    <row r="59" spans="4:10" x14ac:dyDescent="0.2">
      <c r="D59" s="359" t="s">
        <v>3636</v>
      </c>
      <c r="E59" s="170"/>
      <c r="F59" s="171" t="s">
        <v>2009</v>
      </c>
      <c r="G59" s="362" t="s">
        <v>2619</v>
      </c>
    </row>
    <row r="60" spans="4:10" x14ac:dyDescent="0.2">
      <c r="D60" s="359" t="s">
        <v>3637</v>
      </c>
      <c r="E60" s="170"/>
      <c r="F60" s="171" t="s">
        <v>66</v>
      </c>
      <c r="G60" s="362" t="s">
        <v>560</v>
      </c>
    </row>
    <row r="61" spans="4:10" x14ac:dyDescent="0.2">
      <c r="D61" s="359" t="s">
        <v>3638</v>
      </c>
      <c r="E61" s="170"/>
      <c r="F61" s="171" t="s">
        <v>2014</v>
      </c>
      <c r="G61" s="362"/>
    </row>
    <row r="62" spans="4:10" x14ac:dyDescent="0.2">
      <c r="D62" s="359" t="s">
        <v>3639</v>
      </c>
      <c r="E62" s="170"/>
      <c r="F62" s="171" t="s">
        <v>483</v>
      </c>
      <c r="G62" s="362" t="s">
        <v>79</v>
      </c>
    </row>
    <row r="63" spans="4:10" x14ac:dyDescent="0.2">
      <c r="D63" s="359" t="s">
        <v>3640</v>
      </c>
      <c r="E63" s="173"/>
      <c r="F63" s="366" t="s">
        <v>328</v>
      </c>
      <c r="G63" s="374"/>
    </row>
    <row r="64" spans="4:10" x14ac:dyDescent="0.2">
      <c r="D64" s="359" t="s">
        <v>3641</v>
      </c>
      <c r="E64" s="173"/>
      <c r="F64" s="171" t="s">
        <v>2013</v>
      </c>
      <c r="G64" s="367" t="s">
        <v>76</v>
      </c>
    </row>
    <row r="65" spans="4:7" x14ac:dyDescent="0.2">
      <c r="D65" s="359" t="s">
        <v>3642</v>
      </c>
      <c r="E65" s="173"/>
      <c r="F65" s="171" t="s">
        <v>723</v>
      </c>
      <c r="G65" s="367" t="s">
        <v>2620</v>
      </c>
    </row>
    <row r="66" spans="4:7" x14ac:dyDescent="0.2">
      <c r="D66" s="359" t="s">
        <v>3643</v>
      </c>
      <c r="E66" s="170"/>
      <c r="F66" s="171" t="s">
        <v>70</v>
      </c>
      <c r="G66" s="370" t="s">
        <v>1511</v>
      </c>
    </row>
    <row r="67" spans="4:7" x14ac:dyDescent="0.2">
      <c r="D67" s="359" t="s">
        <v>3644</v>
      </c>
      <c r="E67" s="170"/>
      <c r="F67" s="171" t="s">
        <v>349</v>
      </c>
      <c r="G67" s="379" t="s">
        <v>1888</v>
      </c>
    </row>
    <row r="68" spans="4:7" x14ac:dyDescent="0.2">
      <c r="D68" s="359" t="s">
        <v>3645</v>
      </c>
      <c r="E68" s="170"/>
      <c r="F68" s="373" t="s">
        <v>440</v>
      </c>
      <c r="G68" s="378" t="s">
        <v>2621</v>
      </c>
    </row>
    <row r="69" spans="4:7" x14ac:dyDescent="0.2">
      <c r="D69" s="359" t="s">
        <v>3646</v>
      </c>
      <c r="E69" s="170"/>
      <c r="F69" s="171" t="s">
        <v>441</v>
      </c>
      <c r="G69" s="364" t="s">
        <v>2622</v>
      </c>
    </row>
    <row r="70" spans="4:7" x14ac:dyDescent="0.2">
      <c r="D70" s="359" t="s">
        <v>3647</v>
      </c>
      <c r="E70" s="170"/>
      <c r="F70" s="171" t="s">
        <v>442</v>
      </c>
      <c r="G70" s="377" t="s">
        <v>2623</v>
      </c>
    </row>
    <row r="71" spans="4:7" x14ac:dyDescent="0.2">
      <c r="D71" s="359" t="s">
        <v>3648</v>
      </c>
      <c r="E71" s="170"/>
      <c r="F71" s="171" t="s">
        <v>724</v>
      </c>
      <c r="G71" s="364" t="s">
        <v>2624</v>
      </c>
    </row>
    <row r="72" spans="4:7" x14ac:dyDescent="0.2">
      <c r="D72" s="359" t="s">
        <v>3649</v>
      </c>
      <c r="E72" s="170"/>
      <c r="F72" s="171" t="s">
        <v>483</v>
      </c>
      <c r="G72" s="364" t="s">
        <v>83</v>
      </c>
    </row>
    <row r="73" spans="4:7" x14ac:dyDescent="0.2">
      <c r="D73" s="359" t="s">
        <v>3650</v>
      </c>
      <c r="E73" s="170"/>
      <c r="F73" s="171" t="s">
        <v>328</v>
      </c>
      <c r="G73" s="364"/>
    </row>
    <row r="74" spans="4:7" x14ac:dyDescent="0.2">
      <c r="D74" s="359" t="s">
        <v>3651</v>
      </c>
      <c r="E74" s="170"/>
      <c r="F74" s="171" t="s">
        <v>2013</v>
      </c>
      <c r="G74" s="364" t="s">
        <v>76</v>
      </c>
    </row>
    <row r="75" spans="4:7" x14ac:dyDescent="0.2">
      <c r="D75" s="359" t="s">
        <v>3652</v>
      </c>
      <c r="E75" s="170"/>
      <c r="F75" s="171" t="s">
        <v>723</v>
      </c>
      <c r="G75" s="364" t="s">
        <v>1922</v>
      </c>
    </row>
    <row r="76" spans="4:7" x14ac:dyDescent="0.2">
      <c r="D76" s="359" t="s">
        <v>3653</v>
      </c>
      <c r="E76" s="170"/>
      <c r="F76" s="171" t="s">
        <v>70</v>
      </c>
      <c r="G76" s="370" t="s">
        <v>1753</v>
      </c>
    </row>
    <row r="77" spans="4:7" x14ac:dyDescent="0.2">
      <c r="D77" s="359" t="s">
        <v>3654</v>
      </c>
      <c r="E77" s="170"/>
      <c r="F77" s="171" t="s">
        <v>349</v>
      </c>
      <c r="G77" s="379" t="s">
        <v>1904</v>
      </c>
    </row>
    <row r="78" spans="4:7" x14ac:dyDescent="0.2">
      <c r="D78" s="359" t="s">
        <v>3655</v>
      </c>
      <c r="E78" s="170"/>
      <c r="F78" s="373" t="s">
        <v>440</v>
      </c>
      <c r="G78" s="378" t="s">
        <v>2625</v>
      </c>
    </row>
    <row r="79" spans="4:7" x14ac:dyDescent="0.2">
      <c r="D79" s="359" t="s">
        <v>3656</v>
      </c>
      <c r="E79" s="170"/>
      <c r="F79" s="171" t="s">
        <v>441</v>
      </c>
      <c r="G79" s="364" t="s">
        <v>2626</v>
      </c>
    </row>
    <row r="80" spans="4:7" x14ac:dyDescent="0.2">
      <c r="D80" s="359" t="s">
        <v>3657</v>
      </c>
      <c r="E80" s="170"/>
      <c r="F80" s="171" t="s">
        <v>442</v>
      </c>
      <c r="G80" s="377" t="s">
        <v>2627</v>
      </c>
    </row>
    <row r="81" spans="4:10" x14ac:dyDescent="0.2">
      <c r="D81" s="359" t="s">
        <v>3658</v>
      </c>
      <c r="E81" s="170"/>
      <c r="F81" s="171" t="s">
        <v>724</v>
      </c>
      <c r="G81" s="364" t="s">
        <v>2628</v>
      </c>
    </row>
    <row r="82" spans="4:10" x14ac:dyDescent="0.2">
      <c r="D82" s="359" t="s">
        <v>3659</v>
      </c>
      <c r="E82" s="170"/>
      <c r="F82" s="171" t="s">
        <v>483</v>
      </c>
      <c r="G82" s="364" t="s">
        <v>234</v>
      </c>
    </row>
    <row r="83" spans="4:10" x14ac:dyDescent="0.2">
      <c r="D83" s="359" t="s">
        <v>3660</v>
      </c>
      <c r="E83" s="170"/>
      <c r="F83" s="171" t="s">
        <v>328</v>
      </c>
      <c r="G83" s="364"/>
    </row>
    <row r="84" spans="4:10" x14ac:dyDescent="0.2">
      <c r="D84" s="359" t="s">
        <v>3661</v>
      </c>
      <c r="E84" s="170"/>
      <c r="F84" s="171" t="s">
        <v>2013</v>
      </c>
      <c r="G84" s="364" t="s">
        <v>76</v>
      </c>
    </row>
    <row r="85" spans="4:10" x14ac:dyDescent="0.2">
      <c r="D85" s="359" t="s">
        <v>3662</v>
      </c>
      <c r="E85" s="170"/>
      <c r="F85" s="171" t="s">
        <v>723</v>
      </c>
      <c r="G85" s="364" t="s">
        <v>2629</v>
      </c>
    </row>
    <row r="86" spans="4:10" x14ac:dyDescent="0.2">
      <c r="D86" s="359" t="s">
        <v>3663</v>
      </c>
      <c r="E86" s="170"/>
      <c r="F86" s="171" t="s">
        <v>70</v>
      </c>
      <c r="G86" s="370" t="s">
        <v>1511</v>
      </c>
    </row>
    <row r="87" spans="4:10" x14ac:dyDescent="0.2">
      <c r="D87" s="359" t="s">
        <v>3664</v>
      </c>
      <c r="E87" s="170"/>
      <c r="F87" s="171" t="s">
        <v>349</v>
      </c>
      <c r="G87" s="379" t="s">
        <v>1766</v>
      </c>
    </row>
    <row r="88" spans="4:10" x14ac:dyDescent="0.2">
      <c r="D88" s="359" t="s">
        <v>3665</v>
      </c>
      <c r="E88" s="170"/>
      <c r="F88" s="373" t="s">
        <v>440</v>
      </c>
      <c r="G88" s="378" t="s">
        <v>2630</v>
      </c>
    </row>
    <row r="89" spans="4:10" x14ac:dyDescent="0.2">
      <c r="D89" s="359" t="s">
        <v>3666</v>
      </c>
      <c r="E89" s="170"/>
      <c r="F89" s="171" t="s">
        <v>441</v>
      </c>
      <c r="G89" s="364" t="s">
        <v>2631</v>
      </c>
    </row>
    <row r="90" spans="4:10" x14ac:dyDescent="0.2">
      <c r="D90" s="359" t="s">
        <v>3667</v>
      </c>
      <c r="E90" s="170"/>
      <c r="F90" s="171" t="s">
        <v>442</v>
      </c>
      <c r="G90" s="377" t="s">
        <v>2632</v>
      </c>
    </row>
    <row r="91" spans="4:10" x14ac:dyDescent="0.2">
      <c r="D91" s="359" t="s">
        <v>3668</v>
      </c>
      <c r="E91" s="170"/>
      <c r="F91" s="171" t="s">
        <v>724</v>
      </c>
      <c r="G91" s="364" t="s">
        <v>2633</v>
      </c>
    </row>
    <row r="92" spans="4:10" x14ac:dyDescent="0.2">
      <c r="D92" s="359" t="s">
        <v>3669</v>
      </c>
      <c r="E92" s="170"/>
      <c r="F92" s="171" t="s">
        <v>459</v>
      </c>
      <c r="G92" s="364" t="s">
        <v>2634</v>
      </c>
      <c r="I92">
        <v>6.1050000000000004</v>
      </c>
      <c r="J92">
        <v>6.7160000000000002</v>
      </c>
    </row>
    <row r="93" spans="4:10" x14ac:dyDescent="0.2">
      <c r="D93" s="359" t="s">
        <v>3670</v>
      </c>
      <c r="E93" s="170"/>
      <c r="F93" s="171" t="s">
        <v>2003</v>
      </c>
      <c r="G93" s="364" t="s">
        <v>2386</v>
      </c>
      <c r="I93">
        <v>3.391</v>
      </c>
      <c r="J93">
        <v>3.73</v>
      </c>
    </row>
    <row r="94" spans="4:10" x14ac:dyDescent="0.2">
      <c r="D94" s="359" t="s">
        <v>3671</v>
      </c>
      <c r="E94" s="170"/>
      <c r="F94" s="171" t="s">
        <v>2002</v>
      </c>
      <c r="G94" s="364" t="s">
        <v>1897</v>
      </c>
    </row>
    <row r="95" spans="4:10" x14ac:dyDescent="0.2">
      <c r="D95" s="359" t="s">
        <v>3672</v>
      </c>
      <c r="E95" s="170"/>
      <c r="F95" s="171" t="s">
        <v>2001</v>
      </c>
      <c r="G95" s="364" t="s">
        <v>1776</v>
      </c>
    </row>
    <row r="96" spans="4:10" x14ac:dyDescent="0.2">
      <c r="D96" s="359" t="s">
        <v>3673</v>
      </c>
      <c r="E96" s="170"/>
      <c r="F96" s="171" t="s">
        <v>2011</v>
      </c>
      <c r="G96" s="362" t="s">
        <v>2635</v>
      </c>
      <c r="I96" s="375"/>
      <c r="J96" s="375"/>
    </row>
    <row r="97" spans="4:10" x14ac:dyDescent="0.2">
      <c r="D97" s="359" t="s">
        <v>3674</v>
      </c>
      <c r="E97" s="170"/>
      <c r="F97" s="171" t="s">
        <v>2010</v>
      </c>
      <c r="G97" s="362" t="s">
        <v>2636</v>
      </c>
      <c r="I97" s="375"/>
      <c r="J97" s="375"/>
    </row>
    <row r="98" spans="4:10" x14ac:dyDescent="0.2">
      <c r="D98" s="359" t="s">
        <v>3675</v>
      </c>
      <c r="E98" s="170"/>
      <c r="F98" s="171" t="s">
        <v>2009</v>
      </c>
      <c r="G98" s="372" t="s">
        <v>2387</v>
      </c>
    </row>
    <row r="99" spans="4:10" x14ac:dyDescent="0.2">
      <c r="D99" s="359" t="s">
        <v>3676</v>
      </c>
      <c r="E99" s="170"/>
      <c r="F99" s="171" t="s">
        <v>2000</v>
      </c>
      <c r="G99" s="362" t="s">
        <v>2637</v>
      </c>
      <c r="I99">
        <v>7.5949999999999998</v>
      </c>
      <c r="J99">
        <v>8.3550000000000004</v>
      </c>
    </row>
    <row r="100" spans="4:10" x14ac:dyDescent="0.2">
      <c r="D100" s="359" t="s">
        <v>3677</v>
      </c>
      <c r="E100" s="170"/>
      <c r="F100" s="171" t="s">
        <v>1999</v>
      </c>
      <c r="G100" s="362" t="s">
        <v>2388</v>
      </c>
      <c r="I100">
        <v>4.22</v>
      </c>
      <c r="J100">
        <v>4.6420000000000003</v>
      </c>
    </row>
    <row r="101" spans="4:10" x14ac:dyDescent="0.2">
      <c r="D101" s="359" t="s">
        <v>3678</v>
      </c>
      <c r="E101" s="170"/>
      <c r="F101" s="171" t="s">
        <v>1998</v>
      </c>
      <c r="G101" s="376" t="s">
        <v>2274</v>
      </c>
    </row>
    <row r="102" spans="4:10" x14ac:dyDescent="0.2">
      <c r="D102" s="359" t="s">
        <v>3679</v>
      </c>
      <c r="E102" s="170"/>
      <c r="F102" s="171" t="s">
        <v>1997</v>
      </c>
      <c r="G102" s="362" t="s">
        <v>1502</v>
      </c>
    </row>
    <row r="103" spans="4:10" x14ac:dyDescent="0.2">
      <c r="D103" s="359" t="s">
        <v>3680</v>
      </c>
      <c r="E103" s="170"/>
      <c r="F103" s="171" t="s">
        <v>2008</v>
      </c>
      <c r="G103" s="362" t="s">
        <v>2638</v>
      </c>
    </row>
    <row r="104" spans="4:10" x14ac:dyDescent="0.2">
      <c r="D104" s="359" t="s">
        <v>3681</v>
      </c>
      <c r="E104" s="166"/>
      <c r="F104" s="171" t="s">
        <v>2007</v>
      </c>
      <c r="G104" s="361" t="s">
        <v>2639</v>
      </c>
      <c r="I104" s="375"/>
      <c r="J104" s="375"/>
    </row>
    <row r="105" spans="4:10" x14ac:dyDescent="0.2">
      <c r="D105" s="359" t="s">
        <v>3682</v>
      </c>
      <c r="E105" s="170"/>
      <c r="F105" s="171" t="s">
        <v>2006</v>
      </c>
      <c r="G105" s="358" t="s">
        <v>2389</v>
      </c>
      <c r="I105" s="375"/>
      <c r="J105" s="375"/>
    </row>
    <row r="113" spans="4:7" x14ac:dyDescent="0.2">
      <c r="D113" s="359" t="s">
        <v>2015</v>
      </c>
      <c r="E113" s="166"/>
      <c r="F113" s="312"/>
      <c r="G113" s="170"/>
    </row>
    <row r="114" spans="4:7" x14ac:dyDescent="0.2">
      <c r="D114" s="371" t="s">
        <v>417</v>
      </c>
      <c r="E114" s="371" t="s">
        <v>418</v>
      </c>
      <c r="F114" s="371">
        <v>3</v>
      </c>
      <c r="G114" s="170"/>
    </row>
    <row r="115" spans="4:7" x14ac:dyDescent="0.2">
      <c r="D115" s="166" t="s">
        <v>1995</v>
      </c>
      <c r="E115" s="166" t="s">
        <v>1993</v>
      </c>
      <c r="F115" s="167" t="s">
        <v>354</v>
      </c>
      <c r="G115" s="370" t="s">
        <v>574</v>
      </c>
    </row>
    <row r="116" spans="4:7" x14ac:dyDescent="0.2">
      <c r="D116" s="166" t="s">
        <v>1994</v>
      </c>
      <c r="E116" s="166" t="s">
        <v>1993</v>
      </c>
      <c r="F116" s="167" t="s">
        <v>354</v>
      </c>
      <c r="G116" s="370" t="s">
        <v>1992</v>
      </c>
    </row>
    <row r="117" spans="4:7" x14ac:dyDescent="0.2">
      <c r="D117" s="359" t="s">
        <v>3585</v>
      </c>
      <c r="E117" s="166"/>
      <c r="F117" s="171" t="s">
        <v>22</v>
      </c>
      <c r="G117" s="369" t="s">
        <v>23</v>
      </c>
    </row>
    <row r="118" spans="4:7" x14ac:dyDescent="0.2">
      <c r="D118" s="359" t="s">
        <v>3683</v>
      </c>
      <c r="E118" s="166"/>
      <c r="F118" s="171" t="s">
        <v>26</v>
      </c>
      <c r="G118" s="368" t="s">
        <v>99</v>
      </c>
    </row>
    <row r="119" spans="4:7" x14ac:dyDescent="0.2">
      <c r="D119" s="359" t="s">
        <v>3684</v>
      </c>
      <c r="E119" s="166"/>
      <c r="F119" s="171" t="s">
        <v>2004</v>
      </c>
      <c r="G119" s="367"/>
    </row>
    <row r="120" spans="4:7" x14ac:dyDescent="0.2">
      <c r="D120" s="359" t="s">
        <v>3685</v>
      </c>
      <c r="E120" s="173"/>
      <c r="F120" s="366" t="s">
        <v>66</v>
      </c>
      <c r="G120" s="365" t="s">
        <v>67</v>
      </c>
    </row>
    <row r="121" spans="4:7" x14ac:dyDescent="0.2">
      <c r="D121" s="359" t="s">
        <v>3686</v>
      </c>
      <c r="E121" s="173"/>
      <c r="F121" s="171" t="s">
        <v>2014</v>
      </c>
      <c r="G121" s="367"/>
    </row>
    <row r="122" spans="4:7" x14ac:dyDescent="0.2">
      <c r="D122" s="359" t="s">
        <v>3687</v>
      </c>
      <c r="E122" s="170"/>
      <c r="F122" s="171" t="s">
        <v>483</v>
      </c>
      <c r="G122" s="370" t="s">
        <v>95</v>
      </c>
    </row>
    <row r="123" spans="4:7" x14ac:dyDescent="0.2">
      <c r="D123" s="359" t="s">
        <v>3688</v>
      </c>
      <c r="E123" s="170"/>
      <c r="F123" s="171" t="s">
        <v>328</v>
      </c>
      <c r="G123" s="170"/>
    </row>
    <row r="124" spans="4:7" x14ac:dyDescent="0.2">
      <c r="D124" s="359" t="s">
        <v>3689</v>
      </c>
      <c r="E124" s="170"/>
      <c r="F124" s="373" t="s">
        <v>2013</v>
      </c>
      <c r="G124" s="173" t="s">
        <v>92</v>
      </c>
    </row>
    <row r="125" spans="4:7" x14ac:dyDescent="0.2">
      <c r="D125" s="359" t="s">
        <v>3690</v>
      </c>
      <c r="E125" s="170"/>
      <c r="F125" s="171" t="s">
        <v>723</v>
      </c>
      <c r="G125" s="364" t="s">
        <v>2338</v>
      </c>
    </row>
    <row r="126" spans="4:7" x14ac:dyDescent="0.2">
      <c r="D126" s="359" t="s">
        <v>3691</v>
      </c>
      <c r="E126" s="170"/>
      <c r="F126" s="171" t="s">
        <v>70</v>
      </c>
      <c r="G126" s="363" t="s">
        <v>1511</v>
      </c>
    </row>
    <row r="127" spans="4:7" x14ac:dyDescent="0.2">
      <c r="D127" s="359" t="s">
        <v>3692</v>
      </c>
      <c r="E127" s="170"/>
      <c r="F127" s="171" t="s">
        <v>349</v>
      </c>
      <c r="G127" s="364" t="s">
        <v>1763</v>
      </c>
    </row>
    <row r="128" spans="4:7" x14ac:dyDescent="0.2">
      <c r="D128" s="359" t="s">
        <v>3693</v>
      </c>
      <c r="E128" s="170"/>
      <c r="F128" s="171" t="s">
        <v>440</v>
      </c>
      <c r="G128" s="364" t="s">
        <v>2550</v>
      </c>
    </row>
    <row r="129" spans="4:7" x14ac:dyDescent="0.2">
      <c r="D129" s="359" t="s">
        <v>3694</v>
      </c>
      <c r="E129" s="170"/>
      <c r="F129" s="171" t="s">
        <v>441</v>
      </c>
      <c r="G129" s="364" t="s">
        <v>2551</v>
      </c>
    </row>
    <row r="130" spans="4:7" x14ac:dyDescent="0.2">
      <c r="D130" s="359" t="s">
        <v>3695</v>
      </c>
      <c r="E130" s="170"/>
      <c r="F130" s="171" t="s">
        <v>442</v>
      </c>
      <c r="G130" s="364" t="s">
        <v>2552</v>
      </c>
    </row>
    <row r="131" spans="4:7" x14ac:dyDescent="0.2">
      <c r="D131" s="359" t="s">
        <v>3696</v>
      </c>
      <c r="E131" s="170"/>
      <c r="F131" s="171" t="s">
        <v>724</v>
      </c>
      <c r="G131" s="364" t="s">
        <v>2339</v>
      </c>
    </row>
    <row r="132" spans="4:7" x14ac:dyDescent="0.2">
      <c r="D132" s="359" t="s">
        <v>3697</v>
      </c>
      <c r="E132" s="170"/>
      <c r="F132" s="171" t="s">
        <v>483</v>
      </c>
      <c r="G132" s="370" t="s">
        <v>95</v>
      </c>
    </row>
    <row r="133" spans="4:7" x14ac:dyDescent="0.2">
      <c r="D133" s="359" t="s">
        <v>3698</v>
      </c>
      <c r="E133" s="170"/>
      <c r="F133" s="171" t="s">
        <v>328</v>
      </c>
      <c r="G133" s="170"/>
    </row>
    <row r="134" spans="4:7" x14ac:dyDescent="0.2">
      <c r="D134" s="359" t="s">
        <v>3699</v>
      </c>
      <c r="E134" s="170"/>
      <c r="F134" s="373" t="s">
        <v>2013</v>
      </c>
      <c r="G134" s="173" t="s">
        <v>85</v>
      </c>
    </row>
    <row r="135" spans="4:7" x14ac:dyDescent="0.2">
      <c r="D135" s="359" t="s">
        <v>3700</v>
      </c>
      <c r="E135" s="170"/>
      <c r="F135" s="171" t="s">
        <v>723</v>
      </c>
      <c r="G135" s="364" t="s">
        <v>2338</v>
      </c>
    </row>
    <row r="136" spans="4:7" x14ac:dyDescent="0.2">
      <c r="D136" s="359" t="s">
        <v>3701</v>
      </c>
      <c r="E136" s="170"/>
      <c r="F136" s="171" t="s">
        <v>70</v>
      </c>
      <c r="G136" s="363" t="s">
        <v>1511</v>
      </c>
    </row>
    <row r="137" spans="4:7" x14ac:dyDescent="0.2">
      <c r="D137" s="359" t="s">
        <v>3702</v>
      </c>
      <c r="E137" s="170"/>
      <c r="F137" s="171" t="s">
        <v>349</v>
      </c>
      <c r="G137" s="364" t="s">
        <v>1766</v>
      </c>
    </row>
    <row r="138" spans="4:7" x14ac:dyDescent="0.2">
      <c r="D138" s="359" t="s">
        <v>3703</v>
      </c>
      <c r="E138" s="170"/>
      <c r="F138" s="171" t="s">
        <v>440</v>
      </c>
      <c r="G138" s="364" t="s">
        <v>2550</v>
      </c>
    </row>
    <row r="139" spans="4:7" x14ac:dyDescent="0.2">
      <c r="D139" s="359" t="s">
        <v>3704</v>
      </c>
      <c r="E139" s="170"/>
      <c r="F139" s="171" t="s">
        <v>441</v>
      </c>
      <c r="G139" s="364" t="s">
        <v>2524</v>
      </c>
    </row>
    <row r="140" spans="4:7" x14ac:dyDescent="0.2">
      <c r="D140" s="359" t="s">
        <v>3705</v>
      </c>
      <c r="E140" s="170"/>
      <c r="F140" s="171" t="s">
        <v>442</v>
      </c>
      <c r="G140" s="364" t="s">
        <v>2553</v>
      </c>
    </row>
    <row r="141" spans="4:7" x14ac:dyDescent="0.2">
      <c r="D141" s="359" t="s">
        <v>3706</v>
      </c>
      <c r="E141" s="170"/>
      <c r="F141" s="171" t="s">
        <v>724</v>
      </c>
      <c r="G141" s="364" t="s">
        <v>2340</v>
      </c>
    </row>
    <row r="142" spans="4:7" x14ac:dyDescent="0.2">
      <c r="D142" s="359" t="s">
        <v>3707</v>
      </c>
      <c r="E142" s="170"/>
      <c r="F142" s="171" t="s">
        <v>483</v>
      </c>
      <c r="G142" s="370" t="s">
        <v>234</v>
      </c>
    </row>
    <row r="143" spans="4:7" x14ac:dyDescent="0.2">
      <c r="D143" s="359" t="s">
        <v>3708</v>
      </c>
      <c r="E143" s="170"/>
      <c r="F143" s="171" t="s">
        <v>328</v>
      </c>
      <c r="G143" s="170"/>
    </row>
    <row r="144" spans="4:7" x14ac:dyDescent="0.2">
      <c r="D144" s="359" t="s">
        <v>3709</v>
      </c>
      <c r="E144" s="170"/>
      <c r="F144" s="373" t="s">
        <v>2013</v>
      </c>
      <c r="G144" s="173" t="s">
        <v>92</v>
      </c>
    </row>
    <row r="145" spans="4:10" x14ac:dyDescent="0.2">
      <c r="D145" s="359" t="s">
        <v>3710</v>
      </c>
      <c r="E145" s="170"/>
      <c r="F145" s="171" t="s">
        <v>723</v>
      </c>
      <c r="G145" s="364" t="s">
        <v>2554</v>
      </c>
    </row>
    <row r="146" spans="4:10" x14ac:dyDescent="0.2">
      <c r="D146" s="359" t="s">
        <v>3711</v>
      </c>
      <c r="E146" s="170"/>
      <c r="F146" s="171" t="s">
        <v>70</v>
      </c>
      <c r="G146" s="363" t="s">
        <v>1511</v>
      </c>
    </row>
    <row r="147" spans="4:10" x14ac:dyDescent="0.2">
      <c r="D147" s="359" t="s">
        <v>3712</v>
      </c>
      <c r="E147" s="170"/>
      <c r="F147" s="171" t="s">
        <v>349</v>
      </c>
      <c r="G147" s="364" t="s">
        <v>1763</v>
      </c>
    </row>
    <row r="148" spans="4:10" x14ac:dyDescent="0.2">
      <c r="D148" s="359" t="s">
        <v>3713</v>
      </c>
      <c r="E148" s="170"/>
      <c r="F148" s="171" t="s">
        <v>440</v>
      </c>
      <c r="G148" s="364" t="s">
        <v>2555</v>
      </c>
    </row>
    <row r="149" spans="4:10" x14ac:dyDescent="0.2">
      <c r="D149" s="359" t="s">
        <v>3714</v>
      </c>
      <c r="E149" s="170"/>
      <c r="F149" s="171" t="s">
        <v>441</v>
      </c>
      <c r="G149" s="364" t="s">
        <v>2556</v>
      </c>
    </row>
    <row r="150" spans="4:10" x14ac:dyDescent="0.2">
      <c r="D150" s="359" t="s">
        <v>3715</v>
      </c>
      <c r="E150" s="170"/>
      <c r="F150" s="171" t="s">
        <v>442</v>
      </c>
      <c r="G150" s="364" t="s">
        <v>2341</v>
      </c>
    </row>
    <row r="151" spans="4:10" x14ac:dyDescent="0.2">
      <c r="D151" s="359" t="s">
        <v>3716</v>
      </c>
      <c r="E151" s="170"/>
      <c r="F151" s="171" t="s">
        <v>724</v>
      </c>
      <c r="G151" s="364" t="s">
        <v>2557</v>
      </c>
    </row>
    <row r="152" spans="4:10" x14ac:dyDescent="0.2">
      <c r="D152" s="359" t="s">
        <v>3717</v>
      </c>
      <c r="E152" s="170"/>
      <c r="F152" s="171" t="s">
        <v>459</v>
      </c>
      <c r="G152" s="362" t="s">
        <v>2342</v>
      </c>
      <c r="I152">
        <v>7.1180000000000003</v>
      </c>
      <c r="J152" s="328">
        <f>ROUND(I152*1.1, 3)</f>
        <v>7.83</v>
      </c>
    </row>
    <row r="153" spans="4:10" x14ac:dyDescent="0.2">
      <c r="D153" s="359" t="s">
        <v>3718</v>
      </c>
      <c r="E153" s="170"/>
      <c r="F153" s="171" t="s">
        <v>2003</v>
      </c>
      <c r="G153" s="362" t="s">
        <v>2343</v>
      </c>
      <c r="I153">
        <v>3.9540000000000002</v>
      </c>
      <c r="J153" s="253">
        <f>ROUND(I153*1.1, 3)</f>
        <v>4.3490000000000002</v>
      </c>
    </row>
    <row r="154" spans="4:10" x14ac:dyDescent="0.2">
      <c r="D154" s="359" t="s">
        <v>3719</v>
      </c>
      <c r="E154" s="170"/>
      <c r="F154" s="171" t="s">
        <v>2002</v>
      </c>
      <c r="G154" s="372" t="s">
        <v>1754</v>
      </c>
    </row>
    <row r="155" spans="4:10" x14ac:dyDescent="0.2">
      <c r="D155" s="359" t="s">
        <v>3720</v>
      </c>
      <c r="E155" s="170"/>
      <c r="F155" s="171" t="s">
        <v>2001</v>
      </c>
      <c r="G155" s="362" t="s">
        <v>1753</v>
      </c>
    </row>
    <row r="156" spans="4:10" x14ac:dyDescent="0.2">
      <c r="D156" s="359" t="s">
        <v>3721</v>
      </c>
      <c r="E156" s="170"/>
      <c r="F156" s="171" t="s">
        <v>2011</v>
      </c>
      <c r="G156" s="362" t="s">
        <v>2344</v>
      </c>
    </row>
    <row r="157" spans="4:10" x14ac:dyDescent="0.2">
      <c r="D157" s="359" t="s">
        <v>3722</v>
      </c>
      <c r="E157" s="170"/>
      <c r="F157" s="171" t="s">
        <v>2010</v>
      </c>
      <c r="G157" s="362" t="s">
        <v>2345</v>
      </c>
    </row>
    <row r="158" spans="4:10" x14ac:dyDescent="0.2">
      <c r="D158" s="359" t="s">
        <v>3723</v>
      </c>
      <c r="E158" s="170"/>
      <c r="F158" s="171" t="s">
        <v>2009</v>
      </c>
      <c r="G158" s="362" t="s">
        <v>2346</v>
      </c>
    </row>
    <row r="159" spans="4:10" x14ac:dyDescent="0.2">
      <c r="D159" s="359" t="s">
        <v>3724</v>
      </c>
      <c r="E159" s="173"/>
      <c r="F159" s="366" t="s">
        <v>66</v>
      </c>
      <c r="G159" s="374" t="s">
        <v>560</v>
      </c>
    </row>
    <row r="160" spans="4:10" x14ac:dyDescent="0.2">
      <c r="D160" s="359" t="s">
        <v>3725</v>
      </c>
      <c r="E160" s="173"/>
      <c r="F160" s="171" t="s">
        <v>2014</v>
      </c>
      <c r="G160" s="367"/>
    </row>
    <row r="161" spans="4:7" x14ac:dyDescent="0.2">
      <c r="D161" s="359" t="s">
        <v>3726</v>
      </c>
      <c r="E161" s="170"/>
      <c r="F161" s="171" t="s">
        <v>483</v>
      </c>
      <c r="G161" s="370" t="s">
        <v>79</v>
      </c>
    </row>
    <row r="162" spans="4:7" x14ac:dyDescent="0.2">
      <c r="D162" s="359" t="s">
        <v>3727</v>
      </c>
      <c r="E162" s="170"/>
      <c r="F162" s="171" t="s">
        <v>328</v>
      </c>
      <c r="G162" s="170"/>
    </row>
    <row r="163" spans="4:7" x14ac:dyDescent="0.2">
      <c r="D163" s="359" t="s">
        <v>3728</v>
      </c>
      <c r="E163" s="170"/>
      <c r="F163" s="373" t="s">
        <v>2013</v>
      </c>
      <c r="G163" s="173" t="s">
        <v>85</v>
      </c>
    </row>
    <row r="164" spans="4:7" x14ac:dyDescent="0.2">
      <c r="D164" s="359" t="s">
        <v>3729</v>
      </c>
      <c r="E164" s="170"/>
      <c r="F164" s="171" t="s">
        <v>723</v>
      </c>
      <c r="G164" s="364" t="s">
        <v>2558</v>
      </c>
    </row>
    <row r="165" spans="4:7" x14ac:dyDescent="0.2">
      <c r="D165" s="359" t="s">
        <v>3730</v>
      </c>
      <c r="E165" s="170"/>
      <c r="F165" s="171" t="s">
        <v>70</v>
      </c>
      <c r="G165" s="363" t="s">
        <v>1511</v>
      </c>
    </row>
    <row r="166" spans="4:7" x14ac:dyDescent="0.2">
      <c r="D166" s="359" t="s">
        <v>3731</v>
      </c>
      <c r="E166" s="170"/>
      <c r="F166" s="171" t="s">
        <v>349</v>
      </c>
      <c r="G166" s="364" t="s">
        <v>1781</v>
      </c>
    </row>
    <row r="167" spans="4:7" x14ac:dyDescent="0.2">
      <c r="D167" s="359" t="s">
        <v>3732</v>
      </c>
      <c r="E167" s="170"/>
      <c r="F167" s="171" t="s">
        <v>440</v>
      </c>
      <c r="G167" s="364" t="s">
        <v>2559</v>
      </c>
    </row>
    <row r="168" spans="4:7" x14ac:dyDescent="0.2">
      <c r="D168" s="359" t="s">
        <v>3733</v>
      </c>
      <c r="E168" s="170"/>
      <c r="F168" s="171" t="s">
        <v>441</v>
      </c>
      <c r="G168" s="364" t="s">
        <v>2560</v>
      </c>
    </row>
    <row r="169" spans="4:7" x14ac:dyDescent="0.2">
      <c r="D169" s="359" t="s">
        <v>3734</v>
      </c>
      <c r="E169" s="170"/>
      <c r="F169" s="171" t="s">
        <v>442</v>
      </c>
      <c r="G169" s="364" t="s">
        <v>2561</v>
      </c>
    </row>
    <row r="170" spans="4:7" x14ac:dyDescent="0.2">
      <c r="D170" s="359" t="s">
        <v>3735</v>
      </c>
      <c r="E170" s="170"/>
      <c r="F170" s="171" t="s">
        <v>724</v>
      </c>
      <c r="G170" s="364" t="s">
        <v>2562</v>
      </c>
    </row>
    <row r="171" spans="4:7" x14ac:dyDescent="0.2">
      <c r="D171" s="359" t="s">
        <v>3736</v>
      </c>
      <c r="E171" s="170"/>
      <c r="F171" s="171" t="s">
        <v>483</v>
      </c>
      <c r="G171" s="370" t="s">
        <v>83</v>
      </c>
    </row>
    <row r="172" spans="4:7" x14ac:dyDescent="0.2">
      <c r="D172" s="359" t="s">
        <v>3737</v>
      </c>
      <c r="E172" s="170"/>
      <c r="F172" s="171" t="s">
        <v>328</v>
      </c>
      <c r="G172" s="170"/>
    </row>
    <row r="173" spans="4:7" x14ac:dyDescent="0.2">
      <c r="D173" s="359" t="s">
        <v>3738</v>
      </c>
      <c r="E173" s="170"/>
      <c r="F173" s="373" t="s">
        <v>2013</v>
      </c>
      <c r="G173" s="173" t="s">
        <v>92</v>
      </c>
    </row>
    <row r="174" spans="4:7" x14ac:dyDescent="0.2">
      <c r="D174" s="359" t="s">
        <v>3739</v>
      </c>
      <c r="E174" s="170"/>
      <c r="F174" s="171" t="s">
        <v>723</v>
      </c>
      <c r="G174" s="364" t="s">
        <v>2377</v>
      </c>
    </row>
    <row r="175" spans="4:7" x14ac:dyDescent="0.2">
      <c r="D175" s="359" t="s">
        <v>3740</v>
      </c>
      <c r="E175" s="170"/>
      <c r="F175" s="171" t="s">
        <v>70</v>
      </c>
      <c r="G175" s="363" t="s">
        <v>1518</v>
      </c>
    </row>
    <row r="176" spans="4:7" x14ac:dyDescent="0.2">
      <c r="D176" s="359" t="s">
        <v>3741</v>
      </c>
      <c r="E176" s="170"/>
      <c r="F176" s="171" t="s">
        <v>349</v>
      </c>
      <c r="G176" s="364" t="s">
        <v>1791</v>
      </c>
    </row>
    <row r="177" spans="4:7" x14ac:dyDescent="0.2">
      <c r="D177" s="359" t="s">
        <v>3742</v>
      </c>
      <c r="E177" s="170"/>
      <c r="F177" s="171" t="s">
        <v>440</v>
      </c>
      <c r="G177" s="364" t="s">
        <v>1847</v>
      </c>
    </row>
    <row r="178" spans="4:7" x14ac:dyDescent="0.2">
      <c r="D178" s="359" t="s">
        <v>3743</v>
      </c>
      <c r="E178" s="170"/>
      <c r="F178" s="171" t="s">
        <v>441</v>
      </c>
      <c r="G178" s="364" t="s">
        <v>2563</v>
      </c>
    </row>
    <row r="179" spans="4:7" x14ac:dyDescent="0.2">
      <c r="D179" s="359" t="s">
        <v>3744</v>
      </c>
      <c r="E179" s="170"/>
      <c r="F179" s="171" t="s">
        <v>442</v>
      </c>
      <c r="G179" s="364" t="s">
        <v>2564</v>
      </c>
    </row>
    <row r="180" spans="4:7" x14ac:dyDescent="0.2">
      <c r="D180" s="359" t="s">
        <v>3745</v>
      </c>
      <c r="E180" s="170"/>
      <c r="F180" s="171" t="s">
        <v>724</v>
      </c>
      <c r="G180" s="364" t="s">
        <v>2565</v>
      </c>
    </row>
    <row r="181" spans="4:7" x14ac:dyDescent="0.2">
      <c r="D181" s="359" t="s">
        <v>3746</v>
      </c>
      <c r="E181" s="170"/>
      <c r="F181" s="171" t="s">
        <v>483</v>
      </c>
      <c r="G181" s="370" t="s">
        <v>83</v>
      </c>
    </row>
    <row r="182" spans="4:7" x14ac:dyDescent="0.2">
      <c r="D182" s="359" t="s">
        <v>3747</v>
      </c>
      <c r="E182" s="170"/>
      <c r="F182" s="171" t="s">
        <v>328</v>
      </c>
      <c r="G182" s="170"/>
    </row>
    <row r="183" spans="4:7" x14ac:dyDescent="0.2">
      <c r="D183" s="359" t="s">
        <v>3748</v>
      </c>
      <c r="E183" s="170"/>
      <c r="F183" s="373" t="s">
        <v>2013</v>
      </c>
      <c r="G183" s="173" t="s">
        <v>85</v>
      </c>
    </row>
    <row r="184" spans="4:7" x14ac:dyDescent="0.2">
      <c r="D184" s="359" t="s">
        <v>3749</v>
      </c>
      <c r="E184" s="170"/>
      <c r="F184" s="171" t="s">
        <v>723</v>
      </c>
      <c r="G184" s="364" t="s">
        <v>2377</v>
      </c>
    </row>
    <row r="185" spans="4:7" x14ac:dyDescent="0.2">
      <c r="D185" s="359" t="s">
        <v>3750</v>
      </c>
      <c r="E185" s="170"/>
      <c r="F185" s="171" t="s">
        <v>70</v>
      </c>
      <c r="G185" s="363" t="s">
        <v>1511</v>
      </c>
    </row>
    <row r="186" spans="4:7" x14ac:dyDescent="0.2">
      <c r="D186" s="359" t="s">
        <v>3751</v>
      </c>
      <c r="E186" s="170"/>
      <c r="F186" s="171" t="s">
        <v>349</v>
      </c>
      <c r="G186" s="364" t="s">
        <v>1794</v>
      </c>
    </row>
    <row r="187" spans="4:7" x14ac:dyDescent="0.2">
      <c r="D187" s="359" t="s">
        <v>3752</v>
      </c>
      <c r="E187" s="170"/>
      <c r="F187" s="171" t="s">
        <v>440</v>
      </c>
      <c r="G187" s="364" t="s">
        <v>1847</v>
      </c>
    </row>
    <row r="188" spans="4:7" x14ac:dyDescent="0.2">
      <c r="D188" s="359" t="s">
        <v>3753</v>
      </c>
      <c r="E188" s="170"/>
      <c r="F188" s="171" t="s">
        <v>441</v>
      </c>
      <c r="G188" s="364" t="s">
        <v>2566</v>
      </c>
    </row>
    <row r="189" spans="4:7" x14ac:dyDescent="0.2">
      <c r="D189" s="359" t="s">
        <v>3754</v>
      </c>
      <c r="E189" s="170"/>
      <c r="F189" s="171" t="s">
        <v>442</v>
      </c>
      <c r="G189" s="364" t="s">
        <v>2567</v>
      </c>
    </row>
    <row r="190" spans="4:7" x14ac:dyDescent="0.2">
      <c r="D190" s="359" t="s">
        <v>3755</v>
      </c>
      <c r="E190" s="170"/>
      <c r="F190" s="171" t="s">
        <v>724</v>
      </c>
      <c r="G190" s="364" t="s">
        <v>2568</v>
      </c>
    </row>
    <row r="191" spans="4:7" x14ac:dyDescent="0.2">
      <c r="D191" s="359" t="s">
        <v>3756</v>
      </c>
      <c r="E191" s="170"/>
      <c r="F191" s="171" t="s">
        <v>483</v>
      </c>
      <c r="G191" s="370" t="s">
        <v>234</v>
      </c>
    </row>
    <row r="192" spans="4:7" x14ac:dyDescent="0.2">
      <c r="D192" s="359" t="s">
        <v>3757</v>
      </c>
      <c r="E192" s="170"/>
      <c r="F192" s="171" t="s">
        <v>328</v>
      </c>
      <c r="G192" s="170"/>
    </row>
    <row r="193" spans="4:10" x14ac:dyDescent="0.2">
      <c r="D193" s="359" t="s">
        <v>3758</v>
      </c>
      <c r="E193" s="170"/>
      <c r="F193" s="373" t="s">
        <v>2013</v>
      </c>
      <c r="G193" s="173" t="s">
        <v>85</v>
      </c>
    </row>
    <row r="194" spans="4:10" x14ac:dyDescent="0.2">
      <c r="D194" s="359" t="s">
        <v>3759</v>
      </c>
      <c r="E194" s="170"/>
      <c r="F194" s="171" t="s">
        <v>723</v>
      </c>
      <c r="G194" s="364" t="s">
        <v>2569</v>
      </c>
    </row>
    <row r="195" spans="4:10" x14ac:dyDescent="0.2">
      <c r="D195" s="359" t="s">
        <v>3760</v>
      </c>
      <c r="E195" s="170"/>
      <c r="F195" s="171" t="s">
        <v>70</v>
      </c>
      <c r="G195" s="363" t="s">
        <v>1511</v>
      </c>
    </row>
    <row r="196" spans="4:10" x14ac:dyDescent="0.2">
      <c r="D196" s="359" t="s">
        <v>3761</v>
      </c>
      <c r="E196" s="170"/>
      <c r="F196" s="171" t="s">
        <v>349</v>
      </c>
      <c r="G196" s="364" t="s">
        <v>1794</v>
      </c>
    </row>
    <row r="197" spans="4:10" x14ac:dyDescent="0.2">
      <c r="D197" s="359" t="s">
        <v>3762</v>
      </c>
      <c r="E197" s="170"/>
      <c r="F197" s="171" t="s">
        <v>440</v>
      </c>
      <c r="G197" s="364" t="s">
        <v>2570</v>
      </c>
    </row>
    <row r="198" spans="4:10" x14ac:dyDescent="0.2">
      <c r="D198" s="359" t="s">
        <v>3763</v>
      </c>
      <c r="E198" s="170"/>
      <c r="F198" s="171" t="s">
        <v>441</v>
      </c>
      <c r="G198" s="364" t="s">
        <v>2571</v>
      </c>
    </row>
    <row r="199" spans="4:10" x14ac:dyDescent="0.2">
      <c r="D199" s="359" t="s">
        <v>3764</v>
      </c>
      <c r="E199" s="170"/>
      <c r="F199" s="171" t="s">
        <v>442</v>
      </c>
      <c r="G199" s="364" t="s">
        <v>2572</v>
      </c>
    </row>
    <row r="200" spans="4:10" x14ac:dyDescent="0.2">
      <c r="D200" s="359" t="s">
        <v>3765</v>
      </c>
      <c r="E200" s="170"/>
      <c r="F200" s="171" t="s">
        <v>724</v>
      </c>
      <c r="G200" s="364" t="s">
        <v>2573</v>
      </c>
    </row>
    <row r="201" spans="4:10" x14ac:dyDescent="0.2">
      <c r="D201" s="359" t="s">
        <v>3766</v>
      </c>
      <c r="E201" s="170"/>
      <c r="F201" s="171" t="s">
        <v>459</v>
      </c>
      <c r="G201" s="362" t="s">
        <v>2347</v>
      </c>
      <c r="I201">
        <v>6.4619999999999997</v>
      </c>
      <c r="J201" s="253">
        <f>ROUND(I201*1.1, 3)</f>
        <v>7.1079999999999997</v>
      </c>
    </row>
    <row r="202" spans="4:10" x14ac:dyDescent="0.2">
      <c r="D202" s="359" t="s">
        <v>3767</v>
      </c>
      <c r="E202" s="170"/>
      <c r="F202" s="171" t="s">
        <v>2003</v>
      </c>
      <c r="G202" s="362" t="s">
        <v>2348</v>
      </c>
      <c r="I202">
        <v>3.59</v>
      </c>
      <c r="J202" s="253">
        <f>ROUND(I202*1.1, 3)</f>
        <v>3.9489999999999998</v>
      </c>
    </row>
    <row r="203" spans="4:10" x14ac:dyDescent="0.2">
      <c r="D203" s="359" t="s">
        <v>3768</v>
      </c>
      <c r="E203" s="170"/>
      <c r="F203" s="171" t="s">
        <v>2002</v>
      </c>
      <c r="G203" s="372" t="s">
        <v>1624</v>
      </c>
    </row>
    <row r="204" spans="4:10" x14ac:dyDescent="0.2">
      <c r="D204" s="359" t="s">
        <v>3769</v>
      </c>
      <c r="E204" s="170"/>
      <c r="F204" s="171" t="s">
        <v>2001</v>
      </c>
      <c r="G204" s="362" t="s">
        <v>1776</v>
      </c>
    </row>
    <row r="205" spans="4:10" x14ac:dyDescent="0.2">
      <c r="D205" s="359" t="s">
        <v>3770</v>
      </c>
      <c r="E205" s="170"/>
      <c r="F205" s="171" t="s">
        <v>2011</v>
      </c>
      <c r="G205" s="362" t="s">
        <v>2349</v>
      </c>
    </row>
    <row r="206" spans="4:10" x14ac:dyDescent="0.2">
      <c r="D206" s="359" t="s">
        <v>3771</v>
      </c>
      <c r="E206" s="170"/>
      <c r="F206" s="171" t="s">
        <v>2010</v>
      </c>
      <c r="G206" s="362" t="s">
        <v>2350</v>
      </c>
    </row>
    <row r="207" spans="4:10" x14ac:dyDescent="0.2">
      <c r="D207" s="359" t="s">
        <v>3772</v>
      </c>
      <c r="E207" s="170"/>
      <c r="F207" s="171" t="s">
        <v>2009</v>
      </c>
      <c r="G207" s="362" t="s">
        <v>2351</v>
      </c>
    </row>
    <row r="208" spans="4:10" x14ac:dyDescent="0.2">
      <c r="D208" s="359" t="s">
        <v>3773</v>
      </c>
      <c r="E208" s="166"/>
      <c r="F208" s="171" t="s">
        <v>2000</v>
      </c>
      <c r="G208" s="361" t="s">
        <v>2352</v>
      </c>
      <c r="I208">
        <v>6.6379999999999999</v>
      </c>
      <c r="J208" s="253">
        <f>ROUND(I208*1.1, 3)</f>
        <v>7.3019999999999996</v>
      </c>
    </row>
    <row r="209" spans="4:10" x14ac:dyDescent="0.2">
      <c r="D209" s="359" t="s">
        <v>3774</v>
      </c>
      <c r="E209" s="170"/>
      <c r="F209" s="171" t="s">
        <v>1999</v>
      </c>
      <c r="G209" s="358" t="s">
        <v>2353</v>
      </c>
      <c r="I209">
        <v>3.6880000000000002</v>
      </c>
      <c r="J209" s="253">
        <f>ROUND(I209*1.1, 3)</f>
        <v>4.0570000000000004</v>
      </c>
    </row>
    <row r="210" spans="4:10" x14ac:dyDescent="0.2">
      <c r="D210" s="359" t="s">
        <v>3775</v>
      </c>
      <c r="E210" s="170"/>
      <c r="F210" s="171" t="s">
        <v>1998</v>
      </c>
      <c r="G210" s="360" t="s">
        <v>2354</v>
      </c>
    </row>
    <row r="211" spans="4:10" x14ac:dyDescent="0.2">
      <c r="D211" s="359" t="s">
        <v>3776</v>
      </c>
      <c r="E211" s="170"/>
      <c r="F211" s="171" t="s">
        <v>1997</v>
      </c>
      <c r="G211" s="358" t="s">
        <v>2088</v>
      </c>
    </row>
    <row r="212" spans="4:10" x14ac:dyDescent="0.2">
      <c r="D212" s="359" t="s">
        <v>3777</v>
      </c>
      <c r="E212" s="170"/>
      <c r="F212" s="171" t="s">
        <v>2008</v>
      </c>
      <c r="G212" s="358" t="s">
        <v>2355</v>
      </c>
    </row>
    <row r="213" spans="4:10" x14ac:dyDescent="0.2">
      <c r="D213" s="359" t="s">
        <v>3778</v>
      </c>
      <c r="E213" s="170"/>
      <c r="F213" s="171" t="s">
        <v>2007</v>
      </c>
      <c r="G213" s="358" t="s">
        <v>2356</v>
      </c>
    </row>
    <row r="214" spans="4:10" x14ac:dyDescent="0.2">
      <c r="D214" s="359" t="s">
        <v>3779</v>
      </c>
      <c r="E214" s="170"/>
      <c r="F214" s="171" t="s">
        <v>2006</v>
      </c>
      <c r="G214" s="358" t="s">
        <v>2357</v>
      </c>
    </row>
    <row r="218" spans="4:10" x14ac:dyDescent="0.2">
      <c r="D218" s="359" t="s">
        <v>2012</v>
      </c>
      <c r="E218" s="166"/>
      <c r="F218" s="312"/>
      <c r="G218" s="170"/>
    </row>
    <row r="219" spans="4:10" x14ac:dyDescent="0.2">
      <c r="D219" s="371" t="s">
        <v>417</v>
      </c>
      <c r="E219" s="371" t="s">
        <v>418</v>
      </c>
      <c r="F219" s="371">
        <v>3</v>
      </c>
      <c r="G219" s="170"/>
    </row>
    <row r="220" spans="4:10" x14ac:dyDescent="0.2">
      <c r="D220" s="166" t="s">
        <v>1995</v>
      </c>
      <c r="E220" s="166" t="s">
        <v>1993</v>
      </c>
      <c r="F220" s="167" t="s">
        <v>354</v>
      </c>
      <c r="G220" s="370" t="s">
        <v>574</v>
      </c>
    </row>
    <row r="221" spans="4:10" x14ac:dyDescent="0.2">
      <c r="D221" s="166" t="s">
        <v>1994</v>
      </c>
      <c r="E221" s="166" t="s">
        <v>1993</v>
      </c>
      <c r="F221" s="167" t="s">
        <v>354</v>
      </c>
      <c r="G221" s="370" t="s">
        <v>1992</v>
      </c>
    </row>
    <row r="222" spans="4:10" x14ac:dyDescent="0.2">
      <c r="D222" s="359" t="s">
        <v>3585</v>
      </c>
      <c r="E222" s="166"/>
      <c r="F222" s="171" t="s">
        <v>22</v>
      </c>
      <c r="G222" s="369" t="s">
        <v>23</v>
      </c>
    </row>
    <row r="223" spans="4:10" x14ac:dyDescent="0.2">
      <c r="D223" s="359" t="s">
        <v>3780</v>
      </c>
      <c r="E223" s="166"/>
      <c r="F223" s="171" t="s">
        <v>26</v>
      </c>
      <c r="G223" s="368" t="s">
        <v>490</v>
      </c>
    </row>
    <row r="224" spans="4:10" x14ac:dyDescent="0.2">
      <c r="D224" s="359" t="s">
        <v>3781</v>
      </c>
      <c r="E224" s="166"/>
      <c r="F224" s="171" t="s">
        <v>2004</v>
      </c>
      <c r="G224" s="367"/>
    </row>
    <row r="225" spans="4:7" x14ac:dyDescent="0.2">
      <c r="D225" s="359" t="s">
        <v>3782</v>
      </c>
      <c r="E225" s="173"/>
      <c r="F225" s="366" t="s">
        <v>66</v>
      </c>
      <c r="G225" s="365" t="s">
        <v>67</v>
      </c>
    </row>
    <row r="226" spans="4:7" x14ac:dyDescent="0.2">
      <c r="D226" s="359" t="s">
        <v>3783</v>
      </c>
      <c r="E226" s="170"/>
      <c r="F226" s="171" t="s">
        <v>459</v>
      </c>
      <c r="G226" s="363">
        <f>ROUND(G227,2)</f>
        <v>2.9</v>
      </c>
    </row>
    <row r="227" spans="4:7" x14ac:dyDescent="0.2">
      <c r="D227" s="359" t="s">
        <v>3784</v>
      </c>
      <c r="E227" s="170"/>
      <c r="F227" s="171" t="s">
        <v>2003</v>
      </c>
      <c r="G227" s="363">
        <v>2.9</v>
      </c>
    </row>
    <row r="228" spans="4:7" x14ac:dyDescent="0.2">
      <c r="D228" s="359" t="s">
        <v>3785</v>
      </c>
      <c r="E228" s="170"/>
      <c r="F228" s="171" t="s">
        <v>2002</v>
      </c>
      <c r="G228" s="364">
        <v>2700</v>
      </c>
    </row>
    <row r="229" spans="4:7" x14ac:dyDescent="0.2">
      <c r="D229" s="359" t="s">
        <v>3786</v>
      </c>
      <c r="E229" s="170"/>
      <c r="F229" s="171" t="s">
        <v>2001</v>
      </c>
      <c r="G229" s="363">
        <v>3</v>
      </c>
    </row>
    <row r="230" spans="4:7" x14ac:dyDescent="0.2">
      <c r="D230" s="359" t="s">
        <v>3787</v>
      </c>
      <c r="E230" s="170"/>
      <c r="F230" s="171" t="s">
        <v>2011</v>
      </c>
      <c r="G230" s="362">
        <v>8.6999999999999993</v>
      </c>
    </row>
    <row r="231" spans="4:7" x14ac:dyDescent="0.2">
      <c r="D231" s="359" t="s">
        <v>3788</v>
      </c>
      <c r="E231" s="170"/>
      <c r="F231" s="171" t="s">
        <v>2010</v>
      </c>
      <c r="G231" s="362">
        <f>ROUND(G230/12, 2)</f>
        <v>0.73</v>
      </c>
    </row>
    <row r="232" spans="4:7" x14ac:dyDescent="0.2">
      <c r="D232" s="359" t="s">
        <v>3789</v>
      </c>
      <c r="E232" s="170"/>
      <c r="F232" s="171" t="s">
        <v>2009</v>
      </c>
      <c r="G232" s="362">
        <v>8.6999999999999993</v>
      </c>
    </row>
    <row r="233" spans="4:7" x14ac:dyDescent="0.2">
      <c r="D233" s="359" t="s">
        <v>3790</v>
      </c>
      <c r="E233" s="166"/>
      <c r="F233" s="171" t="s">
        <v>2000</v>
      </c>
      <c r="G233" s="361">
        <f>G226</f>
        <v>2.9</v>
      </c>
    </row>
    <row r="234" spans="4:7" x14ac:dyDescent="0.2">
      <c r="D234" s="359" t="s">
        <v>3791</v>
      </c>
      <c r="E234" s="170"/>
      <c r="F234" s="171" t="s">
        <v>1999</v>
      </c>
      <c r="G234" s="358">
        <f>G227</f>
        <v>2.9</v>
      </c>
    </row>
    <row r="235" spans="4:7" x14ac:dyDescent="0.2">
      <c r="D235" s="359" t="s">
        <v>3792</v>
      </c>
      <c r="E235" s="170"/>
      <c r="F235" s="171" t="s">
        <v>1998</v>
      </c>
      <c r="G235" s="360">
        <f>G228</f>
        <v>2700</v>
      </c>
    </row>
    <row r="236" spans="4:7" x14ac:dyDescent="0.2">
      <c r="D236" s="359" t="s">
        <v>3793</v>
      </c>
      <c r="E236" s="170"/>
      <c r="F236" s="171" t="s">
        <v>1997</v>
      </c>
      <c r="G236" s="358">
        <f>G229</f>
        <v>3</v>
      </c>
    </row>
    <row r="237" spans="4:7" x14ac:dyDescent="0.2">
      <c r="D237" s="359" t="s">
        <v>3794</v>
      </c>
      <c r="E237" s="170"/>
      <c r="F237" s="171" t="s">
        <v>2008</v>
      </c>
      <c r="G237" s="358">
        <f>G230</f>
        <v>8.6999999999999993</v>
      </c>
    </row>
    <row r="238" spans="4:7" x14ac:dyDescent="0.2">
      <c r="D238" s="359" t="s">
        <v>3795</v>
      </c>
      <c r="E238" s="170"/>
      <c r="F238" s="171" t="s">
        <v>2007</v>
      </c>
      <c r="G238" s="358">
        <f>ROUND(G237/12, 2)</f>
        <v>0.73</v>
      </c>
    </row>
    <row r="239" spans="4:7" x14ac:dyDescent="0.2">
      <c r="D239" s="359" t="s">
        <v>3796</v>
      </c>
      <c r="E239" s="170"/>
      <c r="F239" s="171" t="s">
        <v>2006</v>
      </c>
      <c r="G239" s="358">
        <f>G232</f>
        <v>8.6999999999999993</v>
      </c>
    </row>
    <row r="244" spans="4:7" x14ac:dyDescent="0.2">
      <c r="D244" s="138" t="s">
        <v>2005</v>
      </c>
      <c r="E244" s="35"/>
      <c r="F244" s="175"/>
    </row>
    <row r="245" spans="4:7" x14ac:dyDescent="0.2">
      <c r="D245" s="25" t="s">
        <v>417</v>
      </c>
      <c r="E245" s="25" t="s">
        <v>418</v>
      </c>
      <c r="F245" s="25">
        <v>3</v>
      </c>
    </row>
    <row r="246" spans="4:7" x14ac:dyDescent="0.2">
      <c r="D246" s="166" t="s">
        <v>1995</v>
      </c>
      <c r="E246" s="35" t="s">
        <v>1993</v>
      </c>
      <c r="F246" s="106" t="s">
        <v>354</v>
      </c>
      <c r="G246" s="304" t="s">
        <v>574</v>
      </c>
    </row>
    <row r="247" spans="4:7" x14ac:dyDescent="0.2">
      <c r="D247" s="166" t="s">
        <v>1994</v>
      </c>
      <c r="E247" s="35" t="s">
        <v>1993</v>
      </c>
      <c r="F247" s="106" t="s">
        <v>354</v>
      </c>
      <c r="G247" s="304" t="s">
        <v>1992</v>
      </c>
    </row>
    <row r="248" spans="4:7" x14ac:dyDescent="0.2">
      <c r="D248" s="138" t="s">
        <v>3585</v>
      </c>
      <c r="E248" s="35"/>
      <c r="F248" s="143" t="s">
        <v>22</v>
      </c>
      <c r="G248" s="14" t="s">
        <v>23</v>
      </c>
    </row>
    <row r="249" spans="4:7" x14ac:dyDescent="0.2">
      <c r="D249" s="138" t="s">
        <v>3797</v>
      </c>
      <c r="E249" s="35"/>
      <c r="F249" s="108" t="s">
        <v>26</v>
      </c>
      <c r="G249" s="186" t="s">
        <v>754</v>
      </c>
    </row>
    <row r="250" spans="4:7" x14ac:dyDescent="0.2">
      <c r="D250" s="138" t="s">
        <v>3798</v>
      </c>
      <c r="E250" s="35"/>
      <c r="F250" s="143" t="s">
        <v>2004</v>
      </c>
      <c r="G250" s="357"/>
    </row>
    <row r="251" spans="4:7" x14ac:dyDescent="0.2">
      <c r="D251" s="138" t="s">
        <v>3799</v>
      </c>
      <c r="E251" s="3"/>
      <c r="F251" s="111" t="s">
        <v>66</v>
      </c>
      <c r="G251" s="356" t="s">
        <v>560</v>
      </c>
    </row>
    <row r="252" spans="4:7" x14ac:dyDescent="0.2">
      <c r="D252" s="138" t="s">
        <v>3800</v>
      </c>
      <c r="F252" s="108" t="s">
        <v>459</v>
      </c>
      <c r="G252" s="50">
        <v>0.11</v>
      </c>
    </row>
    <row r="253" spans="4:7" x14ac:dyDescent="0.2">
      <c r="D253" s="138" t="s">
        <v>3801</v>
      </c>
      <c r="F253" s="108" t="s">
        <v>2003</v>
      </c>
      <c r="G253" s="50">
        <v>0.11</v>
      </c>
    </row>
    <row r="254" spans="4:7" x14ac:dyDescent="0.2">
      <c r="D254" s="138" t="s">
        <v>3802</v>
      </c>
      <c r="F254" s="108" t="s">
        <v>2002</v>
      </c>
    </row>
    <row r="255" spans="4:7" x14ac:dyDescent="0.2">
      <c r="D255" s="138" t="s">
        <v>3803</v>
      </c>
      <c r="F255" s="108" t="s">
        <v>2001</v>
      </c>
      <c r="G255" s="50">
        <v>3</v>
      </c>
    </row>
    <row r="256" spans="4:7" x14ac:dyDescent="0.2">
      <c r="D256" s="138" t="s">
        <v>3804</v>
      </c>
      <c r="E256" s="35"/>
      <c r="F256" s="108" t="s">
        <v>2000</v>
      </c>
      <c r="G256" s="355">
        <f>G252</f>
        <v>0.11</v>
      </c>
    </row>
    <row r="257" spans="4:7" x14ac:dyDescent="0.2">
      <c r="D257" s="138" t="s">
        <v>3805</v>
      </c>
      <c r="F257" s="108" t="s">
        <v>1999</v>
      </c>
      <c r="G257" s="332">
        <f>G256</f>
        <v>0.11</v>
      </c>
    </row>
    <row r="258" spans="4:7" x14ac:dyDescent="0.2">
      <c r="D258" s="138" t="s">
        <v>3806</v>
      </c>
      <c r="F258" s="108" t="s">
        <v>1998</v>
      </c>
      <c r="G258" s="124"/>
    </row>
    <row r="259" spans="4:7" x14ac:dyDescent="0.2">
      <c r="D259" s="138" t="s">
        <v>3807</v>
      </c>
      <c r="F259" s="143" t="s">
        <v>1997</v>
      </c>
      <c r="G259" s="51">
        <f>G255</f>
        <v>3</v>
      </c>
    </row>
    <row r="260" spans="4:7" x14ac:dyDescent="0.2">
      <c r="D260" s="138" t="s">
        <v>3808</v>
      </c>
      <c r="E260" s="35"/>
      <c r="F260" s="108" t="s">
        <v>26</v>
      </c>
      <c r="G260" s="186" t="s">
        <v>755</v>
      </c>
    </row>
    <row r="261" spans="4:7" x14ac:dyDescent="0.2">
      <c r="D261" s="138" t="s">
        <v>3809</v>
      </c>
      <c r="E261" s="35"/>
      <c r="F261" s="143" t="s">
        <v>2004</v>
      </c>
      <c r="G261" s="357">
        <v>1.125</v>
      </c>
    </row>
    <row r="262" spans="4:7" x14ac:dyDescent="0.2">
      <c r="D262" s="138" t="s">
        <v>3810</v>
      </c>
      <c r="E262" s="3"/>
      <c r="F262" s="111" t="s">
        <v>66</v>
      </c>
      <c r="G262" s="356" t="s">
        <v>560</v>
      </c>
    </row>
    <row r="263" spans="4:7" x14ac:dyDescent="0.2">
      <c r="D263" s="138" t="s">
        <v>3811</v>
      </c>
      <c r="F263" s="108" t="s">
        <v>459</v>
      </c>
      <c r="G263" s="50">
        <v>0.09</v>
      </c>
    </row>
    <row r="264" spans="4:7" x14ac:dyDescent="0.2">
      <c r="D264" s="138" t="s">
        <v>3812</v>
      </c>
      <c r="F264" s="108" t="s">
        <v>2003</v>
      </c>
      <c r="G264" s="50">
        <v>0.09</v>
      </c>
    </row>
    <row r="265" spans="4:7" x14ac:dyDescent="0.2">
      <c r="D265" s="138" t="s">
        <v>3813</v>
      </c>
      <c r="F265" s="108" t="s">
        <v>2002</v>
      </c>
    </row>
    <row r="266" spans="4:7" x14ac:dyDescent="0.2">
      <c r="D266" s="138" t="s">
        <v>3814</v>
      </c>
      <c r="F266" s="108" t="s">
        <v>2001</v>
      </c>
      <c r="G266" s="50">
        <v>2</v>
      </c>
    </row>
    <row r="267" spans="4:7" x14ac:dyDescent="0.2">
      <c r="D267" s="138" t="s">
        <v>3815</v>
      </c>
      <c r="E267" s="35"/>
      <c r="F267" s="108" t="s">
        <v>2000</v>
      </c>
      <c r="G267" s="355">
        <f>G263</f>
        <v>0.09</v>
      </c>
    </row>
    <row r="268" spans="4:7" x14ac:dyDescent="0.2">
      <c r="D268" s="138" t="s">
        <v>3816</v>
      </c>
      <c r="F268" s="108" t="s">
        <v>1999</v>
      </c>
      <c r="G268" s="332">
        <v>0.09</v>
      </c>
    </row>
    <row r="269" spans="4:7" x14ac:dyDescent="0.2">
      <c r="D269" s="138" t="s">
        <v>3817</v>
      </c>
      <c r="F269" s="108" t="s">
        <v>1998</v>
      </c>
      <c r="G269" s="124"/>
    </row>
    <row r="270" spans="4:7" x14ac:dyDescent="0.2">
      <c r="D270" s="138" t="s">
        <v>3818</v>
      </c>
      <c r="F270" s="143" t="s">
        <v>1997</v>
      </c>
      <c r="G270" s="51">
        <v>2</v>
      </c>
    </row>
    <row r="271" spans="4:7" x14ac:dyDescent="0.2">
      <c r="D271" s="138" t="s">
        <v>3819</v>
      </c>
      <c r="E271" s="35"/>
      <c r="F271" s="108" t="s">
        <v>26</v>
      </c>
      <c r="G271" s="186" t="s">
        <v>756</v>
      </c>
    </row>
    <row r="272" spans="4:7" x14ac:dyDescent="0.2">
      <c r="D272" s="138" t="s">
        <v>3820</v>
      </c>
      <c r="E272" s="35"/>
      <c r="F272" s="143" t="s">
        <v>2004</v>
      </c>
      <c r="G272" s="357"/>
    </row>
    <row r="273" spans="4:7" x14ac:dyDescent="0.2">
      <c r="D273" s="138" t="s">
        <v>3821</v>
      </c>
      <c r="E273" s="3"/>
      <c r="F273" s="111" t="s">
        <v>66</v>
      </c>
      <c r="G273" s="356" t="s">
        <v>67</v>
      </c>
    </row>
    <row r="274" spans="4:7" x14ac:dyDescent="0.2">
      <c r="D274" s="138" t="s">
        <v>3822</v>
      </c>
      <c r="F274" s="108" t="s">
        <v>459</v>
      </c>
      <c r="G274" s="50">
        <v>0.06</v>
      </c>
    </row>
    <row r="275" spans="4:7" x14ac:dyDescent="0.2">
      <c r="D275" s="138" t="s">
        <v>3823</v>
      </c>
      <c r="F275" s="108" t="s">
        <v>2003</v>
      </c>
      <c r="G275" s="50">
        <v>0.06</v>
      </c>
    </row>
    <row r="276" spans="4:7" x14ac:dyDescent="0.2">
      <c r="D276" s="138" t="s">
        <v>3824</v>
      </c>
      <c r="F276" s="108" t="s">
        <v>2002</v>
      </c>
    </row>
    <row r="277" spans="4:7" x14ac:dyDescent="0.2">
      <c r="D277" s="138" t="s">
        <v>3825</v>
      </c>
      <c r="F277" s="143" t="s">
        <v>2001</v>
      </c>
      <c r="G277" s="51">
        <v>2</v>
      </c>
    </row>
    <row r="278" spans="4:7" x14ac:dyDescent="0.2">
      <c r="D278" s="138" t="s">
        <v>3826</v>
      </c>
      <c r="E278" s="3"/>
      <c r="F278" s="111" t="s">
        <v>66</v>
      </c>
      <c r="G278" s="356" t="s">
        <v>560</v>
      </c>
    </row>
    <row r="279" spans="4:7" x14ac:dyDescent="0.2">
      <c r="D279" s="138" t="s">
        <v>3827</v>
      </c>
      <c r="F279" s="108" t="s">
        <v>459</v>
      </c>
      <c r="G279" s="50">
        <v>0.06</v>
      </c>
    </row>
    <row r="280" spans="4:7" x14ac:dyDescent="0.2">
      <c r="D280" s="138" t="s">
        <v>3828</v>
      </c>
      <c r="F280" s="108" t="s">
        <v>2003</v>
      </c>
      <c r="G280" s="50">
        <v>0.06</v>
      </c>
    </row>
    <row r="281" spans="4:7" x14ac:dyDescent="0.2">
      <c r="D281" s="138" t="s">
        <v>3829</v>
      </c>
      <c r="F281" s="108" t="s">
        <v>2002</v>
      </c>
    </row>
    <row r="282" spans="4:7" x14ac:dyDescent="0.2">
      <c r="D282" s="138" t="s">
        <v>3830</v>
      </c>
      <c r="F282" s="143" t="s">
        <v>2001</v>
      </c>
      <c r="G282" s="51">
        <v>1</v>
      </c>
    </row>
    <row r="283" spans="4:7" x14ac:dyDescent="0.2">
      <c r="D283" s="138" t="s">
        <v>3831</v>
      </c>
      <c r="E283" s="35"/>
      <c r="F283" s="108" t="s">
        <v>2000</v>
      </c>
      <c r="G283" s="355">
        <f>ROUND((G274+G279)/2, 3)</f>
        <v>0.06</v>
      </c>
    </row>
    <row r="284" spans="4:7" x14ac:dyDescent="0.2">
      <c r="D284" s="138" t="s">
        <v>3832</v>
      </c>
      <c r="F284" s="108" t="s">
        <v>1999</v>
      </c>
      <c r="G284" s="332">
        <f>G283</f>
        <v>0.06</v>
      </c>
    </row>
    <row r="285" spans="4:7" x14ac:dyDescent="0.2">
      <c r="D285" s="138" t="s">
        <v>3833</v>
      </c>
      <c r="F285" s="108" t="s">
        <v>1998</v>
      </c>
      <c r="G285" s="124"/>
    </row>
    <row r="286" spans="4:7" x14ac:dyDescent="0.2">
      <c r="D286" s="138" t="s">
        <v>3834</v>
      </c>
      <c r="F286" s="108" t="s">
        <v>1997</v>
      </c>
      <c r="G286" s="50">
        <f>G277+G282</f>
        <v>3</v>
      </c>
    </row>
    <row r="291" spans="4:9" x14ac:dyDescent="0.2">
      <c r="D291" s="455" t="s">
        <v>1996</v>
      </c>
      <c r="E291" s="455"/>
      <c r="F291" s="455"/>
      <c r="G291" s="455"/>
    </row>
    <row r="292" spans="4:9" x14ac:dyDescent="0.2">
      <c r="D292" s="166" t="s">
        <v>1995</v>
      </c>
      <c r="E292" s="35" t="s">
        <v>1993</v>
      </c>
      <c r="F292" s="106" t="s">
        <v>354</v>
      </c>
      <c r="G292" s="304" t="s">
        <v>574</v>
      </c>
    </row>
    <row r="293" spans="4:9" x14ac:dyDescent="0.2">
      <c r="D293" s="166" t="s">
        <v>1994</v>
      </c>
      <c r="E293" s="35" t="s">
        <v>1993</v>
      </c>
      <c r="F293" s="106" t="s">
        <v>354</v>
      </c>
      <c r="G293" s="304" t="s">
        <v>1992</v>
      </c>
    </row>
    <row r="294" spans="4:9" x14ac:dyDescent="0.2">
      <c r="D294" s="107" t="s">
        <v>3585</v>
      </c>
      <c r="E294" s="35"/>
      <c r="F294" s="108" t="s">
        <v>22</v>
      </c>
      <c r="G294" s="11" t="s">
        <v>23</v>
      </c>
    </row>
    <row r="295" spans="4:9" x14ac:dyDescent="0.2">
      <c r="D295" s="107" t="s">
        <v>3835</v>
      </c>
      <c r="F295" s="108" t="s">
        <v>441</v>
      </c>
      <c r="G295" s="130">
        <v>10157.709999999999</v>
      </c>
      <c r="I295" s="445"/>
    </row>
    <row r="296" spans="4:9" x14ac:dyDescent="0.2">
      <c r="D296" s="107" t="s">
        <v>3836</v>
      </c>
      <c r="F296" s="108" t="s">
        <v>442</v>
      </c>
      <c r="G296" s="130">
        <v>846.48</v>
      </c>
    </row>
  </sheetData>
  <mergeCells count="1">
    <mergeCell ref="D291:G29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4:G163"/>
  <sheetViews>
    <sheetView topLeftCell="B139" workbookViewId="0">
      <selection activeCell="D78" sqref="D78"/>
    </sheetView>
  </sheetViews>
  <sheetFormatPr baseColWidth="10" defaultColWidth="8.83203125" defaultRowHeight="15" x14ac:dyDescent="0.2"/>
  <cols>
    <col min="4" max="4" width="37.5" customWidth="1" collapsed="1"/>
    <col min="5" max="5" width="65.5" customWidth="1" collapsed="1"/>
    <col min="6" max="6" width="19.5" customWidth="1" collapsed="1"/>
    <col min="7" max="7" width="17.5" customWidth="1" collapsed="1"/>
  </cols>
  <sheetData>
    <row r="4" spans="4:7" x14ac:dyDescent="0.2">
      <c r="D4" s="138" t="s">
        <v>2020</v>
      </c>
      <c r="E4" s="35"/>
      <c r="F4" s="175"/>
    </row>
    <row r="5" spans="4:7" x14ac:dyDescent="0.2">
      <c r="D5" s="25" t="s">
        <v>417</v>
      </c>
      <c r="E5" s="25" t="s">
        <v>418</v>
      </c>
      <c r="F5" s="25">
        <v>3</v>
      </c>
    </row>
    <row r="6" spans="4:7" x14ac:dyDescent="0.2">
      <c r="D6" s="35" t="s">
        <v>2019</v>
      </c>
      <c r="E6" s="35" t="s">
        <v>1993</v>
      </c>
      <c r="F6" s="106" t="s">
        <v>354</v>
      </c>
      <c r="G6" s="304" t="s">
        <v>574</v>
      </c>
    </row>
    <row r="7" spans="4:7" x14ac:dyDescent="0.2">
      <c r="D7" s="35" t="s">
        <v>2018</v>
      </c>
      <c r="E7" s="35" t="s">
        <v>1993</v>
      </c>
      <c r="F7" s="119" t="s">
        <v>354</v>
      </c>
      <c r="G7" s="304" t="s">
        <v>1992</v>
      </c>
    </row>
    <row r="8" spans="4:7" x14ac:dyDescent="0.2">
      <c r="D8" s="107" t="s">
        <v>3837</v>
      </c>
      <c r="E8" s="35"/>
      <c r="F8" s="108" t="s">
        <v>22</v>
      </c>
      <c r="G8" s="19" t="s">
        <v>140</v>
      </c>
    </row>
    <row r="9" spans="4:7" x14ac:dyDescent="0.2">
      <c r="D9" s="107" t="s">
        <v>3838</v>
      </c>
      <c r="E9" s="35"/>
      <c r="F9" s="108" t="s">
        <v>26</v>
      </c>
      <c r="G9" s="186" t="s">
        <v>2023</v>
      </c>
    </row>
    <row r="10" spans="4:7" x14ac:dyDescent="0.2">
      <c r="D10" s="107" t="s">
        <v>3839</v>
      </c>
      <c r="E10" s="35"/>
      <c r="F10" s="143" t="s">
        <v>2004</v>
      </c>
      <c r="G10" s="357">
        <v>1</v>
      </c>
    </row>
    <row r="11" spans="4:7" x14ac:dyDescent="0.2">
      <c r="D11" s="107" t="s">
        <v>3840</v>
      </c>
      <c r="E11" s="3"/>
      <c r="F11" s="111" t="s">
        <v>66</v>
      </c>
      <c r="G11" s="356" t="s">
        <v>162</v>
      </c>
    </row>
    <row r="12" spans="4:7" x14ac:dyDescent="0.2">
      <c r="D12" s="107" t="s">
        <v>3841</v>
      </c>
      <c r="E12" s="3"/>
      <c r="F12" s="108" t="s">
        <v>2014</v>
      </c>
      <c r="G12" s="397">
        <v>0.9</v>
      </c>
    </row>
    <row r="13" spans="4:7" x14ac:dyDescent="0.2">
      <c r="D13" s="107" t="s">
        <v>3842</v>
      </c>
      <c r="F13" s="108" t="s">
        <v>483</v>
      </c>
      <c r="G13" s="304" t="s">
        <v>79</v>
      </c>
    </row>
    <row r="14" spans="4:7" x14ac:dyDescent="0.2">
      <c r="D14" s="107" t="s">
        <v>3843</v>
      </c>
      <c r="F14" s="108" t="s">
        <v>328</v>
      </c>
    </row>
    <row r="15" spans="4:7" x14ac:dyDescent="0.2">
      <c r="D15" s="107" t="s">
        <v>3844</v>
      </c>
      <c r="F15" s="395" t="s">
        <v>2013</v>
      </c>
      <c r="G15" s="3" t="s">
        <v>76</v>
      </c>
    </row>
    <row r="16" spans="4:7" x14ac:dyDescent="0.2">
      <c r="D16" s="107" t="s">
        <v>3845</v>
      </c>
      <c r="F16" s="108" t="s">
        <v>723</v>
      </c>
      <c r="G16" s="192">
        <f>ROUND(1.341*G12, 3)</f>
        <v>1.2070000000000001</v>
      </c>
    </row>
    <row r="17" spans="4:7" x14ac:dyDescent="0.2">
      <c r="D17" s="107" t="s">
        <v>3846</v>
      </c>
      <c r="F17" s="108" t="s">
        <v>70</v>
      </c>
      <c r="G17" s="28">
        <v>1</v>
      </c>
    </row>
    <row r="18" spans="4:7" x14ac:dyDescent="0.2">
      <c r="D18" s="107" t="s">
        <v>3847</v>
      </c>
      <c r="F18" s="108" t="s">
        <v>349</v>
      </c>
      <c r="G18" s="192">
        <v>40000</v>
      </c>
    </row>
    <row r="19" spans="4:7" x14ac:dyDescent="0.2">
      <c r="D19" s="107" t="s">
        <v>3848</v>
      </c>
      <c r="F19" s="108" t="s">
        <v>440</v>
      </c>
      <c r="G19" s="192">
        <f>ROUND(G16*1.8,3)</f>
        <v>2.173</v>
      </c>
    </row>
    <row r="20" spans="4:7" x14ac:dyDescent="0.2">
      <c r="D20" s="107" t="s">
        <v>3849</v>
      </c>
      <c r="F20" s="108" t="s">
        <v>441</v>
      </c>
      <c r="G20" s="192">
        <f>ROUND(G19*G18/1000, 3)</f>
        <v>86.92</v>
      </c>
    </row>
    <row r="21" spans="4:7" x14ac:dyDescent="0.2">
      <c r="D21" s="107" t="s">
        <v>3850</v>
      </c>
      <c r="F21" s="108" t="s">
        <v>442</v>
      </c>
      <c r="G21" s="192">
        <f xml:space="preserve"> ROUND(G20/12, 3)</f>
        <v>7.2430000000000003</v>
      </c>
    </row>
    <row r="22" spans="4:7" x14ac:dyDescent="0.2">
      <c r="D22" s="107" t="s">
        <v>3851</v>
      </c>
      <c r="F22" s="108" t="s">
        <v>724</v>
      </c>
      <c r="G22" s="192">
        <f>ROUND(G16*G18/1000, 3)</f>
        <v>48.28</v>
      </c>
    </row>
    <row r="23" spans="4:7" x14ac:dyDescent="0.2">
      <c r="D23" s="107" t="s">
        <v>3852</v>
      </c>
      <c r="F23" s="108" t="s">
        <v>483</v>
      </c>
      <c r="G23" s="304" t="s">
        <v>83</v>
      </c>
    </row>
    <row r="24" spans="4:7" x14ac:dyDescent="0.2">
      <c r="D24" s="107" t="s">
        <v>3853</v>
      </c>
      <c r="F24" s="108" t="s">
        <v>328</v>
      </c>
      <c r="G24" s="352"/>
    </row>
    <row r="25" spans="4:7" x14ac:dyDescent="0.2">
      <c r="D25" s="107" t="s">
        <v>3854</v>
      </c>
      <c r="F25" s="395" t="s">
        <v>2013</v>
      </c>
      <c r="G25" s="112" t="s">
        <v>76</v>
      </c>
    </row>
    <row r="26" spans="4:7" x14ac:dyDescent="0.2">
      <c r="D26" s="107" t="s">
        <v>3855</v>
      </c>
      <c r="F26" s="108" t="s">
        <v>723</v>
      </c>
      <c r="G26" s="192">
        <f>ROUND(2.06*G12, 3)</f>
        <v>1.8540000000000001</v>
      </c>
    </row>
    <row r="27" spans="4:7" x14ac:dyDescent="0.2">
      <c r="D27" s="107" t="s">
        <v>3856</v>
      </c>
      <c r="F27" s="108" t="s">
        <v>70</v>
      </c>
      <c r="G27" s="28">
        <v>4</v>
      </c>
    </row>
    <row r="28" spans="4:7" x14ac:dyDescent="0.2">
      <c r="D28" s="107" t="s">
        <v>3857</v>
      </c>
      <c r="F28" s="108" t="s">
        <v>349</v>
      </c>
      <c r="G28" s="192">
        <v>330000</v>
      </c>
    </row>
    <row r="29" spans="4:7" x14ac:dyDescent="0.2">
      <c r="D29" s="107" t="s">
        <v>3858</v>
      </c>
      <c r="F29" s="108" t="s">
        <v>440</v>
      </c>
      <c r="G29" s="192">
        <f>ROUND(G26*1.8,3)</f>
        <v>3.3370000000000002</v>
      </c>
    </row>
    <row r="30" spans="4:7" x14ac:dyDescent="0.2">
      <c r="D30" s="107" t="s">
        <v>3859</v>
      </c>
      <c r="F30" s="108" t="s">
        <v>441</v>
      </c>
      <c r="G30" s="192">
        <f>ROUND(G29*G28/1000, 3)</f>
        <v>1101.21</v>
      </c>
    </row>
    <row r="31" spans="4:7" x14ac:dyDescent="0.2">
      <c r="D31" s="107" t="s">
        <v>3860</v>
      </c>
      <c r="F31" s="108" t="s">
        <v>442</v>
      </c>
      <c r="G31" s="192">
        <f xml:space="preserve"> ROUND(G30/12, 3)</f>
        <v>91.768000000000001</v>
      </c>
    </row>
    <row r="32" spans="4:7" x14ac:dyDescent="0.2">
      <c r="D32" s="107" t="s">
        <v>3861</v>
      </c>
      <c r="F32" s="108" t="s">
        <v>724</v>
      </c>
      <c r="G32" s="192">
        <f>ROUND(G26*G28/1000, 3)</f>
        <v>611.82000000000005</v>
      </c>
    </row>
    <row r="33" spans="4:7" x14ac:dyDescent="0.2">
      <c r="D33" s="107" t="s">
        <v>3862</v>
      </c>
      <c r="F33" s="108" t="s">
        <v>483</v>
      </c>
      <c r="G33" s="304" t="s">
        <v>95</v>
      </c>
    </row>
    <row r="34" spans="4:7" x14ac:dyDescent="0.2">
      <c r="D34" s="107" t="s">
        <v>3863</v>
      </c>
      <c r="F34" s="108" t="s">
        <v>328</v>
      </c>
      <c r="G34" s="352"/>
    </row>
    <row r="35" spans="4:7" x14ac:dyDescent="0.2">
      <c r="D35" s="107" t="s">
        <v>3864</v>
      </c>
      <c r="F35" s="395" t="s">
        <v>2013</v>
      </c>
      <c r="G35" s="112" t="s">
        <v>76</v>
      </c>
    </row>
    <row r="36" spans="4:7" x14ac:dyDescent="0.2">
      <c r="D36" s="107" t="s">
        <v>3865</v>
      </c>
      <c r="F36" s="108" t="s">
        <v>723</v>
      </c>
      <c r="G36" s="192">
        <f>ROUND(3.237*G12, 3)</f>
        <v>2.9129999999999998</v>
      </c>
    </row>
    <row r="37" spans="4:7" x14ac:dyDescent="0.2">
      <c r="D37" s="107" t="s">
        <v>3866</v>
      </c>
      <c r="F37" s="108" t="s">
        <v>70</v>
      </c>
      <c r="G37" s="28">
        <v>2</v>
      </c>
    </row>
    <row r="38" spans="4:7" x14ac:dyDescent="0.2">
      <c r="D38" s="107" t="s">
        <v>3867</v>
      </c>
      <c r="F38" s="108" t="s">
        <v>349</v>
      </c>
      <c r="G38" s="192">
        <v>212500</v>
      </c>
    </row>
    <row r="39" spans="4:7" x14ac:dyDescent="0.2">
      <c r="D39" s="107" t="s">
        <v>3868</v>
      </c>
      <c r="F39" s="108" t="s">
        <v>440</v>
      </c>
      <c r="G39" s="192">
        <f>ROUND(G36*1.8,3)</f>
        <v>5.2430000000000003</v>
      </c>
    </row>
    <row r="40" spans="4:7" x14ac:dyDescent="0.2">
      <c r="D40" s="107" t="s">
        <v>3869</v>
      </c>
      <c r="F40" s="108" t="s">
        <v>441</v>
      </c>
      <c r="G40" s="192">
        <f>ROUND(G39*G38/1000, 3)</f>
        <v>1114.1379999999999</v>
      </c>
    </row>
    <row r="41" spans="4:7" x14ac:dyDescent="0.2">
      <c r="D41" s="107" t="s">
        <v>3870</v>
      </c>
      <c r="F41" s="108" t="s">
        <v>442</v>
      </c>
      <c r="G41" s="192">
        <f xml:space="preserve"> ROUND(G40/12, 3)</f>
        <v>92.844999999999999</v>
      </c>
    </row>
    <row r="42" spans="4:7" x14ac:dyDescent="0.2">
      <c r="D42" s="107" t="s">
        <v>3871</v>
      </c>
      <c r="F42" s="108" t="s">
        <v>724</v>
      </c>
      <c r="G42" s="192">
        <f>ROUND(G36*G38/1000, 3)</f>
        <v>619.01300000000003</v>
      </c>
    </row>
    <row r="43" spans="4:7" x14ac:dyDescent="0.2">
      <c r="D43" s="107" t="s">
        <v>3872</v>
      </c>
      <c r="F43" s="108" t="s">
        <v>483</v>
      </c>
      <c r="G43" s="304" t="s">
        <v>234</v>
      </c>
    </row>
    <row r="44" spans="4:7" x14ac:dyDescent="0.2">
      <c r="D44" s="107" t="s">
        <v>3873</v>
      </c>
      <c r="F44" s="108" t="s">
        <v>328</v>
      </c>
      <c r="G44" s="396"/>
    </row>
    <row r="45" spans="4:7" x14ac:dyDescent="0.2">
      <c r="D45" s="107" t="s">
        <v>3874</v>
      </c>
      <c r="F45" s="395" t="s">
        <v>2013</v>
      </c>
      <c r="G45" s="112" t="s">
        <v>76</v>
      </c>
    </row>
    <row r="46" spans="4:7" x14ac:dyDescent="0.2">
      <c r="D46" s="107" t="s">
        <v>3875</v>
      </c>
      <c r="F46" s="108" t="s">
        <v>723</v>
      </c>
      <c r="G46" s="192">
        <f>ROUND(12.449*G12, 3)</f>
        <v>11.204000000000001</v>
      </c>
    </row>
    <row r="47" spans="4:7" x14ac:dyDescent="0.2">
      <c r="D47" s="107" t="s">
        <v>3876</v>
      </c>
      <c r="F47" s="108" t="s">
        <v>70</v>
      </c>
      <c r="G47" s="28">
        <v>2</v>
      </c>
    </row>
    <row r="48" spans="4:7" x14ac:dyDescent="0.2">
      <c r="D48" s="107" t="s">
        <v>3877</v>
      </c>
      <c r="F48" s="108" t="s">
        <v>349</v>
      </c>
      <c r="G48" s="192">
        <v>115000</v>
      </c>
    </row>
    <row r="49" spans="4:7" x14ac:dyDescent="0.2">
      <c r="D49" s="107" t="s">
        <v>3878</v>
      </c>
      <c r="F49" s="108" t="s">
        <v>440</v>
      </c>
      <c r="G49" s="192">
        <f>ROUND(G46*1.8,3)</f>
        <v>20.167000000000002</v>
      </c>
    </row>
    <row r="50" spans="4:7" x14ac:dyDescent="0.2">
      <c r="D50" s="107" t="s">
        <v>3879</v>
      </c>
      <c r="F50" s="108" t="s">
        <v>441</v>
      </c>
      <c r="G50" s="192">
        <f>ROUND(G49*G48/1000, 3)</f>
        <v>2319.2049999999999</v>
      </c>
    </row>
    <row r="51" spans="4:7" x14ac:dyDescent="0.2">
      <c r="D51" s="107" t="s">
        <v>3880</v>
      </c>
      <c r="F51" s="108" t="s">
        <v>442</v>
      </c>
      <c r="G51" s="192">
        <f xml:space="preserve"> ROUND(G50/12, 3)</f>
        <v>193.267</v>
      </c>
    </row>
    <row r="52" spans="4:7" x14ac:dyDescent="0.2">
      <c r="D52" s="107" t="s">
        <v>3881</v>
      </c>
      <c r="F52" s="108" t="s">
        <v>724</v>
      </c>
      <c r="G52" s="192">
        <f>ROUND(G46*G48/1000, 3)</f>
        <v>1288.46</v>
      </c>
    </row>
    <row r="53" spans="4:7" x14ac:dyDescent="0.2">
      <c r="D53" s="107" t="s">
        <v>3882</v>
      </c>
      <c r="F53" s="108" t="s">
        <v>459</v>
      </c>
      <c r="G53" s="27">
        <f>ROUND((G20+G30+G40+G50)*1000/G55, 3)</f>
        <v>6.6260000000000003</v>
      </c>
    </row>
    <row r="54" spans="4:7" x14ac:dyDescent="0.2">
      <c r="D54" s="107" t="s">
        <v>3883</v>
      </c>
      <c r="F54" s="108" t="s">
        <v>2003</v>
      </c>
      <c r="G54" s="27">
        <f>ROUND((G22+G32+G42+G52)*1000/G55, 3)</f>
        <v>3.681</v>
      </c>
    </row>
    <row r="55" spans="4:7" x14ac:dyDescent="0.2">
      <c r="D55" s="107" t="s">
        <v>3884</v>
      </c>
      <c r="F55" s="108" t="s">
        <v>2002</v>
      </c>
      <c r="G55" s="394">
        <f>G18+G28+G38+G48</f>
        <v>697500</v>
      </c>
    </row>
    <row r="56" spans="4:7" x14ac:dyDescent="0.2">
      <c r="D56" s="107" t="s">
        <v>3885</v>
      </c>
      <c r="F56" s="108" t="s">
        <v>2001</v>
      </c>
      <c r="G56" s="27">
        <f>G17+G27+G37+G47</f>
        <v>9</v>
      </c>
    </row>
    <row r="57" spans="4:7" x14ac:dyDescent="0.2">
      <c r="D57" s="107" t="s">
        <v>3886</v>
      </c>
      <c r="F57" s="108" t="s">
        <v>2011</v>
      </c>
      <c r="G57" s="27">
        <f>ROUND(G53*G55/1000, 3)</f>
        <v>4621.6350000000002</v>
      </c>
    </row>
    <row r="58" spans="4:7" x14ac:dyDescent="0.2">
      <c r="D58" s="107" t="s">
        <v>3887</v>
      </c>
      <c r="F58" s="108" t="s">
        <v>2010</v>
      </c>
      <c r="G58" s="27">
        <f>ROUND(G57/12, 3)</f>
        <v>385.13600000000002</v>
      </c>
    </row>
    <row r="59" spans="4:7" x14ac:dyDescent="0.2">
      <c r="D59" s="107" t="s">
        <v>3888</v>
      </c>
      <c r="F59" s="143" t="s">
        <v>2009</v>
      </c>
      <c r="G59" s="393">
        <f>ROUND(G54*G55/1000, 3)</f>
        <v>2567.498</v>
      </c>
    </row>
    <row r="60" spans="4:7" x14ac:dyDescent="0.2">
      <c r="D60" s="107" t="s">
        <v>3889</v>
      </c>
      <c r="E60" s="35"/>
      <c r="F60" s="108" t="s">
        <v>2000</v>
      </c>
      <c r="G60" s="392">
        <f>ROUND((G20+G30+G40+G50)*1000/G62, 3)</f>
        <v>6.6260000000000003</v>
      </c>
    </row>
    <row r="61" spans="4:7" x14ac:dyDescent="0.2">
      <c r="D61" s="107" t="s">
        <v>3890</v>
      </c>
      <c r="F61" s="108" t="s">
        <v>1999</v>
      </c>
      <c r="G61" s="109">
        <f>ROUND((G22+G32+G42+G52)*1000/G62, 3)</f>
        <v>3.681</v>
      </c>
    </row>
    <row r="62" spans="4:7" x14ac:dyDescent="0.2">
      <c r="D62" s="107" t="s">
        <v>3891</v>
      </c>
      <c r="F62" s="108" t="s">
        <v>1998</v>
      </c>
      <c r="G62" s="331">
        <f>G55</f>
        <v>697500</v>
      </c>
    </row>
    <row r="63" spans="4:7" x14ac:dyDescent="0.2">
      <c r="D63" s="107" t="s">
        <v>3892</v>
      </c>
      <c r="F63" s="108" t="s">
        <v>1997</v>
      </c>
      <c r="G63" s="109">
        <f>G56</f>
        <v>9</v>
      </c>
    </row>
    <row r="64" spans="4:7" x14ac:dyDescent="0.2">
      <c r="D64" s="107" t="s">
        <v>3893</v>
      </c>
      <c r="F64" s="108" t="s">
        <v>2008</v>
      </c>
      <c r="G64" s="109">
        <f>ROUND(G60*G62/1000, 3)</f>
        <v>4621.6350000000002</v>
      </c>
    </row>
    <row r="65" spans="4:7" x14ac:dyDescent="0.2">
      <c r="D65" s="107" t="s">
        <v>3894</v>
      </c>
      <c r="F65" s="108" t="s">
        <v>2007</v>
      </c>
      <c r="G65" s="109">
        <f>ROUND(G64/12, 3)</f>
        <v>385.13600000000002</v>
      </c>
    </row>
    <row r="66" spans="4:7" x14ac:dyDescent="0.2">
      <c r="D66" s="107" t="s">
        <v>3895</v>
      </c>
      <c r="F66" s="108" t="s">
        <v>2006</v>
      </c>
      <c r="G66" s="109">
        <f>ROUND(G61*G62/1000, 3)</f>
        <v>2567.498</v>
      </c>
    </row>
    <row r="71" spans="4:7" x14ac:dyDescent="0.2">
      <c r="D71" s="359" t="s">
        <v>2017</v>
      </c>
      <c r="E71" s="166"/>
      <c r="F71" s="312"/>
      <c r="G71" s="170"/>
    </row>
    <row r="72" spans="4:7" x14ac:dyDescent="0.2">
      <c r="D72" s="371" t="s">
        <v>417</v>
      </c>
      <c r="E72" s="371" t="s">
        <v>418</v>
      </c>
      <c r="F72" s="371">
        <v>3</v>
      </c>
      <c r="G72" s="170"/>
    </row>
    <row r="73" spans="4:7" x14ac:dyDescent="0.2">
      <c r="D73" s="166" t="s">
        <v>1995</v>
      </c>
      <c r="E73" s="166" t="s">
        <v>1993</v>
      </c>
      <c r="F73" s="167" t="s">
        <v>354</v>
      </c>
      <c r="G73" s="370" t="s">
        <v>574</v>
      </c>
    </row>
    <row r="74" spans="4:7" x14ac:dyDescent="0.2">
      <c r="D74" s="166" t="s">
        <v>1994</v>
      </c>
      <c r="E74" s="166" t="s">
        <v>1993</v>
      </c>
      <c r="F74" s="167" t="s">
        <v>354</v>
      </c>
      <c r="G74" s="370" t="s">
        <v>1992</v>
      </c>
    </row>
    <row r="75" spans="4:7" x14ac:dyDescent="0.2">
      <c r="D75" s="359" t="s">
        <v>3837</v>
      </c>
      <c r="E75" s="166"/>
      <c r="F75" s="171" t="s">
        <v>22</v>
      </c>
      <c r="G75" s="369" t="s">
        <v>140</v>
      </c>
    </row>
    <row r="76" spans="4:7" x14ac:dyDescent="0.2">
      <c r="D76" s="359" t="s">
        <v>3896</v>
      </c>
      <c r="E76" s="166"/>
      <c r="F76" s="171" t="s">
        <v>26</v>
      </c>
      <c r="G76" s="368" t="s">
        <v>99</v>
      </c>
    </row>
    <row r="77" spans="4:7" x14ac:dyDescent="0.2">
      <c r="D77" s="359" t="s">
        <v>3897</v>
      </c>
      <c r="E77" s="166"/>
      <c r="F77" s="171" t="s">
        <v>2004</v>
      </c>
      <c r="G77" s="367" t="s">
        <v>2574</v>
      </c>
    </row>
    <row r="78" spans="4:7" x14ac:dyDescent="0.2">
      <c r="D78" s="359" t="s">
        <v>3898</v>
      </c>
      <c r="E78" s="173"/>
      <c r="F78" s="366" t="s">
        <v>66</v>
      </c>
      <c r="G78" s="365" t="s">
        <v>162</v>
      </c>
    </row>
    <row r="79" spans="4:7" x14ac:dyDescent="0.2">
      <c r="D79" s="359" t="s">
        <v>3899</v>
      </c>
      <c r="E79" s="173"/>
      <c r="F79" s="171" t="s">
        <v>2014</v>
      </c>
      <c r="G79" s="367" t="s">
        <v>2574</v>
      </c>
    </row>
    <row r="80" spans="4:7" x14ac:dyDescent="0.2">
      <c r="D80" s="359" t="s">
        <v>3900</v>
      </c>
      <c r="E80" s="170"/>
      <c r="F80" s="171" t="s">
        <v>483</v>
      </c>
      <c r="G80" s="370" t="s">
        <v>79</v>
      </c>
    </row>
    <row r="81" spans="4:7" x14ac:dyDescent="0.2">
      <c r="D81" s="359" t="s">
        <v>3901</v>
      </c>
      <c r="E81" s="170"/>
      <c r="F81" s="171" t="s">
        <v>328</v>
      </c>
      <c r="G81" s="391"/>
    </row>
    <row r="82" spans="4:7" x14ac:dyDescent="0.2">
      <c r="D82" s="359" t="s">
        <v>3902</v>
      </c>
      <c r="E82" s="170"/>
      <c r="F82" s="373" t="s">
        <v>2013</v>
      </c>
      <c r="G82" s="390" t="s">
        <v>85</v>
      </c>
    </row>
    <row r="83" spans="4:7" x14ac:dyDescent="0.2">
      <c r="D83" s="359" t="s">
        <v>3903</v>
      </c>
      <c r="E83" s="170"/>
      <c r="F83" s="171" t="s">
        <v>723</v>
      </c>
      <c r="G83" s="387" t="s">
        <v>2575</v>
      </c>
    </row>
    <row r="84" spans="4:7" x14ac:dyDescent="0.2">
      <c r="D84" s="359" t="s">
        <v>3904</v>
      </c>
      <c r="E84" s="170"/>
      <c r="F84" s="171" t="s">
        <v>70</v>
      </c>
      <c r="G84" s="168" t="s">
        <v>1511</v>
      </c>
    </row>
    <row r="85" spans="4:7" x14ac:dyDescent="0.2">
      <c r="D85" s="359" t="s">
        <v>3905</v>
      </c>
      <c r="E85" s="170"/>
      <c r="F85" s="171" t="s">
        <v>349</v>
      </c>
      <c r="G85" s="387" t="s">
        <v>1811</v>
      </c>
    </row>
    <row r="86" spans="4:7" x14ac:dyDescent="0.2">
      <c r="D86" s="359" t="s">
        <v>3906</v>
      </c>
      <c r="E86" s="170"/>
      <c r="F86" s="171" t="s">
        <v>440</v>
      </c>
      <c r="G86" s="387" t="s">
        <v>2361</v>
      </c>
    </row>
    <row r="87" spans="4:7" x14ac:dyDescent="0.2">
      <c r="D87" s="359" t="s">
        <v>3907</v>
      </c>
      <c r="E87" s="170"/>
      <c r="F87" s="171" t="s">
        <v>441</v>
      </c>
      <c r="G87" s="387" t="s">
        <v>2362</v>
      </c>
    </row>
    <row r="88" spans="4:7" x14ac:dyDescent="0.2">
      <c r="D88" s="359" t="s">
        <v>3908</v>
      </c>
      <c r="E88" s="170"/>
      <c r="F88" s="171" t="s">
        <v>442</v>
      </c>
      <c r="G88" s="387" t="s">
        <v>2363</v>
      </c>
    </row>
    <row r="89" spans="4:7" x14ac:dyDescent="0.2">
      <c r="D89" s="359" t="s">
        <v>3909</v>
      </c>
      <c r="E89" s="170"/>
      <c r="F89" s="171" t="s">
        <v>724</v>
      </c>
      <c r="G89" s="387" t="s">
        <v>2576</v>
      </c>
    </row>
    <row r="90" spans="4:7" x14ac:dyDescent="0.2">
      <c r="D90" s="359" t="s">
        <v>3910</v>
      </c>
      <c r="E90" s="170"/>
      <c r="F90" s="171" t="s">
        <v>483</v>
      </c>
      <c r="G90" s="370" t="s">
        <v>83</v>
      </c>
    </row>
    <row r="91" spans="4:7" x14ac:dyDescent="0.2">
      <c r="D91" s="359" t="s">
        <v>3911</v>
      </c>
      <c r="E91" s="170"/>
      <c r="F91" s="171" t="s">
        <v>328</v>
      </c>
      <c r="G91" s="391"/>
    </row>
    <row r="92" spans="4:7" x14ac:dyDescent="0.2">
      <c r="D92" s="359" t="s">
        <v>3912</v>
      </c>
      <c r="E92" s="170"/>
      <c r="F92" s="373" t="s">
        <v>2013</v>
      </c>
      <c r="G92" s="390" t="s">
        <v>92</v>
      </c>
    </row>
    <row r="93" spans="4:7" x14ac:dyDescent="0.2">
      <c r="D93" s="359" t="s">
        <v>3913</v>
      </c>
      <c r="E93" s="170"/>
      <c r="F93" s="171" t="s">
        <v>723</v>
      </c>
      <c r="G93" s="387" t="s">
        <v>2577</v>
      </c>
    </row>
    <row r="94" spans="4:7" x14ac:dyDescent="0.2">
      <c r="D94" s="359" t="s">
        <v>3914</v>
      </c>
      <c r="E94" s="170"/>
      <c r="F94" s="171" t="s">
        <v>70</v>
      </c>
      <c r="G94" s="168" t="s">
        <v>1511</v>
      </c>
    </row>
    <row r="95" spans="4:7" x14ac:dyDescent="0.2">
      <c r="D95" s="359" t="s">
        <v>3915</v>
      </c>
      <c r="E95" s="170"/>
      <c r="F95" s="171" t="s">
        <v>349</v>
      </c>
      <c r="G95" s="387" t="s">
        <v>1821</v>
      </c>
    </row>
    <row r="96" spans="4:7" x14ac:dyDescent="0.2">
      <c r="D96" s="359" t="s">
        <v>3916</v>
      </c>
      <c r="E96" s="170"/>
      <c r="F96" s="171" t="s">
        <v>440</v>
      </c>
      <c r="G96" s="387" t="s">
        <v>2578</v>
      </c>
    </row>
    <row r="97" spans="4:7" x14ac:dyDescent="0.2">
      <c r="D97" s="359" t="s">
        <v>3917</v>
      </c>
      <c r="E97" s="170"/>
      <c r="F97" s="171" t="s">
        <v>441</v>
      </c>
      <c r="G97" s="387" t="s">
        <v>2579</v>
      </c>
    </row>
    <row r="98" spans="4:7" x14ac:dyDescent="0.2">
      <c r="D98" s="359" t="s">
        <v>3918</v>
      </c>
      <c r="E98" s="170"/>
      <c r="F98" s="171" t="s">
        <v>442</v>
      </c>
      <c r="G98" s="387" t="s">
        <v>2580</v>
      </c>
    </row>
    <row r="99" spans="4:7" x14ac:dyDescent="0.2">
      <c r="D99" s="359" t="s">
        <v>3919</v>
      </c>
      <c r="E99" s="170"/>
      <c r="F99" s="171" t="s">
        <v>724</v>
      </c>
      <c r="G99" s="387" t="s">
        <v>2581</v>
      </c>
    </row>
    <row r="100" spans="4:7" x14ac:dyDescent="0.2">
      <c r="D100" s="359" t="s">
        <v>3920</v>
      </c>
      <c r="E100" s="170"/>
      <c r="F100" s="171" t="s">
        <v>483</v>
      </c>
      <c r="G100" s="370" t="s">
        <v>83</v>
      </c>
    </row>
    <row r="101" spans="4:7" x14ac:dyDescent="0.2">
      <c r="D101" s="359" t="s">
        <v>3921</v>
      </c>
      <c r="E101" s="170"/>
      <c r="F101" s="171" t="s">
        <v>328</v>
      </c>
      <c r="G101" s="391"/>
    </row>
    <row r="102" spans="4:7" x14ac:dyDescent="0.2">
      <c r="D102" s="359" t="s">
        <v>3922</v>
      </c>
      <c r="E102" s="170"/>
      <c r="F102" s="373" t="s">
        <v>2013</v>
      </c>
      <c r="G102" s="390" t="s">
        <v>85</v>
      </c>
    </row>
    <row r="103" spans="4:7" x14ac:dyDescent="0.2">
      <c r="D103" s="359" t="s">
        <v>3923</v>
      </c>
      <c r="E103" s="170"/>
      <c r="F103" s="171" t="s">
        <v>723</v>
      </c>
      <c r="G103" s="387" t="s">
        <v>2577</v>
      </c>
    </row>
    <row r="104" spans="4:7" x14ac:dyDescent="0.2">
      <c r="D104" s="359" t="s">
        <v>3924</v>
      </c>
      <c r="E104" s="170"/>
      <c r="F104" s="171" t="s">
        <v>70</v>
      </c>
      <c r="G104" s="168" t="s">
        <v>1753</v>
      </c>
    </row>
    <row r="105" spans="4:7" x14ac:dyDescent="0.2">
      <c r="D105" s="359" t="s">
        <v>3925</v>
      </c>
      <c r="E105" s="170"/>
      <c r="F105" s="171" t="s">
        <v>349</v>
      </c>
      <c r="G105" s="387" t="s">
        <v>1824</v>
      </c>
    </row>
    <row r="106" spans="4:7" x14ac:dyDescent="0.2">
      <c r="D106" s="359" t="s">
        <v>3926</v>
      </c>
      <c r="E106" s="170"/>
      <c r="F106" s="171" t="s">
        <v>440</v>
      </c>
      <c r="G106" s="387" t="s">
        <v>2578</v>
      </c>
    </row>
    <row r="107" spans="4:7" x14ac:dyDescent="0.2">
      <c r="D107" s="359" t="s">
        <v>3927</v>
      </c>
      <c r="E107" s="170"/>
      <c r="F107" s="171" t="s">
        <v>441</v>
      </c>
      <c r="G107" s="387" t="s">
        <v>2582</v>
      </c>
    </row>
    <row r="108" spans="4:7" x14ac:dyDescent="0.2">
      <c r="D108" s="359" t="s">
        <v>3928</v>
      </c>
      <c r="E108" s="170"/>
      <c r="F108" s="171" t="s">
        <v>442</v>
      </c>
      <c r="G108" s="387" t="s">
        <v>2583</v>
      </c>
    </row>
    <row r="109" spans="4:7" x14ac:dyDescent="0.2">
      <c r="D109" s="359" t="s">
        <v>3929</v>
      </c>
      <c r="E109" s="170"/>
      <c r="F109" s="171" t="s">
        <v>724</v>
      </c>
      <c r="G109" s="387" t="s">
        <v>2584</v>
      </c>
    </row>
    <row r="110" spans="4:7" x14ac:dyDescent="0.2">
      <c r="D110" s="359" t="s">
        <v>3930</v>
      </c>
      <c r="E110" s="170"/>
      <c r="F110" s="171" t="s">
        <v>483</v>
      </c>
      <c r="G110" s="389" t="s">
        <v>95</v>
      </c>
    </row>
    <row r="111" spans="4:7" x14ac:dyDescent="0.2">
      <c r="D111" s="359" t="s">
        <v>3931</v>
      </c>
      <c r="E111" s="170"/>
      <c r="F111" s="171" t="s">
        <v>328</v>
      </c>
      <c r="G111" s="170"/>
    </row>
    <row r="112" spans="4:7" x14ac:dyDescent="0.2">
      <c r="D112" s="359" t="s">
        <v>3932</v>
      </c>
      <c r="E112" s="170"/>
      <c r="F112" s="373" t="s">
        <v>2013</v>
      </c>
      <c r="G112" s="387" t="s">
        <v>92</v>
      </c>
    </row>
    <row r="113" spans="4:7" x14ac:dyDescent="0.2">
      <c r="D113" s="359" t="s">
        <v>3933</v>
      </c>
      <c r="E113" s="170"/>
      <c r="F113" s="171" t="s">
        <v>723</v>
      </c>
      <c r="G113" s="387" t="s">
        <v>2585</v>
      </c>
    </row>
    <row r="114" spans="4:7" x14ac:dyDescent="0.2">
      <c r="D114" s="359" t="s">
        <v>3934</v>
      </c>
      <c r="E114" s="170"/>
      <c r="F114" s="171" t="s">
        <v>70</v>
      </c>
      <c r="G114" s="388" t="s">
        <v>1518</v>
      </c>
    </row>
    <row r="115" spans="4:7" x14ac:dyDescent="0.2">
      <c r="D115" s="359" t="s">
        <v>3935</v>
      </c>
      <c r="E115" s="170"/>
      <c r="F115" s="171" t="s">
        <v>349</v>
      </c>
      <c r="G115" s="387" t="s">
        <v>1831</v>
      </c>
    </row>
    <row r="116" spans="4:7" x14ac:dyDescent="0.2">
      <c r="D116" s="359" t="s">
        <v>3936</v>
      </c>
      <c r="E116" s="170"/>
      <c r="F116" s="171" t="s">
        <v>440</v>
      </c>
      <c r="G116" s="387" t="s">
        <v>2586</v>
      </c>
    </row>
    <row r="117" spans="4:7" x14ac:dyDescent="0.2">
      <c r="D117" s="359" t="s">
        <v>3937</v>
      </c>
      <c r="E117" s="170"/>
      <c r="F117" s="171" t="s">
        <v>441</v>
      </c>
      <c r="G117" s="387" t="s">
        <v>2587</v>
      </c>
    </row>
    <row r="118" spans="4:7" x14ac:dyDescent="0.2">
      <c r="D118" s="359" t="s">
        <v>3938</v>
      </c>
      <c r="E118" s="170"/>
      <c r="F118" s="171" t="s">
        <v>442</v>
      </c>
      <c r="G118" s="387" t="s">
        <v>2588</v>
      </c>
    </row>
    <row r="119" spans="4:7" x14ac:dyDescent="0.2">
      <c r="D119" s="359" t="s">
        <v>3939</v>
      </c>
      <c r="E119" s="170"/>
      <c r="F119" s="171" t="s">
        <v>724</v>
      </c>
      <c r="G119" s="387" t="s">
        <v>2589</v>
      </c>
    </row>
    <row r="120" spans="4:7" x14ac:dyDescent="0.2">
      <c r="D120" s="359" t="s">
        <v>3940</v>
      </c>
      <c r="E120" s="170"/>
      <c r="F120" s="171" t="s">
        <v>483</v>
      </c>
      <c r="G120" s="389" t="s">
        <v>95</v>
      </c>
    </row>
    <row r="121" spans="4:7" x14ac:dyDescent="0.2">
      <c r="D121" s="359" t="s">
        <v>3941</v>
      </c>
      <c r="E121" s="170"/>
      <c r="F121" s="171" t="s">
        <v>328</v>
      </c>
      <c r="G121" s="170"/>
    </row>
    <row r="122" spans="4:7" x14ac:dyDescent="0.2">
      <c r="D122" s="359" t="s">
        <v>3942</v>
      </c>
      <c r="E122" s="170"/>
      <c r="F122" s="373" t="s">
        <v>2013</v>
      </c>
      <c r="G122" s="387" t="s">
        <v>85</v>
      </c>
    </row>
    <row r="123" spans="4:7" x14ac:dyDescent="0.2">
      <c r="D123" s="359" t="s">
        <v>3943</v>
      </c>
      <c r="E123" s="170"/>
      <c r="F123" s="171" t="s">
        <v>723</v>
      </c>
      <c r="G123" s="387" t="s">
        <v>2585</v>
      </c>
    </row>
    <row r="124" spans="4:7" x14ac:dyDescent="0.2">
      <c r="D124" s="359" t="s">
        <v>3944</v>
      </c>
      <c r="E124" s="170"/>
      <c r="F124" s="171" t="s">
        <v>70</v>
      </c>
      <c r="G124" s="388" t="s">
        <v>1511</v>
      </c>
    </row>
    <row r="125" spans="4:7" x14ac:dyDescent="0.2">
      <c r="D125" s="359" t="s">
        <v>3945</v>
      </c>
      <c r="E125" s="170"/>
      <c r="F125" s="171" t="s">
        <v>349</v>
      </c>
      <c r="G125" s="387" t="s">
        <v>1834</v>
      </c>
    </row>
    <row r="126" spans="4:7" x14ac:dyDescent="0.2">
      <c r="D126" s="359" t="s">
        <v>3946</v>
      </c>
      <c r="E126" s="170"/>
      <c r="F126" s="171" t="s">
        <v>440</v>
      </c>
      <c r="G126" s="387" t="s">
        <v>2586</v>
      </c>
    </row>
    <row r="127" spans="4:7" x14ac:dyDescent="0.2">
      <c r="D127" s="359" t="s">
        <v>3947</v>
      </c>
      <c r="E127" s="170"/>
      <c r="F127" s="171" t="s">
        <v>441</v>
      </c>
      <c r="G127" s="387" t="s">
        <v>2590</v>
      </c>
    </row>
    <row r="128" spans="4:7" x14ac:dyDescent="0.2">
      <c r="D128" s="359" t="s">
        <v>3948</v>
      </c>
      <c r="E128" s="170"/>
      <c r="F128" s="171" t="s">
        <v>442</v>
      </c>
      <c r="G128" s="387" t="s">
        <v>2591</v>
      </c>
    </row>
    <row r="129" spans="4:7" x14ac:dyDescent="0.2">
      <c r="D129" s="359" t="s">
        <v>3949</v>
      </c>
      <c r="E129" s="170"/>
      <c r="F129" s="171" t="s">
        <v>724</v>
      </c>
      <c r="G129" s="387" t="s">
        <v>2592</v>
      </c>
    </row>
    <row r="130" spans="4:7" x14ac:dyDescent="0.2">
      <c r="D130" s="359" t="s">
        <v>3950</v>
      </c>
      <c r="E130" s="170"/>
      <c r="F130" s="171" t="s">
        <v>483</v>
      </c>
      <c r="G130" s="389" t="s">
        <v>234</v>
      </c>
    </row>
    <row r="131" spans="4:7" x14ac:dyDescent="0.2">
      <c r="D131" s="359" t="s">
        <v>3951</v>
      </c>
      <c r="E131" s="170"/>
      <c r="F131" s="171" t="s">
        <v>328</v>
      </c>
      <c r="G131" s="170"/>
    </row>
    <row r="132" spans="4:7" x14ac:dyDescent="0.2">
      <c r="D132" s="359" t="s">
        <v>3952</v>
      </c>
      <c r="E132" s="170"/>
      <c r="F132" s="373" t="s">
        <v>2013</v>
      </c>
      <c r="G132" s="387" t="s">
        <v>92</v>
      </c>
    </row>
    <row r="133" spans="4:7" x14ac:dyDescent="0.2">
      <c r="D133" s="359" t="s">
        <v>3953</v>
      </c>
      <c r="E133" s="170"/>
      <c r="F133" s="171" t="s">
        <v>723</v>
      </c>
      <c r="G133" s="387" t="s">
        <v>2593</v>
      </c>
    </row>
    <row r="134" spans="4:7" x14ac:dyDescent="0.2">
      <c r="D134" s="359" t="s">
        <v>3954</v>
      </c>
      <c r="E134" s="170"/>
      <c r="F134" s="171" t="s">
        <v>70</v>
      </c>
      <c r="G134" s="388" t="s">
        <v>1511</v>
      </c>
    </row>
    <row r="135" spans="4:7" x14ac:dyDescent="0.2">
      <c r="D135" s="359" t="s">
        <v>3955</v>
      </c>
      <c r="E135" s="170"/>
      <c r="F135" s="171" t="s">
        <v>349</v>
      </c>
      <c r="G135" s="387" t="s">
        <v>1794</v>
      </c>
    </row>
    <row r="136" spans="4:7" x14ac:dyDescent="0.2">
      <c r="D136" s="359" t="s">
        <v>3956</v>
      </c>
      <c r="E136" s="170"/>
      <c r="F136" s="171" t="s">
        <v>440</v>
      </c>
      <c r="G136" s="387" t="s">
        <v>2594</v>
      </c>
    </row>
    <row r="137" spans="4:7" x14ac:dyDescent="0.2">
      <c r="D137" s="359" t="s">
        <v>3957</v>
      </c>
      <c r="E137" s="170"/>
      <c r="F137" s="171" t="s">
        <v>441</v>
      </c>
      <c r="G137" s="387" t="s">
        <v>2595</v>
      </c>
    </row>
    <row r="138" spans="4:7" x14ac:dyDescent="0.2">
      <c r="D138" s="359" t="s">
        <v>3958</v>
      </c>
      <c r="E138" s="170"/>
      <c r="F138" s="171" t="s">
        <v>442</v>
      </c>
      <c r="G138" s="387" t="s">
        <v>2596</v>
      </c>
    </row>
    <row r="139" spans="4:7" x14ac:dyDescent="0.2">
      <c r="D139" s="359" t="s">
        <v>3959</v>
      </c>
      <c r="E139" s="170"/>
      <c r="F139" s="171" t="s">
        <v>724</v>
      </c>
      <c r="G139" s="387" t="s">
        <v>2597</v>
      </c>
    </row>
    <row r="140" spans="4:7" x14ac:dyDescent="0.2">
      <c r="D140" s="359" t="s">
        <v>3960</v>
      </c>
      <c r="E140" s="170"/>
      <c r="F140" s="171" t="s">
        <v>483</v>
      </c>
      <c r="G140" s="389" t="s">
        <v>234</v>
      </c>
    </row>
    <row r="141" spans="4:7" x14ac:dyDescent="0.2">
      <c r="D141" s="359" t="s">
        <v>3961</v>
      </c>
      <c r="E141" s="170"/>
      <c r="F141" s="171" t="s">
        <v>328</v>
      </c>
      <c r="G141" s="170"/>
    </row>
    <row r="142" spans="4:7" x14ac:dyDescent="0.2">
      <c r="D142" s="359" t="s">
        <v>3962</v>
      </c>
      <c r="E142" s="170"/>
      <c r="F142" s="373" t="s">
        <v>2013</v>
      </c>
      <c r="G142" s="387" t="s">
        <v>85</v>
      </c>
    </row>
    <row r="143" spans="4:7" x14ac:dyDescent="0.2">
      <c r="D143" s="359" t="s">
        <v>3963</v>
      </c>
      <c r="E143" s="170"/>
      <c r="F143" s="171" t="s">
        <v>723</v>
      </c>
      <c r="G143" s="387" t="s">
        <v>2593</v>
      </c>
    </row>
    <row r="144" spans="4:7" x14ac:dyDescent="0.2">
      <c r="D144" s="359" t="s">
        <v>3964</v>
      </c>
      <c r="E144" s="170"/>
      <c r="F144" s="171" t="s">
        <v>70</v>
      </c>
      <c r="G144" s="388" t="s">
        <v>1511</v>
      </c>
    </row>
    <row r="145" spans="4:7" x14ac:dyDescent="0.2">
      <c r="D145" s="359" t="s">
        <v>3965</v>
      </c>
      <c r="E145" s="170"/>
      <c r="F145" s="171" t="s">
        <v>349</v>
      </c>
      <c r="G145" s="387" t="s">
        <v>1843</v>
      </c>
    </row>
    <row r="146" spans="4:7" x14ac:dyDescent="0.2">
      <c r="D146" s="359" t="s">
        <v>3966</v>
      </c>
      <c r="E146" s="170"/>
      <c r="F146" s="171" t="s">
        <v>440</v>
      </c>
      <c r="G146" s="387" t="s">
        <v>2594</v>
      </c>
    </row>
    <row r="147" spans="4:7" x14ac:dyDescent="0.2">
      <c r="D147" s="359" t="s">
        <v>3967</v>
      </c>
      <c r="E147" s="170"/>
      <c r="F147" s="171" t="s">
        <v>441</v>
      </c>
      <c r="G147" s="387" t="s">
        <v>2598</v>
      </c>
    </row>
    <row r="148" spans="4:7" x14ac:dyDescent="0.2">
      <c r="D148" s="359" t="s">
        <v>3968</v>
      </c>
      <c r="E148" s="170"/>
      <c r="F148" s="171" t="s">
        <v>442</v>
      </c>
      <c r="G148" s="387" t="s">
        <v>2599</v>
      </c>
    </row>
    <row r="149" spans="4:7" x14ac:dyDescent="0.2">
      <c r="D149" s="359" t="s">
        <v>3969</v>
      </c>
      <c r="E149" s="170"/>
      <c r="F149" s="171" t="s">
        <v>724</v>
      </c>
      <c r="G149" s="387" t="s">
        <v>2600</v>
      </c>
    </row>
    <row r="150" spans="4:7" x14ac:dyDescent="0.2">
      <c r="D150" s="359" t="s">
        <v>3970</v>
      </c>
      <c r="E150" s="170"/>
      <c r="F150" s="171" t="s">
        <v>459</v>
      </c>
      <c r="G150" s="384" t="s">
        <v>2364</v>
      </c>
    </row>
    <row r="151" spans="4:7" x14ac:dyDescent="0.2">
      <c r="D151" s="359" t="s">
        <v>3971</v>
      </c>
      <c r="E151" s="170"/>
      <c r="F151" s="171" t="s">
        <v>2003</v>
      </c>
      <c r="G151" s="384" t="s">
        <v>1543</v>
      </c>
    </row>
    <row r="152" spans="4:7" x14ac:dyDescent="0.2">
      <c r="D152" s="359" t="s">
        <v>3972</v>
      </c>
      <c r="E152" s="170"/>
      <c r="F152" s="171" t="s">
        <v>2002</v>
      </c>
      <c r="G152" s="386" t="s">
        <v>1512</v>
      </c>
    </row>
    <row r="153" spans="4:7" x14ac:dyDescent="0.2">
      <c r="D153" s="359" t="s">
        <v>3973</v>
      </c>
      <c r="E153" s="170"/>
      <c r="F153" s="171" t="s">
        <v>2001</v>
      </c>
      <c r="G153" s="385" t="s">
        <v>1848</v>
      </c>
    </row>
    <row r="154" spans="4:7" x14ac:dyDescent="0.2">
      <c r="D154" s="359" t="s">
        <v>3974</v>
      </c>
      <c r="E154" s="170"/>
      <c r="F154" s="171" t="s">
        <v>2011</v>
      </c>
      <c r="G154" s="384" t="s">
        <v>2365</v>
      </c>
    </row>
    <row r="155" spans="4:7" x14ac:dyDescent="0.2">
      <c r="D155" s="359" t="s">
        <v>3975</v>
      </c>
      <c r="E155" s="170"/>
      <c r="F155" s="171" t="s">
        <v>2010</v>
      </c>
      <c r="G155" s="384" t="s">
        <v>2366</v>
      </c>
    </row>
    <row r="156" spans="4:7" x14ac:dyDescent="0.2">
      <c r="D156" s="359" t="s">
        <v>3976</v>
      </c>
      <c r="E156" s="170"/>
      <c r="F156" s="171" t="s">
        <v>2009</v>
      </c>
      <c r="G156" s="384" t="s">
        <v>2367</v>
      </c>
    </row>
    <row r="157" spans="4:7" x14ac:dyDescent="0.2">
      <c r="D157" s="359" t="s">
        <v>3977</v>
      </c>
      <c r="E157" s="166"/>
      <c r="F157" s="171" t="s">
        <v>2000</v>
      </c>
      <c r="G157" s="361" t="s">
        <v>2364</v>
      </c>
    </row>
    <row r="158" spans="4:7" x14ac:dyDescent="0.2">
      <c r="D158" s="359" t="s">
        <v>3978</v>
      </c>
      <c r="E158" s="170"/>
      <c r="F158" s="171" t="s">
        <v>1999</v>
      </c>
      <c r="G158" s="172" t="s">
        <v>1543</v>
      </c>
    </row>
    <row r="159" spans="4:7" x14ac:dyDescent="0.2">
      <c r="D159" s="359" t="s">
        <v>3979</v>
      </c>
      <c r="E159" s="170"/>
      <c r="F159" s="171" t="s">
        <v>1998</v>
      </c>
      <c r="G159" s="383" t="s">
        <v>1512</v>
      </c>
    </row>
    <row r="160" spans="4:7" x14ac:dyDescent="0.2">
      <c r="D160" s="359" t="s">
        <v>3980</v>
      </c>
      <c r="E160" s="170"/>
      <c r="F160" s="171" t="s">
        <v>1997</v>
      </c>
      <c r="G160" s="382" t="s">
        <v>1848</v>
      </c>
    </row>
    <row r="161" spans="4:7" x14ac:dyDescent="0.2">
      <c r="D161" s="359" t="s">
        <v>3981</v>
      </c>
      <c r="E161" s="170"/>
      <c r="F161" s="171" t="s">
        <v>2008</v>
      </c>
      <c r="G161" s="172" t="s">
        <v>2365</v>
      </c>
    </row>
    <row r="162" spans="4:7" x14ac:dyDescent="0.2">
      <c r="D162" s="359" t="s">
        <v>3982</v>
      </c>
      <c r="E162" s="170"/>
      <c r="F162" s="171" t="s">
        <v>2007</v>
      </c>
      <c r="G162" s="172" t="s">
        <v>2366</v>
      </c>
    </row>
    <row r="163" spans="4:7" x14ac:dyDescent="0.2">
      <c r="D163" s="359" t="s">
        <v>3983</v>
      </c>
      <c r="E163" s="170"/>
      <c r="F163" s="171" t="s">
        <v>2006</v>
      </c>
      <c r="G163" s="172" t="s">
        <v>2367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DL115"/>
  <sheetViews>
    <sheetView workbookViewId="0">
      <selection activeCell="C4" sqref="C4:E67"/>
    </sheetView>
  </sheetViews>
  <sheetFormatPr baseColWidth="10" defaultColWidth="8.5" defaultRowHeight="12" x14ac:dyDescent="0.15"/>
  <cols>
    <col min="1" max="1" width="7.5" style="3" customWidth="1" collapsed="1"/>
    <col min="2" max="2" width="8.5" style="3" collapsed="1"/>
    <col min="3" max="3" width="53.5" style="3" bestFit="1" customWidth="1" collapsed="1"/>
    <col min="4" max="4" width="29.5" style="3" bestFit="1" customWidth="1" collapsed="1"/>
    <col min="5" max="5" width="18" style="3" bestFit="1" customWidth="1" collapsed="1"/>
    <col min="6" max="6" width="9.5" style="3" customWidth="1" collapsed="1"/>
    <col min="7" max="7" width="10.5" style="3" customWidth="1" collapsed="1"/>
    <col min="8" max="8" width="11.5" style="3" customWidth="1" collapsed="1"/>
    <col min="9" max="9" width="11" style="3" customWidth="1" collapsed="1"/>
    <col min="10" max="17" width="10.5" style="3" customWidth="1" collapsed="1"/>
    <col min="18" max="20" width="11.5" style="3" customWidth="1" collapsed="1"/>
    <col min="21" max="23" width="12.5" style="3" customWidth="1" collapsed="1"/>
    <col min="24" max="30" width="10.5" style="3" customWidth="1" collapsed="1"/>
    <col min="31" max="113" width="8.5" style="3" collapsed="1"/>
    <col min="114" max="114" width="22.5" style="3" customWidth="1" collapsed="1"/>
    <col min="115" max="16384" width="8.5" style="3" collapsed="1"/>
  </cols>
  <sheetData>
    <row r="3" spans="3:114" x14ac:dyDescent="0.15">
      <c r="C3" s="453" t="s">
        <v>1443</v>
      </c>
      <c r="D3" s="453"/>
      <c r="E3" s="453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3:114" x14ac:dyDescent="0.15">
      <c r="C4" s="4" t="s">
        <v>0</v>
      </c>
      <c r="D4" s="5" t="s">
        <v>1</v>
      </c>
      <c r="E4" s="6" t="s">
        <v>2</v>
      </c>
      <c r="F4" s="6"/>
      <c r="G4" s="6"/>
      <c r="J4" s="6" t="s">
        <v>3</v>
      </c>
      <c r="X4" s="6"/>
      <c r="DJ4" s="6"/>
    </row>
    <row r="5" spans="3:114" x14ac:dyDescent="0.15">
      <c r="C5" s="4" t="s">
        <v>4</v>
      </c>
      <c r="D5" s="7" t="s">
        <v>5</v>
      </c>
      <c r="E5" s="8">
        <v>44104</v>
      </c>
      <c r="F5" s="8"/>
      <c r="G5" s="8"/>
      <c r="J5" s="8">
        <v>44104</v>
      </c>
      <c r="X5" s="8"/>
      <c r="DJ5" s="8"/>
    </row>
    <row r="6" spans="3:114" x14ac:dyDescent="0.15">
      <c r="C6" s="4" t="s">
        <v>6</v>
      </c>
      <c r="D6" s="7" t="s">
        <v>7</v>
      </c>
      <c r="E6" s="8">
        <v>44104</v>
      </c>
      <c r="F6" s="8"/>
      <c r="G6" s="8"/>
      <c r="J6" s="8">
        <v>44104</v>
      </c>
      <c r="X6" s="8"/>
      <c r="DJ6" s="8"/>
    </row>
    <row r="7" spans="3:114" x14ac:dyDescent="0.15">
      <c r="C7" s="4" t="s">
        <v>8</v>
      </c>
      <c r="D7" s="7" t="s">
        <v>9</v>
      </c>
      <c r="E7" s="8" t="s">
        <v>573</v>
      </c>
      <c r="F7" s="8"/>
      <c r="G7" s="8"/>
      <c r="J7" s="8" t="s">
        <v>573</v>
      </c>
      <c r="X7" s="8"/>
      <c r="DJ7" s="8"/>
    </row>
    <row r="8" spans="3:114" x14ac:dyDescent="0.15">
      <c r="C8" s="4" t="s">
        <v>12</v>
      </c>
      <c r="D8" s="7" t="s">
        <v>13</v>
      </c>
      <c r="E8" s="9" t="s">
        <v>572</v>
      </c>
      <c r="F8" s="9"/>
      <c r="G8" s="9"/>
      <c r="J8" s="9" t="s">
        <v>572</v>
      </c>
      <c r="X8" s="9"/>
      <c r="DJ8" s="9"/>
    </row>
    <row r="9" spans="3:114" x14ac:dyDescent="0.15">
      <c r="C9" s="4" t="s">
        <v>14</v>
      </c>
      <c r="D9" s="5" t="s">
        <v>15</v>
      </c>
      <c r="E9" s="10">
        <v>1611</v>
      </c>
      <c r="F9" s="10"/>
      <c r="G9" s="10"/>
      <c r="J9" s="10">
        <v>1611</v>
      </c>
      <c r="X9" s="10"/>
      <c r="DJ9" s="10"/>
    </row>
    <row r="10" spans="3:114" x14ac:dyDescent="0.15">
      <c r="C10" s="16" t="s">
        <v>1439</v>
      </c>
      <c r="D10" s="17" t="s">
        <v>22</v>
      </c>
      <c r="E10" s="339" t="s">
        <v>792</v>
      </c>
      <c r="F10" s="11"/>
      <c r="G10" s="11"/>
      <c r="J10" s="339" t="s">
        <v>792</v>
      </c>
      <c r="X10" s="11"/>
      <c r="DJ10" s="11"/>
    </row>
    <row r="11" spans="3:114" x14ac:dyDescent="0.15">
      <c r="C11" s="4" t="s">
        <v>25</v>
      </c>
      <c r="D11" s="5" t="s">
        <v>26</v>
      </c>
      <c r="E11" s="22" t="s">
        <v>2023</v>
      </c>
      <c r="F11" s="10"/>
      <c r="G11" s="10"/>
      <c r="J11" s="22" t="s">
        <v>2023</v>
      </c>
      <c r="DJ11" s="10"/>
    </row>
    <row r="12" spans="3:114" x14ac:dyDescent="0.15">
      <c r="C12" s="4" t="s">
        <v>30</v>
      </c>
      <c r="D12" s="5" t="s">
        <v>31</v>
      </c>
      <c r="E12" s="23">
        <v>1</v>
      </c>
      <c r="F12" s="24"/>
      <c r="G12" s="24"/>
      <c r="J12" s="23">
        <v>1</v>
      </c>
      <c r="DJ12" s="24"/>
    </row>
    <row r="13" spans="3:114" x14ac:dyDescent="0.15">
      <c r="C13" s="4" t="s">
        <v>32</v>
      </c>
      <c r="D13" s="5" t="s">
        <v>33</v>
      </c>
      <c r="E13" s="21" t="s">
        <v>753</v>
      </c>
      <c r="F13" s="10"/>
      <c r="G13" s="10"/>
      <c r="J13" s="21" t="s">
        <v>753</v>
      </c>
      <c r="DJ13" s="10"/>
    </row>
    <row r="14" spans="3:114" x14ac:dyDescent="0.15">
      <c r="C14" s="4" t="s">
        <v>34</v>
      </c>
      <c r="D14" s="5" t="s">
        <v>35</v>
      </c>
      <c r="E14" s="21" t="s">
        <v>568</v>
      </c>
      <c r="F14" s="10"/>
      <c r="G14" s="10"/>
      <c r="J14" s="21" t="s">
        <v>568</v>
      </c>
      <c r="DJ14" s="10"/>
    </row>
    <row r="15" spans="3:114" x14ac:dyDescent="0.15">
      <c r="C15" s="25" t="s">
        <v>37</v>
      </c>
      <c r="D15" s="26" t="s">
        <v>38</v>
      </c>
      <c r="E15" s="21" t="s">
        <v>1334</v>
      </c>
      <c r="F15" s="28"/>
      <c r="G15" s="28"/>
      <c r="J15" s="21" t="s">
        <v>1334</v>
      </c>
      <c r="DJ15" s="28"/>
    </row>
    <row r="16" spans="3:114" x14ac:dyDescent="0.15">
      <c r="C16" s="25" t="s">
        <v>40</v>
      </c>
      <c r="D16" s="26" t="s">
        <v>41</v>
      </c>
      <c r="E16" s="29">
        <v>0</v>
      </c>
      <c r="F16" s="30"/>
      <c r="G16" s="30"/>
      <c r="J16" s="29">
        <v>0</v>
      </c>
      <c r="DJ16" s="30"/>
    </row>
    <row r="17" spans="3:114" x14ac:dyDescent="0.15">
      <c r="C17" s="25" t="s">
        <v>42</v>
      </c>
      <c r="D17" s="26" t="s">
        <v>43</v>
      </c>
      <c r="E17" s="21" t="s">
        <v>2021</v>
      </c>
      <c r="F17" s="10"/>
      <c r="G17" s="10"/>
      <c r="J17" s="21" t="s">
        <v>2021</v>
      </c>
      <c r="DJ17" s="10"/>
    </row>
    <row r="18" spans="3:114" x14ac:dyDescent="0.15">
      <c r="C18" s="25" t="s">
        <v>44</v>
      </c>
      <c r="D18" s="26" t="s">
        <v>45</v>
      </c>
      <c r="E18" s="21">
        <v>0</v>
      </c>
      <c r="F18" s="10"/>
      <c r="G18" s="10"/>
      <c r="J18" s="21">
        <v>0</v>
      </c>
      <c r="DJ18" s="10"/>
    </row>
    <row r="19" spans="3:114" x14ac:dyDescent="0.15">
      <c r="C19" s="4" t="s">
        <v>46</v>
      </c>
      <c r="D19" s="5" t="s">
        <v>47</v>
      </c>
      <c r="E19" s="21" t="s">
        <v>751</v>
      </c>
      <c r="F19" s="10"/>
      <c r="G19" s="10"/>
      <c r="J19" s="21" t="s">
        <v>751</v>
      </c>
      <c r="DJ19" s="10"/>
    </row>
    <row r="20" spans="3:114" x14ac:dyDescent="0.15">
      <c r="C20" s="4" t="s">
        <v>48</v>
      </c>
      <c r="D20" s="5" t="s">
        <v>49</v>
      </c>
      <c r="E20" s="31"/>
      <c r="F20" s="32"/>
      <c r="G20" s="32"/>
      <c r="J20" s="31"/>
      <c r="DJ20" s="32"/>
    </row>
    <row r="21" spans="3:114" x14ac:dyDescent="0.15">
      <c r="C21" s="4" t="s">
        <v>50</v>
      </c>
      <c r="D21" s="5" t="s">
        <v>51</v>
      </c>
      <c r="E21" s="31"/>
      <c r="F21" s="32"/>
      <c r="G21" s="32"/>
      <c r="J21" s="31"/>
      <c r="DJ21" s="32"/>
    </row>
    <row r="22" spans="3:114" x14ac:dyDescent="0.15">
      <c r="C22" s="4" t="s">
        <v>52</v>
      </c>
      <c r="D22" s="5" t="s">
        <v>53</v>
      </c>
      <c r="E22" s="33"/>
      <c r="F22" s="34"/>
      <c r="G22" s="34"/>
      <c r="J22" s="33"/>
      <c r="DJ22" s="34"/>
    </row>
    <row r="23" spans="3:114" x14ac:dyDescent="0.15">
      <c r="C23" s="4" t="s">
        <v>54</v>
      </c>
      <c r="D23" s="5" t="s">
        <v>55</v>
      </c>
      <c r="E23" s="21"/>
      <c r="F23" s="10"/>
      <c r="G23" s="10"/>
      <c r="J23" s="21"/>
      <c r="DJ23" s="10"/>
    </row>
    <row r="24" spans="3:114" x14ac:dyDescent="0.15">
      <c r="C24" s="4" t="s">
        <v>56</v>
      </c>
      <c r="D24" s="5" t="s">
        <v>57</v>
      </c>
      <c r="E24" s="46">
        <v>90000</v>
      </c>
      <c r="F24" s="113"/>
      <c r="G24" s="10"/>
      <c r="J24" s="46">
        <v>90000</v>
      </c>
      <c r="DJ24" s="113"/>
    </row>
    <row r="25" spans="3:114" x14ac:dyDescent="0.15">
      <c r="C25" s="35" t="s">
        <v>58</v>
      </c>
      <c r="D25" s="5" t="s">
        <v>59</v>
      </c>
      <c r="E25" s="21"/>
      <c r="F25" s="10"/>
      <c r="G25" s="10"/>
      <c r="J25" s="21"/>
      <c r="DJ25" s="10"/>
    </row>
    <row r="26" spans="3:114" x14ac:dyDescent="0.15">
      <c r="C26" s="4" t="s">
        <v>61</v>
      </c>
      <c r="D26" s="5" t="s">
        <v>62</v>
      </c>
      <c r="E26" s="31"/>
      <c r="F26" s="32"/>
      <c r="G26" s="32"/>
      <c r="J26" s="31"/>
      <c r="DJ26" s="32"/>
    </row>
    <row r="27" spans="3:114" x14ac:dyDescent="0.15">
      <c r="C27" s="35" t="s">
        <v>63</v>
      </c>
      <c r="D27" s="5" t="s">
        <v>64</v>
      </c>
      <c r="E27" s="21"/>
      <c r="F27" s="11"/>
      <c r="G27" s="11"/>
      <c r="J27" s="21"/>
      <c r="DJ27" s="11"/>
    </row>
    <row r="28" spans="3:114" x14ac:dyDescent="0.15">
      <c r="C28" s="77" t="s">
        <v>65</v>
      </c>
      <c r="D28" s="78" t="s">
        <v>66</v>
      </c>
      <c r="E28" s="42" t="s">
        <v>1366</v>
      </c>
      <c r="F28" s="11"/>
      <c r="G28" s="11"/>
      <c r="J28" s="42" t="s">
        <v>1366</v>
      </c>
      <c r="DJ28" s="11"/>
    </row>
    <row r="29" spans="3:114" x14ac:dyDescent="0.15">
      <c r="C29" s="4" t="s">
        <v>98</v>
      </c>
      <c r="D29" s="5" t="s">
        <v>26</v>
      </c>
      <c r="E29" s="22" t="s">
        <v>99</v>
      </c>
      <c r="F29" s="11"/>
      <c r="G29" s="11"/>
      <c r="J29" s="22"/>
      <c r="DJ29" s="11"/>
    </row>
    <row r="30" spans="3:114" x14ac:dyDescent="0.15">
      <c r="C30" s="4" t="s">
        <v>101</v>
      </c>
      <c r="D30" s="5" t="s">
        <v>33</v>
      </c>
      <c r="E30" s="21" t="s">
        <v>753</v>
      </c>
      <c r="F30" s="11"/>
      <c r="G30" s="11"/>
      <c r="J30" s="21"/>
      <c r="DJ30" s="11"/>
    </row>
    <row r="31" spans="3:114" x14ac:dyDescent="0.15">
      <c r="C31" s="4" t="s">
        <v>102</v>
      </c>
      <c r="D31" s="5" t="s">
        <v>35</v>
      </c>
      <c r="E31" s="21" t="s">
        <v>568</v>
      </c>
      <c r="F31" s="11"/>
      <c r="G31" s="11"/>
      <c r="J31" s="21"/>
      <c r="DJ31" s="11"/>
    </row>
    <row r="32" spans="3:114" x14ac:dyDescent="0.15">
      <c r="C32" s="25" t="s">
        <v>103</v>
      </c>
      <c r="D32" s="26" t="s">
        <v>38</v>
      </c>
      <c r="E32" s="21" t="s">
        <v>1334</v>
      </c>
      <c r="F32" s="11"/>
      <c r="G32" s="11"/>
      <c r="J32" s="21"/>
      <c r="DJ32" s="11"/>
    </row>
    <row r="33" spans="3:114" x14ac:dyDescent="0.15">
      <c r="C33" s="25" t="s">
        <v>104</v>
      </c>
      <c r="D33" s="26" t="s">
        <v>41</v>
      </c>
      <c r="E33" s="29">
        <v>0</v>
      </c>
      <c r="F33" s="11"/>
      <c r="G33" s="11"/>
      <c r="J33" s="29"/>
      <c r="DJ33" s="11"/>
    </row>
    <row r="34" spans="3:114" x14ac:dyDescent="0.15">
      <c r="C34" s="25" t="s">
        <v>105</v>
      </c>
      <c r="D34" s="26" t="s">
        <v>43</v>
      </c>
      <c r="E34" s="21" t="s">
        <v>2021</v>
      </c>
      <c r="F34" s="11"/>
      <c r="G34" s="11"/>
      <c r="J34" s="21"/>
      <c r="DJ34" s="11"/>
    </row>
    <row r="35" spans="3:114" x14ac:dyDescent="0.15">
      <c r="C35" s="25" t="s">
        <v>106</v>
      </c>
      <c r="D35" s="26" t="s">
        <v>45</v>
      </c>
      <c r="E35" s="21">
        <v>0</v>
      </c>
      <c r="F35" s="11"/>
      <c r="G35" s="11"/>
      <c r="J35" s="21"/>
      <c r="DJ35" s="11"/>
    </row>
    <row r="36" spans="3:114" x14ac:dyDescent="0.15">
      <c r="C36" s="4" t="s">
        <v>107</v>
      </c>
      <c r="D36" s="5" t="s">
        <v>47</v>
      </c>
      <c r="E36" s="21" t="s">
        <v>750</v>
      </c>
      <c r="F36" s="11"/>
      <c r="G36" s="11"/>
      <c r="J36" s="21"/>
      <c r="DJ36" s="11"/>
    </row>
    <row r="37" spans="3:114" x14ac:dyDescent="0.15">
      <c r="C37" s="4" t="s">
        <v>108</v>
      </c>
      <c r="D37" s="5" t="s">
        <v>49</v>
      </c>
      <c r="E37" s="31">
        <v>100000</v>
      </c>
      <c r="F37" s="11"/>
      <c r="G37" s="11"/>
      <c r="J37" s="31"/>
      <c r="DJ37" s="11"/>
    </row>
    <row r="38" spans="3:114" x14ac:dyDescent="0.15">
      <c r="C38" s="4" t="s">
        <v>109</v>
      </c>
      <c r="D38" s="5" t="s">
        <v>51</v>
      </c>
      <c r="E38" s="31">
        <v>10000</v>
      </c>
      <c r="F38" s="11"/>
      <c r="G38" s="11"/>
      <c r="J38" s="31"/>
      <c r="DJ38" s="11"/>
    </row>
    <row r="39" spans="3:114" x14ac:dyDescent="0.15">
      <c r="C39" s="4" t="s">
        <v>110</v>
      </c>
      <c r="D39" s="5" t="s">
        <v>53</v>
      </c>
      <c r="E39" s="31"/>
      <c r="F39" s="11"/>
      <c r="G39" s="11"/>
      <c r="J39" s="31"/>
      <c r="DJ39" s="11"/>
    </row>
    <row r="40" spans="3:114" x14ac:dyDescent="0.15">
      <c r="C40" s="4" t="s">
        <v>111</v>
      </c>
      <c r="D40" s="5" t="s">
        <v>55</v>
      </c>
      <c r="E40" s="21"/>
      <c r="F40" s="11"/>
      <c r="G40" s="11"/>
      <c r="J40" s="21"/>
      <c r="DJ40" s="11"/>
    </row>
    <row r="41" spans="3:114" x14ac:dyDescent="0.15">
      <c r="C41" s="4" t="s">
        <v>112</v>
      </c>
      <c r="D41" s="5" t="s">
        <v>57</v>
      </c>
      <c r="E41" s="46"/>
      <c r="F41" s="11"/>
      <c r="G41" s="11"/>
      <c r="J41" s="46"/>
      <c r="DJ41" s="11"/>
    </row>
    <row r="42" spans="3:114" x14ac:dyDescent="0.15">
      <c r="C42" s="35" t="s">
        <v>113</v>
      </c>
      <c r="D42" s="5" t="s">
        <v>59</v>
      </c>
      <c r="E42" s="21"/>
      <c r="F42" s="11"/>
      <c r="G42" s="11"/>
      <c r="J42" s="21"/>
      <c r="DJ42" s="11"/>
    </row>
    <row r="43" spans="3:114" x14ac:dyDescent="0.15">
      <c r="C43" s="4" t="s">
        <v>114</v>
      </c>
      <c r="D43" s="5" t="s">
        <v>62</v>
      </c>
      <c r="E43" s="47">
        <v>70</v>
      </c>
      <c r="F43" s="11"/>
      <c r="G43" s="11"/>
      <c r="J43" s="47"/>
      <c r="DJ43" s="11"/>
    </row>
    <row r="44" spans="3:114" x14ac:dyDescent="0.15">
      <c r="C44" s="35" t="s">
        <v>115</v>
      </c>
      <c r="D44" s="5" t="s">
        <v>64</v>
      </c>
      <c r="E44" s="21"/>
      <c r="F44" s="11"/>
      <c r="G44" s="11"/>
      <c r="J44" s="21"/>
      <c r="DJ44" s="11"/>
    </row>
    <row r="45" spans="3:114" x14ac:dyDescent="0.15">
      <c r="C45" s="35" t="s">
        <v>116</v>
      </c>
      <c r="D45" s="40" t="s">
        <v>66</v>
      </c>
      <c r="E45" s="36" t="s">
        <v>1366</v>
      </c>
      <c r="F45" s="11"/>
      <c r="G45" s="11"/>
      <c r="J45" s="36"/>
      <c r="DJ45" s="11"/>
    </row>
    <row r="46" spans="3:114" x14ac:dyDescent="0.15">
      <c r="C46" s="16" t="s">
        <v>502</v>
      </c>
      <c r="D46" s="17" t="s">
        <v>26</v>
      </c>
      <c r="E46" s="160" t="s">
        <v>490</v>
      </c>
      <c r="G46" s="11"/>
      <c r="J46" s="160"/>
      <c r="DJ46" s="11"/>
    </row>
    <row r="47" spans="3:114" x14ac:dyDescent="0.15">
      <c r="C47" s="4" t="s">
        <v>505</v>
      </c>
      <c r="D47" s="5" t="s">
        <v>33</v>
      </c>
      <c r="E47" s="36" t="s">
        <v>753</v>
      </c>
      <c r="G47" s="11"/>
      <c r="J47" s="36"/>
      <c r="DJ47" s="11"/>
    </row>
    <row r="48" spans="3:114" x14ac:dyDescent="0.15">
      <c r="C48" s="4" t="s">
        <v>506</v>
      </c>
      <c r="D48" s="5" t="s">
        <v>35</v>
      </c>
      <c r="E48" s="36" t="s">
        <v>36</v>
      </c>
      <c r="G48" s="11"/>
      <c r="J48" s="36"/>
      <c r="DJ48" s="11"/>
    </row>
    <row r="49" spans="3:114" x14ac:dyDescent="0.15">
      <c r="C49" s="25" t="s">
        <v>507</v>
      </c>
      <c r="D49" s="26" t="s">
        <v>38</v>
      </c>
      <c r="E49" s="21" t="s">
        <v>1334</v>
      </c>
      <c r="G49" s="11"/>
      <c r="J49" s="21"/>
      <c r="DJ49" s="11"/>
    </row>
    <row r="50" spans="3:114" x14ac:dyDescent="0.15">
      <c r="C50" s="25" t="s">
        <v>508</v>
      </c>
      <c r="D50" s="26" t="s">
        <v>41</v>
      </c>
      <c r="E50" s="29">
        <v>0</v>
      </c>
      <c r="G50" s="11"/>
      <c r="J50" s="29"/>
      <c r="DJ50" s="11"/>
    </row>
    <row r="51" spans="3:114" x14ac:dyDescent="0.15">
      <c r="C51" s="25" t="s">
        <v>509</v>
      </c>
      <c r="D51" s="26" t="s">
        <v>43</v>
      </c>
      <c r="E51" s="21" t="s">
        <v>2021</v>
      </c>
      <c r="G51" s="11"/>
      <c r="J51" s="21"/>
      <c r="DJ51" s="11"/>
    </row>
    <row r="52" spans="3:114" x14ac:dyDescent="0.15">
      <c r="C52" s="25" t="s">
        <v>510</v>
      </c>
      <c r="D52" s="26" t="s">
        <v>45</v>
      </c>
      <c r="E52" s="36">
        <v>0</v>
      </c>
      <c r="G52" s="11"/>
      <c r="J52" s="36"/>
      <c r="DJ52" s="11"/>
    </row>
    <row r="53" spans="3:114" x14ac:dyDescent="0.15">
      <c r="C53" s="4" t="s">
        <v>571</v>
      </c>
      <c r="D53" s="5" t="s">
        <v>492</v>
      </c>
      <c r="E53" s="158">
        <v>45000</v>
      </c>
      <c r="G53" s="11"/>
      <c r="J53" s="158"/>
      <c r="DJ53" s="11"/>
    </row>
    <row r="54" spans="3:114" x14ac:dyDescent="0.15">
      <c r="C54" s="4" t="s">
        <v>570</v>
      </c>
      <c r="D54" s="5" t="s">
        <v>494</v>
      </c>
      <c r="E54" s="158">
        <v>40000</v>
      </c>
      <c r="G54" s="11"/>
      <c r="J54" s="158"/>
      <c r="DJ54" s="11"/>
    </row>
    <row r="55" spans="3:114" x14ac:dyDescent="0.15">
      <c r="C55" s="4" t="s">
        <v>569</v>
      </c>
      <c r="D55" s="5" t="s">
        <v>496</v>
      </c>
      <c r="E55" s="158">
        <v>50000</v>
      </c>
      <c r="G55" s="11"/>
      <c r="J55" s="158"/>
      <c r="DJ55" s="11"/>
    </row>
    <row r="56" spans="3:114" x14ac:dyDescent="0.15">
      <c r="C56" s="4" t="s">
        <v>518</v>
      </c>
      <c r="D56" s="5" t="s">
        <v>62</v>
      </c>
      <c r="E56" s="162">
        <v>18</v>
      </c>
      <c r="G56" s="11"/>
      <c r="J56" s="162"/>
      <c r="DJ56" s="11"/>
    </row>
    <row r="57" spans="3:114" x14ac:dyDescent="0.15">
      <c r="C57" s="35" t="s">
        <v>520</v>
      </c>
      <c r="D57" s="40" t="s">
        <v>66</v>
      </c>
      <c r="E57" s="282" t="s">
        <v>1366</v>
      </c>
      <c r="G57" s="11"/>
      <c r="J57" s="282"/>
      <c r="DJ57" s="11"/>
    </row>
    <row r="58" spans="3:114" x14ac:dyDescent="0.15">
      <c r="C58" s="16" t="s">
        <v>757</v>
      </c>
      <c r="D58" s="17" t="s">
        <v>26</v>
      </c>
      <c r="E58" s="313" t="s">
        <v>2024</v>
      </c>
      <c r="F58" s="113"/>
      <c r="G58" s="11"/>
      <c r="J58" s="313"/>
      <c r="DJ58" s="11"/>
    </row>
    <row r="59" spans="3:114" x14ac:dyDescent="0.15">
      <c r="C59" s="4" t="s">
        <v>1454</v>
      </c>
      <c r="D59" s="5" t="s">
        <v>33</v>
      </c>
      <c r="E59" s="282" t="s">
        <v>753</v>
      </c>
      <c r="F59" s="113"/>
      <c r="G59" s="11"/>
      <c r="J59" s="282"/>
      <c r="DJ59" s="11"/>
    </row>
    <row r="60" spans="3:114" x14ac:dyDescent="0.15">
      <c r="C60" s="25" t="s">
        <v>1275</v>
      </c>
      <c r="D60" s="26" t="s">
        <v>38</v>
      </c>
      <c r="E60" s="21" t="s">
        <v>1334</v>
      </c>
      <c r="F60" s="113"/>
      <c r="G60" s="11"/>
      <c r="J60" s="21"/>
      <c r="DJ60" s="11"/>
    </row>
    <row r="61" spans="3:114" x14ac:dyDescent="0.15">
      <c r="C61" s="35" t="s">
        <v>1455</v>
      </c>
      <c r="D61" s="26" t="s">
        <v>60</v>
      </c>
      <c r="E61" s="314">
        <v>0.85</v>
      </c>
      <c r="F61" s="113"/>
      <c r="G61" s="11"/>
      <c r="J61" s="314"/>
      <c r="DJ61" s="11"/>
    </row>
    <row r="62" spans="3:114" x14ac:dyDescent="0.15">
      <c r="C62" s="35" t="s">
        <v>758</v>
      </c>
      <c r="D62" s="40" t="s">
        <v>66</v>
      </c>
      <c r="E62" s="282" t="s">
        <v>1366</v>
      </c>
      <c r="F62" s="113"/>
      <c r="G62" s="11"/>
      <c r="J62" s="282"/>
      <c r="DJ62" s="11"/>
    </row>
    <row r="63" spans="3:114" x14ac:dyDescent="0.15">
      <c r="C63" s="16" t="s">
        <v>759</v>
      </c>
      <c r="D63" s="17" t="s">
        <v>26</v>
      </c>
      <c r="E63" s="313" t="s">
        <v>503</v>
      </c>
      <c r="F63" s="113"/>
      <c r="G63" s="11"/>
      <c r="J63" s="313"/>
      <c r="DJ63" s="11"/>
    </row>
    <row r="64" spans="3:114" x14ac:dyDescent="0.15">
      <c r="C64" s="4" t="s">
        <v>1456</v>
      </c>
      <c r="D64" s="5" t="s">
        <v>33</v>
      </c>
      <c r="E64" s="282" t="s">
        <v>753</v>
      </c>
      <c r="F64" s="113"/>
      <c r="G64" s="11"/>
      <c r="J64" s="282"/>
      <c r="DJ64" s="11"/>
    </row>
    <row r="65" spans="1:116" x14ac:dyDescent="0.15">
      <c r="C65" s="25" t="s">
        <v>1276</v>
      </c>
      <c r="D65" s="26" t="s">
        <v>38</v>
      </c>
      <c r="E65" s="21" t="s">
        <v>1334</v>
      </c>
      <c r="F65" s="113"/>
      <c r="G65" s="11"/>
      <c r="J65" s="21"/>
      <c r="DJ65" s="11"/>
    </row>
    <row r="66" spans="1:116" x14ac:dyDescent="0.15">
      <c r="C66" s="35" t="s">
        <v>1457</v>
      </c>
      <c r="D66" s="26" t="s">
        <v>60</v>
      </c>
      <c r="E66" s="314">
        <v>0.4</v>
      </c>
      <c r="F66" s="113"/>
      <c r="G66" s="11"/>
      <c r="J66" s="314"/>
      <c r="DJ66" s="11"/>
    </row>
    <row r="67" spans="1:116" x14ac:dyDescent="0.15">
      <c r="C67" s="77" t="s">
        <v>760</v>
      </c>
      <c r="D67" s="78" t="s">
        <v>66</v>
      </c>
      <c r="E67" s="180" t="s">
        <v>1366</v>
      </c>
      <c r="F67" s="113"/>
      <c r="G67" s="11"/>
      <c r="J67" s="180"/>
      <c r="DJ67" s="11"/>
    </row>
    <row r="68" spans="1:116" x14ac:dyDescent="0.15">
      <c r="C68" s="95" t="s">
        <v>316</v>
      </c>
      <c r="D68" s="96" t="s">
        <v>317</v>
      </c>
      <c r="E68" s="6" t="s">
        <v>318</v>
      </c>
      <c r="F68" s="11"/>
      <c r="G68" s="11"/>
      <c r="J68" s="6" t="s">
        <v>318</v>
      </c>
      <c r="DJ68" s="11"/>
    </row>
    <row r="69" spans="1:116" x14ac:dyDescent="0.15">
      <c r="C69" s="97" t="s">
        <v>327</v>
      </c>
      <c r="D69" s="98" t="s">
        <v>328</v>
      </c>
      <c r="E69" s="10" t="s">
        <v>329</v>
      </c>
      <c r="F69" s="11"/>
      <c r="G69" s="11"/>
      <c r="J69" s="10" t="s">
        <v>329</v>
      </c>
      <c r="DJ69" s="11"/>
    </row>
    <row r="70" spans="1:116" x14ac:dyDescent="0.15">
      <c r="C70" s="99" t="s">
        <v>1444</v>
      </c>
      <c r="D70" s="100" t="s">
        <v>369</v>
      </c>
      <c r="E70" s="179">
        <v>34</v>
      </c>
      <c r="F70" s="11"/>
      <c r="G70" s="11"/>
      <c r="J70" s="179">
        <v>34</v>
      </c>
      <c r="DJ70" s="11"/>
    </row>
    <row r="71" spans="1:116" x14ac:dyDescent="0.15">
      <c r="C71" s="97" t="s">
        <v>333</v>
      </c>
      <c r="D71" s="98" t="s">
        <v>334</v>
      </c>
      <c r="E71" s="113">
        <v>63000</v>
      </c>
      <c r="F71" s="11"/>
      <c r="G71" s="11"/>
      <c r="J71" s="113">
        <v>63000</v>
      </c>
      <c r="DJ71" s="11"/>
    </row>
    <row r="72" spans="1:116" x14ac:dyDescent="0.15">
      <c r="C72" s="97" t="s">
        <v>335</v>
      </c>
      <c r="D72" s="98" t="s">
        <v>336</v>
      </c>
      <c r="E72" s="10" t="s">
        <v>3022</v>
      </c>
      <c r="F72" s="11"/>
      <c r="G72" s="11"/>
      <c r="J72" s="10" t="s">
        <v>3022</v>
      </c>
      <c r="DJ72" s="11"/>
    </row>
    <row r="73" spans="1:116" x14ac:dyDescent="0.15">
      <c r="C73" s="97" t="s">
        <v>337</v>
      </c>
      <c r="D73" s="98" t="s">
        <v>338</v>
      </c>
      <c r="E73" s="10" t="b">
        <v>0</v>
      </c>
      <c r="F73" s="11"/>
      <c r="G73" s="11"/>
      <c r="J73" s="10" t="b">
        <v>0</v>
      </c>
      <c r="DJ73" s="11"/>
    </row>
    <row r="74" spans="1:116" x14ac:dyDescent="0.15">
      <c r="C74" s="97" t="s">
        <v>339</v>
      </c>
      <c r="D74" s="98" t="s">
        <v>35</v>
      </c>
      <c r="E74" s="10" t="b">
        <v>0</v>
      </c>
      <c r="F74" s="11"/>
      <c r="G74" s="11"/>
      <c r="J74" s="10" t="b">
        <v>0</v>
      </c>
      <c r="DJ74" s="11"/>
    </row>
    <row r="75" spans="1:116" x14ac:dyDescent="0.15">
      <c r="C75" s="104" t="s">
        <v>340</v>
      </c>
      <c r="D75" s="105" t="s">
        <v>341</v>
      </c>
      <c r="E75" s="10" t="s">
        <v>2023</v>
      </c>
      <c r="F75" s="10" t="s">
        <v>99</v>
      </c>
      <c r="G75" s="10" t="s">
        <v>490</v>
      </c>
      <c r="H75" s="10" t="s">
        <v>2024</v>
      </c>
      <c r="I75" s="10" t="s">
        <v>503</v>
      </c>
      <c r="J75" s="10" t="s">
        <v>2023</v>
      </c>
      <c r="DJ75" s="11"/>
    </row>
    <row r="76" spans="1:116" x14ac:dyDescent="0.15">
      <c r="A76" s="37"/>
      <c r="C76" s="97" t="s">
        <v>342</v>
      </c>
      <c r="D76" s="98" t="s">
        <v>29</v>
      </c>
      <c r="E76" s="10" t="b">
        <v>1</v>
      </c>
      <c r="F76" s="11" t="b">
        <v>1</v>
      </c>
      <c r="G76" s="11" t="b">
        <v>1</v>
      </c>
      <c r="H76" s="11" t="b">
        <v>1</v>
      </c>
      <c r="I76" s="11" t="b">
        <v>1</v>
      </c>
      <c r="J76" s="10" t="b">
        <v>1</v>
      </c>
      <c r="DJ76" s="11"/>
    </row>
    <row r="77" spans="1:116" x14ac:dyDescent="0.15">
      <c r="A77" s="37"/>
      <c r="C77" s="97" t="s">
        <v>343</v>
      </c>
      <c r="D77" s="98" t="s">
        <v>344</v>
      </c>
      <c r="E77" s="10" t="b">
        <v>1</v>
      </c>
      <c r="F77" s="11" t="b">
        <v>1</v>
      </c>
      <c r="G77" s="11" t="b">
        <v>1</v>
      </c>
      <c r="H77" s="11" t="b">
        <v>1</v>
      </c>
      <c r="I77" s="11" t="b">
        <v>1</v>
      </c>
      <c r="J77" s="10" t="b">
        <v>1</v>
      </c>
      <c r="DJ77" s="11"/>
    </row>
    <row r="78" spans="1:116" x14ac:dyDescent="0.15">
      <c r="A78" s="37"/>
      <c r="C78" s="97" t="s">
        <v>345</v>
      </c>
      <c r="D78" s="98" t="s">
        <v>346</v>
      </c>
      <c r="E78" s="10" t="s">
        <v>792</v>
      </c>
      <c r="F78" s="11" t="s">
        <v>792</v>
      </c>
      <c r="G78" s="11" t="s">
        <v>792</v>
      </c>
      <c r="H78" s="11" t="s">
        <v>792</v>
      </c>
      <c r="I78" s="11" t="s">
        <v>792</v>
      </c>
      <c r="J78" s="10" t="s">
        <v>792</v>
      </c>
      <c r="DJ78" s="11"/>
    </row>
    <row r="79" spans="1:116" x14ac:dyDescent="0.15">
      <c r="A79" s="37"/>
      <c r="C79" s="97" t="s">
        <v>347</v>
      </c>
      <c r="D79" s="98" t="s">
        <v>66</v>
      </c>
      <c r="E79" s="10" t="s">
        <v>1366</v>
      </c>
      <c r="F79" s="11" t="s">
        <v>1366</v>
      </c>
      <c r="G79" s="11" t="s">
        <v>1366</v>
      </c>
      <c r="H79" s="11" t="s">
        <v>1366</v>
      </c>
      <c r="I79" s="11" t="s">
        <v>1366</v>
      </c>
      <c r="J79" s="10" t="s">
        <v>1366</v>
      </c>
      <c r="DJ79" s="11"/>
      <c r="DL79" s="3" t="e">
        <f>DJ79+DJ82+#REF!+#REF!+#REF!</f>
        <v>#REF!</v>
      </c>
    </row>
    <row r="80" spans="1:116" x14ac:dyDescent="0.15">
      <c r="A80" s="37"/>
      <c r="C80" s="97" t="s">
        <v>348</v>
      </c>
      <c r="D80" s="98" t="s">
        <v>349</v>
      </c>
      <c r="E80" s="113">
        <v>95000</v>
      </c>
      <c r="F80" s="113">
        <v>50000</v>
      </c>
      <c r="G80" s="11"/>
      <c r="J80" s="113">
        <v>95000</v>
      </c>
      <c r="DJ80" s="11"/>
    </row>
    <row r="81" spans="1:114" x14ac:dyDescent="0.15">
      <c r="A81" s="37"/>
      <c r="C81" s="35"/>
      <c r="D81" s="202"/>
      <c r="E81" s="11"/>
      <c r="F81" s="11"/>
      <c r="G81" s="11"/>
      <c r="DJ81" s="11"/>
    </row>
    <row r="82" spans="1:114" x14ac:dyDescent="0.15">
      <c r="A82" s="37"/>
      <c r="C82" s="35"/>
      <c r="D82" s="202"/>
      <c r="E82" s="11"/>
      <c r="F82" s="11"/>
      <c r="G82" s="11"/>
      <c r="DJ82" s="11"/>
    </row>
    <row r="83" spans="1:114" ht="13" x14ac:dyDescent="0.15">
      <c r="F83" s="182"/>
      <c r="G83" s="50"/>
      <c r="H83" s="49"/>
      <c r="DJ83" s="11"/>
    </row>
    <row r="84" spans="1:114" ht="13" x14ac:dyDescent="0.15">
      <c r="F84" s="182"/>
      <c r="G84" s="50"/>
      <c r="H84" s="49"/>
      <c r="DJ84" s="11"/>
    </row>
    <row r="85" spans="1:114" x14ac:dyDescent="0.15">
      <c r="F85" s="181"/>
      <c r="AB85" s="6"/>
      <c r="DJ85" s="11"/>
    </row>
    <row r="86" spans="1:114" x14ac:dyDescent="0.15">
      <c r="AB86" s="11"/>
      <c r="DJ86" s="11"/>
    </row>
    <row r="87" spans="1:114" x14ac:dyDescent="0.15">
      <c r="DJ87" s="50"/>
    </row>
    <row r="88" spans="1:114" x14ac:dyDescent="0.15">
      <c r="DJ88" s="340"/>
    </row>
    <row r="89" spans="1:114" x14ac:dyDescent="0.15">
      <c r="DJ89" s="11"/>
    </row>
    <row r="90" spans="1:114" x14ac:dyDescent="0.15">
      <c r="G90" s="10"/>
      <c r="DJ90" s="11"/>
    </row>
    <row r="91" spans="1:114" x14ac:dyDescent="0.15">
      <c r="G91" s="10"/>
      <c r="DJ91" s="182"/>
    </row>
    <row r="92" spans="1:114" x14ac:dyDescent="0.15">
      <c r="G92" s="10"/>
      <c r="DJ92" s="182"/>
    </row>
    <row r="93" spans="1:114" x14ac:dyDescent="0.15">
      <c r="G93" s="10"/>
      <c r="DJ93" s="182"/>
    </row>
    <row r="94" spans="1:114" x14ac:dyDescent="0.15">
      <c r="G94" s="10"/>
      <c r="DJ94" s="181"/>
    </row>
    <row r="96" spans="1:114" x14ac:dyDescent="0.15">
      <c r="DJ96" s="50"/>
    </row>
    <row r="97" spans="6:6" x14ac:dyDescent="0.15">
      <c r="F97" s="10"/>
    </row>
    <row r="98" spans="6:6" x14ac:dyDescent="0.15">
      <c r="F98" s="10"/>
    </row>
    <row r="99" spans="6:6" x14ac:dyDescent="0.15">
      <c r="F99" s="10"/>
    </row>
    <row r="100" spans="6:6" x14ac:dyDescent="0.15">
      <c r="F100" s="10"/>
    </row>
    <row r="101" spans="6:6" x14ac:dyDescent="0.15">
      <c r="F101" s="28"/>
    </row>
    <row r="102" spans="6:6" x14ac:dyDescent="0.15">
      <c r="F102" s="30"/>
    </row>
    <row r="103" spans="6:6" x14ac:dyDescent="0.15">
      <c r="F103" s="10"/>
    </row>
    <row r="104" spans="6:6" x14ac:dyDescent="0.15">
      <c r="F104" s="10"/>
    </row>
    <row r="105" spans="6:6" x14ac:dyDescent="0.15">
      <c r="F105" s="10"/>
    </row>
    <row r="106" spans="6:6" x14ac:dyDescent="0.15">
      <c r="F106" s="32"/>
    </row>
    <row r="107" spans="6:6" x14ac:dyDescent="0.15">
      <c r="F107" s="32"/>
    </row>
    <row r="108" spans="6:6" x14ac:dyDescent="0.15">
      <c r="F108" s="32"/>
    </row>
    <row r="109" spans="6:6" x14ac:dyDescent="0.15">
      <c r="F109" s="10"/>
    </row>
    <row r="110" spans="6:6" x14ac:dyDescent="0.15">
      <c r="F110" s="113"/>
    </row>
    <row r="111" spans="6:6" x14ac:dyDescent="0.15">
      <c r="F111" s="10"/>
    </row>
    <row r="112" spans="6:6" x14ac:dyDescent="0.15">
      <c r="F112" s="48"/>
    </row>
    <row r="113" spans="6:24" x14ac:dyDescent="0.15">
      <c r="F113" s="10"/>
    </row>
    <row r="114" spans="6:24" x14ac:dyDescent="0.15">
      <c r="F114" s="11"/>
    </row>
    <row r="115" spans="6:24" x14ac:dyDescent="0.15">
      <c r="T115" s="101"/>
      <c r="U115" s="101"/>
      <c r="V115" s="101"/>
      <c r="W115" s="101"/>
      <c r="X115" s="101"/>
    </row>
  </sheetData>
  <mergeCells count="1">
    <mergeCell ref="C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427"/>
  <sheetViews>
    <sheetView topLeftCell="A345" workbookViewId="0">
      <selection activeCell="M355" sqref="M355"/>
    </sheetView>
  </sheetViews>
  <sheetFormatPr baseColWidth="10" defaultColWidth="8.83203125" defaultRowHeight="15" x14ac:dyDescent="0.2"/>
  <cols>
    <col min="3" max="4" width="12.5" customWidth="1" collapsed="1"/>
    <col min="5" max="5" width="22.5" customWidth="1" collapsed="1"/>
    <col min="6" max="6" width="16.5" customWidth="1" collapsed="1"/>
    <col min="7" max="7" width="12.5" customWidth="1" collapsed="1"/>
    <col min="8" max="8" width="13.5" bestFit="1" customWidth="1" collapsed="1"/>
    <col min="9" max="9" width="14.5" customWidth="1" collapsed="1"/>
    <col min="12" max="12" width="11.5" customWidth="1" collapsed="1"/>
    <col min="15" max="15" width="14.5" customWidth="1" collapsed="1"/>
    <col min="20" max="20" width="11.5" customWidth="1" collapsed="1"/>
    <col min="21" max="21" width="19.5" customWidth="1" collapsed="1"/>
    <col min="22" max="22" width="24.5" customWidth="1" collapsed="1"/>
    <col min="25" max="25" width="17.5" customWidth="1" collapsed="1"/>
    <col min="26" max="26" width="12.5" customWidth="1" collapsed="1"/>
  </cols>
  <sheetData>
    <row r="1" spans="1:24" x14ac:dyDescent="0.2">
      <c r="A1" t="s">
        <v>1445</v>
      </c>
    </row>
    <row r="4" spans="1:24" x14ac:dyDescent="0.2">
      <c r="C4" s="35" t="s">
        <v>2272</v>
      </c>
      <c r="D4" s="35"/>
      <c r="E4" s="35"/>
      <c r="F4" s="35"/>
      <c r="R4" s="455" t="s">
        <v>1446</v>
      </c>
      <c r="S4" s="455"/>
      <c r="T4" s="455"/>
      <c r="U4" s="455"/>
    </row>
    <row r="5" spans="1:24" x14ac:dyDescent="0.2">
      <c r="C5" s="77" t="s">
        <v>353</v>
      </c>
      <c r="D5" s="77" t="s">
        <v>1447</v>
      </c>
      <c r="E5" s="119" t="s">
        <v>354</v>
      </c>
      <c r="F5" s="135" t="s">
        <v>2</v>
      </c>
      <c r="R5" s="77" t="s">
        <v>353</v>
      </c>
      <c r="S5" s="77" t="s">
        <v>1447</v>
      </c>
      <c r="T5" s="119" t="s">
        <v>354</v>
      </c>
      <c r="U5" s="135" t="s">
        <v>2</v>
      </c>
      <c r="V5" s="135"/>
    </row>
    <row r="6" spans="1:24" x14ac:dyDescent="0.2">
      <c r="C6" s="107" t="s">
        <v>3585</v>
      </c>
      <c r="D6" s="35"/>
      <c r="E6" s="108" t="s">
        <v>22</v>
      </c>
      <c r="F6" s="19" t="s">
        <v>792</v>
      </c>
      <c r="R6" s="107" t="s">
        <v>3984</v>
      </c>
      <c r="S6" s="35"/>
      <c r="T6" s="108" t="s">
        <v>356</v>
      </c>
      <c r="U6" s="109" t="s">
        <v>318</v>
      </c>
    </row>
    <row r="7" spans="1:24" x14ac:dyDescent="0.2">
      <c r="C7" s="107" t="s">
        <v>3985</v>
      </c>
      <c r="E7" s="111" t="s">
        <v>406</v>
      </c>
      <c r="F7" s="50" t="s">
        <v>1498</v>
      </c>
      <c r="H7">
        <v>1.1599999999999999</v>
      </c>
      <c r="R7" s="107" t="s">
        <v>3986</v>
      </c>
      <c r="S7" s="110"/>
      <c r="T7" s="111" t="s">
        <v>328</v>
      </c>
      <c r="U7" s="112" t="s">
        <v>329</v>
      </c>
    </row>
    <row r="8" spans="1:24" x14ac:dyDescent="0.2">
      <c r="C8" s="107" t="s">
        <v>3987</v>
      </c>
      <c r="E8" s="111" t="s">
        <v>408</v>
      </c>
      <c r="F8" s="28" t="s">
        <v>1498</v>
      </c>
      <c r="R8" s="107" t="s">
        <v>3988</v>
      </c>
      <c r="S8" s="110"/>
      <c r="T8" s="111" t="s">
        <v>361</v>
      </c>
      <c r="U8" s="10" t="s">
        <v>92</v>
      </c>
    </row>
    <row r="9" spans="1:24" x14ac:dyDescent="0.2">
      <c r="C9" s="107" t="s">
        <v>3989</v>
      </c>
      <c r="E9" s="111" t="s">
        <v>410</v>
      </c>
      <c r="F9" s="250" t="s">
        <v>1470</v>
      </c>
      <c r="R9" s="107" t="s">
        <v>3990</v>
      </c>
      <c r="S9" s="110"/>
      <c r="T9" s="111" t="s">
        <v>369</v>
      </c>
      <c r="U9" s="28">
        <v>34</v>
      </c>
    </row>
    <row r="10" spans="1:24" x14ac:dyDescent="0.2">
      <c r="C10" s="107" t="s">
        <v>3991</v>
      </c>
      <c r="E10" s="111" t="s">
        <v>412</v>
      </c>
      <c r="F10" s="251" t="s">
        <v>1471</v>
      </c>
      <c r="R10" s="107" t="s">
        <v>3992</v>
      </c>
      <c r="S10" s="110"/>
      <c r="T10" s="111" t="s">
        <v>371</v>
      </c>
      <c r="U10" s="28" t="s">
        <v>73</v>
      </c>
    </row>
    <row r="11" spans="1:24" x14ac:dyDescent="0.2">
      <c r="C11" s="107" t="s">
        <v>3993</v>
      </c>
      <c r="E11" s="111" t="s">
        <v>414</v>
      </c>
      <c r="F11" s="244" t="s">
        <v>1472</v>
      </c>
      <c r="R11" s="107" t="s">
        <v>3994</v>
      </c>
      <c r="S11" s="110"/>
      <c r="T11" s="111" t="s">
        <v>376</v>
      </c>
      <c r="U11" s="113">
        <v>95000</v>
      </c>
    </row>
    <row r="12" spans="1:24" x14ac:dyDescent="0.2">
      <c r="C12" s="107" t="s">
        <v>3995</v>
      </c>
      <c r="E12" s="127" t="s">
        <v>416</v>
      </c>
      <c r="F12" s="310" t="s">
        <v>1499</v>
      </c>
      <c r="R12" s="107" t="s">
        <v>3996</v>
      </c>
      <c r="S12" s="110"/>
      <c r="T12" s="111" t="s">
        <v>378</v>
      </c>
      <c r="U12" s="341">
        <v>5.9950000000000001</v>
      </c>
    </row>
    <row r="13" spans="1:24" x14ac:dyDescent="0.2">
      <c r="C13" s="107" t="s">
        <v>3997</v>
      </c>
      <c r="D13" s="35"/>
      <c r="E13" s="108" t="s">
        <v>26</v>
      </c>
      <c r="F13" s="186" t="s">
        <v>2023</v>
      </c>
    </row>
    <row r="14" spans="1:24" x14ac:dyDescent="0.2">
      <c r="C14" s="107" t="s">
        <v>3998</v>
      </c>
      <c r="D14" s="3"/>
      <c r="E14" s="111" t="s">
        <v>422</v>
      </c>
      <c r="F14" s="238" t="s">
        <v>1511</v>
      </c>
    </row>
    <row r="15" spans="1:24" x14ac:dyDescent="0.2">
      <c r="C15" s="107" t="s">
        <v>3999</v>
      </c>
      <c r="D15" s="3"/>
      <c r="E15" s="127" t="s">
        <v>424</v>
      </c>
      <c r="F15" s="135" t="s">
        <v>1498</v>
      </c>
    </row>
    <row r="16" spans="1:24" x14ac:dyDescent="0.2">
      <c r="C16" s="107" t="s">
        <v>4000</v>
      </c>
      <c r="D16" s="35"/>
      <c r="E16" s="108" t="s">
        <v>66</v>
      </c>
      <c r="F16" s="186" t="s">
        <v>1366</v>
      </c>
      <c r="S16" s="107"/>
      <c r="T16" s="110"/>
      <c r="U16" s="147"/>
      <c r="V16" s="28"/>
      <c r="X16" s="11"/>
    </row>
    <row r="17" spans="3:26" x14ac:dyDescent="0.2">
      <c r="C17" s="107" t="s">
        <v>4001</v>
      </c>
      <c r="D17" s="3"/>
      <c r="E17" s="111" t="s">
        <v>426</v>
      </c>
      <c r="F17" s="28" t="s">
        <v>1511</v>
      </c>
      <c r="S17" s="107"/>
      <c r="T17" s="110"/>
      <c r="U17" s="202"/>
      <c r="V17" s="112"/>
      <c r="X17" s="8"/>
    </row>
    <row r="18" spans="3:26" x14ac:dyDescent="0.2">
      <c r="C18" s="107" t="s">
        <v>4002</v>
      </c>
      <c r="D18" s="3"/>
      <c r="E18" s="111" t="s">
        <v>349</v>
      </c>
      <c r="F18" s="192" t="s">
        <v>1952</v>
      </c>
      <c r="S18" s="107"/>
      <c r="T18" s="110"/>
      <c r="U18" s="202"/>
      <c r="V18" s="10"/>
      <c r="X18" s="101"/>
    </row>
    <row r="19" spans="3:26" x14ac:dyDescent="0.2">
      <c r="C19" s="107" t="s">
        <v>4003</v>
      </c>
      <c r="D19" s="3"/>
      <c r="E19" s="111" t="s">
        <v>430</v>
      </c>
      <c r="F19" s="192" t="s">
        <v>1953</v>
      </c>
      <c r="S19" s="107"/>
      <c r="T19" s="110"/>
      <c r="U19" s="202"/>
      <c r="V19" s="10"/>
      <c r="X19" s="11"/>
    </row>
    <row r="20" spans="3:26" x14ac:dyDescent="0.2">
      <c r="C20" s="107" t="s">
        <v>4004</v>
      </c>
      <c r="D20" s="3"/>
      <c r="E20" s="111" t="s">
        <v>432</v>
      </c>
      <c r="F20" s="192" t="s">
        <v>1954</v>
      </c>
      <c r="S20" s="107"/>
      <c r="T20" s="110"/>
      <c r="U20" s="202"/>
      <c r="V20" s="10"/>
      <c r="X20" s="11"/>
    </row>
    <row r="21" spans="3:26" x14ac:dyDescent="0.2">
      <c r="C21" s="107" t="s">
        <v>4005</v>
      </c>
      <c r="D21" s="3"/>
      <c r="E21" s="111" t="s">
        <v>434</v>
      </c>
      <c r="F21" s="199" t="s">
        <v>1955</v>
      </c>
      <c r="S21" s="107"/>
      <c r="T21" s="110"/>
      <c r="U21" s="202"/>
      <c r="V21" s="28"/>
      <c r="X21" s="11"/>
    </row>
    <row r="22" spans="3:26" x14ac:dyDescent="0.2">
      <c r="C22" s="107" t="s">
        <v>4006</v>
      </c>
      <c r="D22" s="3"/>
      <c r="E22" s="143" t="s">
        <v>436</v>
      </c>
      <c r="F22" s="120" t="s">
        <v>1956</v>
      </c>
      <c r="S22" s="107"/>
      <c r="T22" s="110"/>
      <c r="U22" s="202"/>
      <c r="V22" s="28"/>
      <c r="X22" s="11"/>
    </row>
    <row r="23" spans="3:26" x14ac:dyDescent="0.2">
      <c r="C23" s="107" t="s">
        <v>4007</v>
      </c>
      <c r="D23" s="3"/>
      <c r="E23" s="108" t="s">
        <v>371</v>
      </c>
      <c r="F23" s="28" t="s">
        <v>119</v>
      </c>
      <c r="S23" s="107"/>
      <c r="T23" s="110"/>
      <c r="U23" s="202"/>
      <c r="V23" s="113"/>
      <c r="X23" s="11"/>
    </row>
    <row r="24" spans="3:26" x14ac:dyDescent="0.2">
      <c r="C24" s="107" t="s">
        <v>4008</v>
      </c>
      <c r="D24" s="3"/>
      <c r="E24" s="108" t="s">
        <v>349</v>
      </c>
      <c r="F24" s="192" t="s">
        <v>1857</v>
      </c>
      <c r="S24" s="107"/>
      <c r="T24" s="110"/>
      <c r="U24" s="202"/>
      <c r="V24" s="113"/>
      <c r="X24" s="11"/>
    </row>
    <row r="25" spans="3:26" x14ac:dyDescent="0.2">
      <c r="C25" s="107" t="s">
        <v>4009</v>
      </c>
      <c r="D25" s="3"/>
      <c r="E25" s="108" t="s">
        <v>437</v>
      </c>
      <c r="F25" s="194" t="s">
        <v>1857</v>
      </c>
      <c r="S25" s="107"/>
      <c r="T25" s="110"/>
      <c r="U25" s="202"/>
      <c r="V25" s="115"/>
      <c r="X25" s="11"/>
    </row>
    <row r="26" spans="3:26" x14ac:dyDescent="0.2">
      <c r="C26" s="107" t="s">
        <v>4010</v>
      </c>
      <c r="D26" s="3"/>
      <c r="E26" s="108" t="s">
        <v>438</v>
      </c>
      <c r="F26" s="192" t="s">
        <v>1957</v>
      </c>
      <c r="H26" s="28"/>
      <c r="S26" s="107"/>
      <c r="T26" s="110"/>
      <c r="U26" s="147"/>
      <c r="V26" s="6"/>
      <c r="X26" s="11"/>
    </row>
    <row r="27" spans="3:26" x14ac:dyDescent="0.2">
      <c r="C27" s="107" t="s">
        <v>4011</v>
      </c>
      <c r="D27" s="3"/>
      <c r="E27" s="108" t="s">
        <v>439</v>
      </c>
      <c r="F27" s="192" t="s">
        <v>1958</v>
      </c>
      <c r="H27" s="28"/>
      <c r="S27" s="107"/>
      <c r="T27" s="110"/>
      <c r="U27" s="202"/>
      <c r="V27" s="112"/>
    </row>
    <row r="28" spans="3:26" x14ac:dyDescent="0.2">
      <c r="C28" s="107" t="s">
        <v>4012</v>
      </c>
      <c r="D28" s="3"/>
      <c r="E28" s="108" t="s">
        <v>440</v>
      </c>
      <c r="F28" s="192" t="s">
        <v>2265</v>
      </c>
      <c r="S28" s="107"/>
      <c r="T28" s="3"/>
      <c r="U28" s="202"/>
      <c r="V28" s="10"/>
      <c r="Y28" s="189"/>
      <c r="Z28" s="6"/>
    </row>
    <row r="29" spans="3:26" x14ac:dyDescent="0.2">
      <c r="C29" s="107" t="s">
        <v>4013</v>
      </c>
      <c r="D29" s="3"/>
      <c r="E29" s="108" t="s">
        <v>441</v>
      </c>
      <c r="F29" s="192" t="s">
        <v>1857</v>
      </c>
      <c r="S29" s="107"/>
      <c r="T29" s="3"/>
      <c r="U29" s="202"/>
      <c r="V29" s="28"/>
      <c r="Y29" s="190"/>
      <c r="Z29" s="11"/>
    </row>
    <row r="30" spans="3:26" x14ac:dyDescent="0.2">
      <c r="C30" s="107" t="s">
        <v>4014</v>
      </c>
      <c r="D30" s="3"/>
      <c r="E30" s="108" t="s">
        <v>442</v>
      </c>
      <c r="F30" s="192" t="s">
        <v>1857</v>
      </c>
      <c r="S30" s="107"/>
      <c r="T30" s="3"/>
      <c r="U30" s="202"/>
      <c r="V30" s="28"/>
      <c r="Y30" s="191"/>
      <c r="Z30" s="8"/>
    </row>
    <row r="31" spans="3:26" x14ac:dyDescent="0.2">
      <c r="C31" s="107" t="s">
        <v>4015</v>
      </c>
      <c r="D31" s="3"/>
      <c r="E31" s="143" t="s">
        <v>443</v>
      </c>
      <c r="F31" s="201" t="s">
        <v>1857</v>
      </c>
      <c r="S31" s="107"/>
      <c r="T31" s="3"/>
      <c r="U31" s="202"/>
      <c r="V31" s="113"/>
      <c r="Y31" s="190"/>
      <c r="Z31" s="101"/>
    </row>
    <row r="32" spans="3:26" x14ac:dyDescent="0.2">
      <c r="C32" s="107" t="s">
        <v>4016</v>
      </c>
      <c r="D32" s="3"/>
      <c r="E32" s="108" t="s">
        <v>371</v>
      </c>
      <c r="F32" s="28" t="s">
        <v>73</v>
      </c>
      <c r="S32" s="107"/>
      <c r="T32" s="3"/>
      <c r="U32" s="202"/>
      <c r="V32" s="113"/>
      <c r="Y32" s="190"/>
      <c r="Z32" s="11"/>
    </row>
    <row r="33" spans="3:26" x14ac:dyDescent="0.2">
      <c r="C33" s="107" t="s">
        <v>4017</v>
      </c>
      <c r="D33" s="3"/>
      <c r="E33" s="108" t="s">
        <v>349</v>
      </c>
      <c r="F33" s="192" t="s">
        <v>1952</v>
      </c>
      <c r="S33" s="107"/>
      <c r="T33" s="3"/>
      <c r="U33" s="202"/>
      <c r="V33" s="115"/>
      <c r="Y33" s="190"/>
      <c r="Z33" s="11"/>
    </row>
    <row r="34" spans="3:26" x14ac:dyDescent="0.2">
      <c r="C34" s="107" t="s">
        <v>4018</v>
      </c>
      <c r="D34" s="3"/>
      <c r="E34" s="108" t="s">
        <v>437</v>
      </c>
      <c r="F34" s="194" t="s">
        <v>1959</v>
      </c>
      <c r="S34" s="107"/>
      <c r="T34" s="3"/>
      <c r="U34" s="147"/>
      <c r="V34" s="6"/>
      <c r="Y34" s="190"/>
      <c r="Z34" s="11"/>
    </row>
    <row r="35" spans="3:26" x14ac:dyDescent="0.2">
      <c r="C35" s="107" t="s">
        <v>4019</v>
      </c>
      <c r="D35" s="3"/>
      <c r="E35" s="108" t="s">
        <v>438</v>
      </c>
      <c r="F35" s="192" t="s">
        <v>1511</v>
      </c>
      <c r="S35" s="107"/>
      <c r="T35" s="3"/>
      <c r="U35" s="202"/>
      <c r="V35" s="112"/>
      <c r="Y35" s="193"/>
      <c r="Z35" s="11"/>
    </row>
    <row r="36" spans="3:26" x14ac:dyDescent="0.2">
      <c r="C36" s="107" t="s">
        <v>4020</v>
      </c>
      <c r="D36" s="3"/>
      <c r="E36" s="108" t="s">
        <v>439</v>
      </c>
      <c r="F36" s="192" t="s">
        <v>1960</v>
      </c>
      <c r="S36" s="107"/>
      <c r="T36" s="3"/>
      <c r="U36" s="202"/>
      <c r="V36" s="10"/>
      <c r="Y36" s="190"/>
      <c r="Z36" s="11"/>
    </row>
    <row r="37" spans="3:26" x14ac:dyDescent="0.2">
      <c r="C37" s="107" t="s">
        <v>4021</v>
      </c>
      <c r="D37" s="3"/>
      <c r="E37" s="108" t="s">
        <v>440</v>
      </c>
      <c r="F37" s="192" t="s">
        <v>2259</v>
      </c>
      <c r="S37" s="107"/>
      <c r="T37" s="3"/>
      <c r="U37" s="202"/>
      <c r="V37" s="10"/>
      <c r="Y37" s="190"/>
      <c r="Z37" s="11"/>
    </row>
    <row r="38" spans="3:26" x14ac:dyDescent="0.2">
      <c r="C38" s="107" t="s">
        <v>4022</v>
      </c>
      <c r="D38" s="3"/>
      <c r="E38" s="108" t="s">
        <v>441</v>
      </c>
      <c r="F38" s="192" t="s">
        <v>2266</v>
      </c>
      <c r="S38" s="107"/>
      <c r="T38" s="3"/>
      <c r="U38" s="202"/>
      <c r="V38" s="10"/>
      <c r="Y38" s="190"/>
      <c r="Z38" s="11"/>
    </row>
    <row r="39" spans="3:26" x14ac:dyDescent="0.2">
      <c r="C39" s="107" t="s">
        <v>4023</v>
      </c>
      <c r="D39" s="3"/>
      <c r="E39" s="108" t="s">
        <v>442</v>
      </c>
      <c r="F39" s="192" t="s">
        <v>2267</v>
      </c>
      <c r="S39" s="107"/>
      <c r="T39" s="3"/>
      <c r="U39" s="202"/>
      <c r="V39" s="28"/>
      <c r="Y39" s="190"/>
      <c r="Z39" s="11"/>
    </row>
    <row r="40" spans="3:26" x14ac:dyDescent="0.2">
      <c r="C40" s="107" t="s">
        <v>4024</v>
      </c>
      <c r="D40" s="3"/>
      <c r="E40" s="143" t="s">
        <v>443</v>
      </c>
      <c r="F40" s="201" t="s">
        <v>1961</v>
      </c>
      <c r="S40" s="107"/>
      <c r="T40" s="3"/>
      <c r="U40" s="202"/>
      <c r="V40" s="28"/>
    </row>
    <row r="41" spans="3:26" x14ac:dyDescent="0.2">
      <c r="C41" s="107" t="s">
        <v>4025</v>
      </c>
      <c r="D41" s="3"/>
      <c r="E41" s="108" t="s">
        <v>371</v>
      </c>
      <c r="F41" s="28" t="s">
        <v>95</v>
      </c>
      <c r="S41" s="107"/>
      <c r="T41" s="3"/>
      <c r="U41" s="202"/>
      <c r="V41" s="113"/>
    </row>
    <row r="42" spans="3:26" x14ac:dyDescent="0.2">
      <c r="C42" s="107" t="s">
        <v>4026</v>
      </c>
      <c r="D42" s="3"/>
      <c r="E42" s="108" t="s">
        <v>349</v>
      </c>
      <c r="F42" s="192" t="s">
        <v>1857</v>
      </c>
      <c r="S42" s="107"/>
      <c r="T42" s="3"/>
      <c r="U42" s="202"/>
      <c r="V42" s="113"/>
    </row>
    <row r="43" spans="3:26" x14ac:dyDescent="0.2">
      <c r="C43" s="107" t="s">
        <v>4027</v>
      </c>
      <c r="D43" s="3"/>
      <c r="E43" s="108" t="s">
        <v>437</v>
      </c>
      <c r="F43" s="194" t="s">
        <v>1857</v>
      </c>
      <c r="S43" s="107"/>
      <c r="T43" s="3"/>
      <c r="U43" s="202"/>
      <c r="V43" s="115"/>
    </row>
    <row r="44" spans="3:26" x14ac:dyDescent="0.2">
      <c r="C44" s="107" t="s">
        <v>4028</v>
      </c>
      <c r="D44" s="3"/>
      <c r="E44" s="108" t="s">
        <v>438</v>
      </c>
      <c r="F44" s="192" t="s">
        <v>1962</v>
      </c>
      <c r="S44" s="107"/>
      <c r="U44" s="147"/>
      <c r="V44" s="8"/>
    </row>
    <row r="45" spans="3:26" x14ac:dyDescent="0.2">
      <c r="C45" s="107" t="s">
        <v>4029</v>
      </c>
      <c r="D45" s="3"/>
      <c r="E45" s="108" t="s">
        <v>439</v>
      </c>
      <c r="F45" s="192" t="s">
        <v>1963</v>
      </c>
      <c r="S45" s="107"/>
      <c r="U45" s="202"/>
      <c r="V45" s="3"/>
    </row>
    <row r="46" spans="3:26" x14ac:dyDescent="0.2">
      <c r="C46" s="107" t="s">
        <v>4030</v>
      </c>
      <c r="D46" s="3"/>
      <c r="E46" s="108" t="s">
        <v>440</v>
      </c>
      <c r="F46" s="192" t="s">
        <v>2268</v>
      </c>
      <c r="S46" s="107"/>
      <c r="U46" s="202"/>
      <c r="V46" s="11"/>
    </row>
    <row r="47" spans="3:26" x14ac:dyDescent="0.2">
      <c r="C47" s="107" t="s">
        <v>4031</v>
      </c>
      <c r="D47" s="3"/>
      <c r="E47" s="108" t="s">
        <v>441</v>
      </c>
      <c r="F47" s="192" t="s">
        <v>1857</v>
      </c>
      <c r="S47" s="107"/>
      <c r="U47" s="202"/>
      <c r="V47" s="11"/>
    </row>
    <row r="48" spans="3:26" x14ac:dyDescent="0.2">
      <c r="C48" s="107" t="s">
        <v>4032</v>
      </c>
      <c r="D48" s="3"/>
      <c r="E48" s="108" t="s">
        <v>442</v>
      </c>
      <c r="F48" s="192" t="s">
        <v>1857</v>
      </c>
      <c r="S48" s="107"/>
      <c r="U48" s="202"/>
      <c r="V48" s="11"/>
    </row>
    <row r="49" spans="3:22" x14ac:dyDescent="0.2">
      <c r="C49" s="107" t="s">
        <v>4033</v>
      </c>
      <c r="D49" s="3"/>
      <c r="E49" s="143" t="s">
        <v>443</v>
      </c>
      <c r="F49" s="201" t="s">
        <v>1857</v>
      </c>
      <c r="S49" s="107"/>
      <c r="U49" s="202"/>
      <c r="V49" s="50"/>
    </row>
    <row r="50" spans="3:22" x14ac:dyDescent="0.2">
      <c r="C50" s="107" t="s">
        <v>4034</v>
      </c>
      <c r="D50" s="3"/>
      <c r="E50" s="108" t="s">
        <v>371</v>
      </c>
      <c r="F50" s="28" t="s">
        <v>815</v>
      </c>
      <c r="S50" s="107"/>
      <c r="U50" s="202"/>
      <c r="V50" s="50"/>
    </row>
    <row r="51" spans="3:22" x14ac:dyDescent="0.2">
      <c r="C51" s="107" t="s">
        <v>4035</v>
      </c>
      <c r="D51" s="3"/>
      <c r="E51" s="108" t="s">
        <v>349</v>
      </c>
      <c r="F51" s="192" t="s">
        <v>1857</v>
      </c>
      <c r="S51" s="107"/>
      <c r="U51" s="202"/>
      <c r="V51" s="101"/>
    </row>
    <row r="52" spans="3:22" x14ac:dyDescent="0.2">
      <c r="C52" s="107" t="s">
        <v>4036</v>
      </c>
      <c r="D52" s="3"/>
      <c r="E52" s="108" t="s">
        <v>437</v>
      </c>
      <c r="F52" s="194" t="s">
        <v>1857</v>
      </c>
      <c r="S52" s="107"/>
      <c r="U52" s="202"/>
      <c r="V52" s="101"/>
    </row>
    <row r="53" spans="3:22" x14ac:dyDescent="0.2">
      <c r="C53" s="107" t="s">
        <v>4037</v>
      </c>
      <c r="D53" s="3"/>
      <c r="E53" s="108" t="s">
        <v>438</v>
      </c>
      <c r="F53" s="192" t="s">
        <v>1964</v>
      </c>
      <c r="S53" s="107"/>
      <c r="U53" s="202"/>
      <c r="V53" s="118"/>
    </row>
    <row r="54" spans="3:22" x14ac:dyDescent="0.2">
      <c r="C54" s="107" t="s">
        <v>4038</v>
      </c>
      <c r="D54" s="3"/>
      <c r="E54" s="108" t="s">
        <v>439</v>
      </c>
      <c r="F54" s="192" t="s">
        <v>1965</v>
      </c>
      <c r="S54" s="107"/>
      <c r="U54" s="147"/>
      <c r="V54" s="8"/>
    </row>
    <row r="55" spans="3:22" x14ac:dyDescent="0.2">
      <c r="C55" s="107" t="s">
        <v>4039</v>
      </c>
      <c r="D55" s="3"/>
      <c r="E55" s="108" t="s">
        <v>440</v>
      </c>
      <c r="F55" s="192" t="s">
        <v>2269</v>
      </c>
      <c r="S55" s="107"/>
      <c r="U55" s="202"/>
      <c r="V55" s="3"/>
    </row>
    <row r="56" spans="3:22" x14ac:dyDescent="0.2">
      <c r="C56" s="107" t="s">
        <v>4040</v>
      </c>
      <c r="D56" s="3"/>
      <c r="E56" s="108" t="s">
        <v>441</v>
      </c>
      <c r="F56" s="192" t="s">
        <v>1857</v>
      </c>
      <c r="S56" s="107"/>
      <c r="U56" s="202"/>
      <c r="V56" s="11"/>
    </row>
    <row r="57" spans="3:22" x14ac:dyDescent="0.2">
      <c r="C57" s="107" t="s">
        <v>4041</v>
      </c>
      <c r="D57" s="3"/>
      <c r="E57" s="108" t="s">
        <v>442</v>
      </c>
      <c r="F57" s="192" t="s">
        <v>1857</v>
      </c>
      <c r="S57" s="107"/>
      <c r="U57" s="202"/>
      <c r="V57" s="11"/>
    </row>
    <row r="58" spans="3:22" x14ac:dyDescent="0.2">
      <c r="C58" s="107" t="s">
        <v>4042</v>
      </c>
      <c r="D58" s="3"/>
      <c r="E58" s="143" t="s">
        <v>443</v>
      </c>
      <c r="F58" s="201" t="s">
        <v>1857</v>
      </c>
      <c r="S58" s="107"/>
      <c r="U58" s="202"/>
      <c r="V58" s="11"/>
    </row>
    <row r="59" spans="3:22" x14ac:dyDescent="0.2">
      <c r="C59" s="107" t="s">
        <v>4043</v>
      </c>
      <c r="D59" s="3"/>
      <c r="E59" s="108" t="s">
        <v>371</v>
      </c>
      <c r="F59" s="28" t="s">
        <v>1448</v>
      </c>
      <c r="S59" s="107"/>
      <c r="U59" s="202"/>
      <c r="V59" s="11"/>
    </row>
    <row r="60" spans="3:22" x14ac:dyDescent="0.2">
      <c r="C60" s="107" t="s">
        <v>4044</v>
      </c>
      <c r="D60" s="3"/>
      <c r="E60" s="108" t="s">
        <v>349</v>
      </c>
      <c r="F60" s="192" t="s">
        <v>1857</v>
      </c>
      <c r="S60" s="107"/>
      <c r="U60" s="202"/>
      <c r="V60" s="11"/>
    </row>
    <row r="61" spans="3:22" x14ac:dyDescent="0.2">
      <c r="C61" s="107" t="s">
        <v>4045</v>
      </c>
      <c r="D61" s="3"/>
      <c r="E61" s="108" t="s">
        <v>437</v>
      </c>
      <c r="F61" s="194" t="s">
        <v>1857</v>
      </c>
      <c r="S61" s="107"/>
      <c r="U61" s="202"/>
      <c r="V61" s="11"/>
    </row>
    <row r="62" spans="3:22" x14ac:dyDescent="0.2">
      <c r="C62" s="107" t="s">
        <v>4046</v>
      </c>
      <c r="D62" s="3"/>
      <c r="E62" s="108" t="s">
        <v>438</v>
      </c>
      <c r="F62" s="192" t="s">
        <v>1966</v>
      </c>
      <c r="S62" s="107"/>
      <c r="U62" s="202"/>
      <c r="V62" s="11"/>
    </row>
    <row r="63" spans="3:22" x14ac:dyDescent="0.2">
      <c r="C63" s="107" t="s">
        <v>4047</v>
      </c>
      <c r="D63" s="3"/>
      <c r="E63" s="108" t="s">
        <v>439</v>
      </c>
      <c r="F63" s="192" t="s">
        <v>1967</v>
      </c>
      <c r="S63" s="107"/>
      <c r="U63" s="202"/>
      <c r="V63" s="11"/>
    </row>
    <row r="64" spans="3:22" x14ac:dyDescent="0.2">
      <c r="C64" s="107" t="s">
        <v>4048</v>
      </c>
      <c r="D64" s="3"/>
      <c r="E64" s="108" t="s">
        <v>440</v>
      </c>
      <c r="F64" s="192" t="s">
        <v>2270</v>
      </c>
      <c r="S64" s="107"/>
      <c r="U64" s="202"/>
      <c r="V64" s="11"/>
    </row>
    <row r="65" spans="1:26" x14ac:dyDescent="0.2">
      <c r="C65" s="107" t="s">
        <v>4049</v>
      </c>
      <c r="D65" s="3"/>
      <c r="E65" s="108" t="s">
        <v>441</v>
      </c>
      <c r="F65" s="192" t="s">
        <v>1857</v>
      </c>
      <c r="S65" s="107"/>
      <c r="U65" s="202"/>
      <c r="V65" s="50"/>
    </row>
    <row r="66" spans="1:26" x14ac:dyDescent="0.2">
      <c r="C66" s="107" t="s">
        <v>4050</v>
      </c>
      <c r="D66" s="3"/>
      <c r="E66" s="108" t="s">
        <v>442</v>
      </c>
      <c r="F66" s="192" t="s">
        <v>1857</v>
      </c>
      <c r="S66" s="107"/>
      <c r="U66" s="202"/>
      <c r="V66" s="50"/>
    </row>
    <row r="67" spans="1:26" x14ac:dyDescent="0.2">
      <c r="C67" s="107" t="s">
        <v>4051</v>
      </c>
      <c r="D67" s="3"/>
      <c r="E67" s="143" t="s">
        <v>443</v>
      </c>
      <c r="F67" s="201" t="s">
        <v>1857</v>
      </c>
      <c r="S67" s="107"/>
      <c r="U67" s="202"/>
      <c r="V67" s="101"/>
    </row>
    <row r="68" spans="1:26" x14ac:dyDescent="0.2">
      <c r="C68" s="107" t="s">
        <v>4052</v>
      </c>
      <c r="D68" s="3"/>
      <c r="E68" s="108" t="s">
        <v>455</v>
      </c>
      <c r="F68" s="192" t="s">
        <v>1952</v>
      </c>
      <c r="S68" s="107"/>
      <c r="U68" s="202"/>
      <c r="V68" s="11"/>
    </row>
    <row r="69" spans="1:26" x14ac:dyDescent="0.2">
      <c r="C69" s="107" t="s">
        <v>4053</v>
      </c>
      <c r="D69" s="3"/>
      <c r="E69" s="108" t="s">
        <v>457</v>
      </c>
      <c r="F69" s="192" t="s">
        <v>1968</v>
      </c>
      <c r="S69" s="107"/>
      <c r="U69" s="202"/>
      <c r="V69" s="10"/>
    </row>
    <row r="70" spans="1:26" x14ac:dyDescent="0.2">
      <c r="C70" s="107" t="s">
        <v>4054</v>
      </c>
      <c r="D70" s="3"/>
      <c r="E70" s="108" t="s">
        <v>459</v>
      </c>
      <c r="F70" s="192" t="s">
        <v>2271</v>
      </c>
      <c r="S70" s="107"/>
      <c r="U70" s="202"/>
      <c r="V70" s="10"/>
    </row>
    <row r="71" spans="1:26" x14ac:dyDescent="0.2">
      <c r="C71" s="107" t="s">
        <v>4055</v>
      </c>
      <c r="D71" s="3"/>
      <c r="E71" s="108" t="s">
        <v>461</v>
      </c>
      <c r="F71" s="192" t="s">
        <v>1960</v>
      </c>
      <c r="S71" s="107"/>
      <c r="U71" s="202"/>
      <c r="V71" s="10"/>
    </row>
    <row r="72" spans="1:26" x14ac:dyDescent="0.2">
      <c r="S72" s="107"/>
      <c r="U72" s="202"/>
      <c r="V72" s="118"/>
      <c r="Y72" s="11"/>
      <c r="Z72" s="11"/>
    </row>
    <row r="73" spans="1:26" x14ac:dyDescent="0.2">
      <c r="S73" s="107"/>
      <c r="U73" s="202"/>
      <c r="V73" s="118"/>
      <c r="Y73" s="11"/>
      <c r="Z73" s="11"/>
    </row>
    <row r="74" spans="1:26" x14ac:dyDescent="0.2">
      <c r="S74" s="107"/>
      <c r="U74" s="202"/>
      <c r="V74" s="118"/>
      <c r="Y74" s="11"/>
      <c r="Z74" s="11"/>
    </row>
    <row r="75" spans="1:26" x14ac:dyDescent="0.2">
      <c r="S75" s="107"/>
      <c r="U75" s="202"/>
      <c r="V75" s="118"/>
      <c r="Y75" s="11"/>
      <c r="Z75" s="11"/>
    </row>
    <row r="76" spans="1:26" x14ac:dyDescent="0.2">
      <c r="Y76" s="11"/>
      <c r="Z76" s="11"/>
    </row>
    <row r="77" spans="1:26" ht="15" customHeight="1" x14ac:dyDescent="0.2">
      <c r="B77" s="112" t="s">
        <v>1449</v>
      </c>
      <c r="C77" s="112"/>
      <c r="D77" s="112"/>
      <c r="E77" s="112"/>
      <c r="F77" s="112"/>
      <c r="G77" s="112"/>
      <c r="H77" s="112"/>
      <c r="I77" s="112"/>
      <c r="J77" s="112"/>
      <c r="O77" s="342"/>
      <c r="P77" s="343"/>
      <c r="Q77" s="343"/>
      <c r="R77" s="343"/>
      <c r="S77" s="343"/>
      <c r="Y77" s="11"/>
      <c r="Z77" s="11"/>
    </row>
    <row r="78" spans="1:26" x14ac:dyDescent="0.2">
      <c r="B78" s="149" t="s">
        <v>369</v>
      </c>
      <c r="C78" s="204" t="s">
        <v>475</v>
      </c>
      <c r="D78" s="204" t="s">
        <v>476</v>
      </c>
      <c r="E78" s="204" t="s">
        <v>477</v>
      </c>
      <c r="F78" s="204" t="s">
        <v>478</v>
      </c>
      <c r="G78" s="204" t="s">
        <v>479</v>
      </c>
      <c r="H78" s="204" t="s">
        <v>480</v>
      </c>
      <c r="I78" s="204" t="s">
        <v>481</v>
      </c>
      <c r="O78" s="342"/>
      <c r="P78" s="343"/>
      <c r="Q78" s="343"/>
      <c r="R78" s="343"/>
      <c r="S78" s="343"/>
      <c r="Y78" s="101"/>
      <c r="Z78" s="177"/>
    </row>
    <row r="79" spans="1:26" x14ac:dyDescent="0.2">
      <c r="A79" s="147">
        <v>1</v>
      </c>
      <c r="B79" s="205"/>
      <c r="C79" s="206">
        <v>1</v>
      </c>
      <c r="D79" s="206">
        <v>0</v>
      </c>
      <c r="E79" s="206">
        <v>0</v>
      </c>
      <c r="F79" s="206">
        <v>0</v>
      </c>
      <c r="G79" s="207"/>
      <c r="H79" s="207"/>
      <c r="I79" s="207"/>
      <c r="J79" s="3"/>
      <c r="O79" s="342"/>
      <c r="P79" s="344"/>
      <c r="Q79" s="344"/>
      <c r="R79" s="344"/>
      <c r="S79" s="344"/>
    </row>
    <row r="80" spans="1:26" x14ac:dyDescent="0.2">
      <c r="B80" s="176">
        <f>O80</f>
        <v>0</v>
      </c>
      <c r="C80" s="3">
        <f>P80*$C$79</f>
        <v>6.4500000000000002E-2</v>
      </c>
      <c r="D80" s="3">
        <f>Q80*$D$79</f>
        <v>0</v>
      </c>
      <c r="E80" s="3">
        <f t="shared" ref="E80:F95" si="0">R80*$D$79</f>
        <v>0</v>
      </c>
      <c r="F80" s="3">
        <f t="shared" si="0"/>
        <v>0</v>
      </c>
      <c r="G80" s="3">
        <f>SUM(C80:F80)/$A$79</f>
        <v>6.4500000000000002E-2</v>
      </c>
      <c r="H80" s="3">
        <f t="shared" ref="H80:H143" si="1">0.92/66</f>
        <v>1.3939393939393941E-2</v>
      </c>
      <c r="I80" s="3">
        <f>G80*H80</f>
        <v>8.9909090909090917E-4</v>
      </c>
      <c r="O80" s="208">
        <v>0</v>
      </c>
      <c r="P80" s="213">
        <v>6.4500000000000002E-2</v>
      </c>
      <c r="Q80" s="345">
        <v>2.6600000000000002E-2</v>
      </c>
      <c r="R80" s="249"/>
      <c r="S80" s="249"/>
    </row>
    <row r="81" spans="2:19" x14ac:dyDescent="0.2">
      <c r="B81" s="176">
        <f t="shared" ref="B81:B144" si="2">O81</f>
        <v>15</v>
      </c>
      <c r="C81" s="3">
        <f t="shared" ref="C81:C144" si="3">P81*$C$79</f>
        <v>6.4500000000000002E-2</v>
      </c>
      <c r="D81" s="3">
        <f t="shared" ref="D81:F144" si="4">Q81*$D$79</f>
        <v>0</v>
      </c>
      <c r="E81" s="3">
        <f t="shared" si="0"/>
        <v>0</v>
      </c>
      <c r="F81" s="3">
        <f t="shared" si="0"/>
        <v>0</v>
      </c>
      <c r="G81" s="3">
        <f t="shared" ref="G81:G144" si="5">SUM(C81:F81)/$A$79</f>
        <v>6.4500000000000002E-2</v>
      </c>
      <c r="H81" s="3">
        <f t="shared" si="1"/>
        <v>1.3939393939393941E-2</v>
      </c>
      <c r="I81" s="3">
        <f t="shared" ref="I81:I144" si="6">G81*H81</f>
        <v>8.9909090909090917E-4</v>
      </c>
      <c r="O81" s="208">
        <v>15</v>
      </c>
      <c r="P81" s="213">
        <v>6.4500000000000002E-2</v>
      </c>
      <c r="Q81" s="345">
        <v>2.6600000000000002E-2</v>
      </c>
      <c r="R81" s="249"/>
      <c r="S81" s="249"/>
    </row>
    <row r="82" spans="2:19" x14ac:dyDescent="0.2">
      <c r="B82" s="176">
        <f t="shared" si="2"/>
        <v>16</v>
      </c>
      <c r="C82" s="3">
        <f t="shared" si="3"/>
        <v>6.4500000000000002E-2</v>
      </c>
      <c r="D82" s="3">
        <f t="shared" si="4"/>
        <v>0</v>
      </c>
      <c r="E82" s="3">
        <f t="shared" si="0"/>
        <v>0</v>
      </c>
      <c r="F82" s="3">
        <f t="shared" si="0"/>
        <v>0</v>
      </c>
      <c r="G82" s="3">
        <f t="shared" si="5"/>
        <v>6.4500000000000002E-2</v>
      </c>
      <c r="H82" s="3">
        <f t="shared" si="1"/>
        <v>1.3939393939393941E-2</v>
      </c>
      <c r="I82" s="3">
        <f t="shared" si="6"/>
        <v>8.9909090909090917E-4</v>
      </c>
      <c r="O82" s="208">
        <v>16</v>
      </c>
      <c r="P82" s="213">
        <v>6.4500000000000002E-2</v>
      </c>
      <c r="Q82" s="345">
        <v>2.6600000000000002E-2</v>
      </c>
      <c r="R82" s="249"/>
      <c r="S82" s="249"/>
    </row>
    <row r="83" spans="2:19" x14ac:dyDescent="0.2">
      <c r="B83" s="176">
        <f t="shared" si="2"/>
        <v>17</v>
      </c>
      <c r="C83" s="3">
        <f t="shared" si="3"/>
        <v>6.4500000000000002E-2</v>
      </c>
      <c r="D83" s="3">
        <f t="shared" si="4"/>
        <v>0</v>
      </c>
      <c r="E83" s="3">
        <f t="shared" si="0"/>
        <v>0</v>
      </c>
      <c r="F83" s="3">
        <f t="shared" si="0"/>
        <v>0</v>
      </c>
      <c r="G83" s="3">
        <f t="shared" si="5"/>
        <v>6.4500000000000002E-2</v>
      </c>
      <c r="H83" s="3">
        <f t="shared" si="1"/>
        <v>1.3939393939393941E-2</v>
      </c>
      <c r="I83" s="3">
        <f t="shared" si="6"/>
        <v>8.9909090909090917E-4</v>
      </c>
      <c r="O83" s="208">
        <v>17</v>
      </c>
      <c r="P83" s="213">
        <v>6.4500000000000002E-2</v>
      </c>
      <c r="Q83" s="345">
        <v>2.6600000000000002E-2</v>
      </c>
      <c r="R83" s="249"/>
      <c r="S83" s="249"/>
    </row>
    <row r="84" spans="2:19" x14ac:dyDescent="0.2">
      <c r="B84" s="176">
        <f t="shared" si="2"/>
        <v>18</v>
      </c>
      <c r="C84" s="3">
        <f t="shared" si="3"/>
        <v>6.4500000000000002E-2</v>
      </c>
      <c r="D84" s="3">
        <f t="shared" si="4"/>
        <v>0</v>
      </c>
      <c r="E84" s="3">
        <f t="shared" si="0"/>
        <v>0</v>
      </c>
      <c r="F84" s="3">
        <f t="shared" si="0"/>
        <v>0</v>
      </c>
      <c r="G84" s="3">
        <f t="shared" si="5"/>
        <v>6.4500000000000002E-2</v>
      </c>
      <c r="H84" s="3">
        <f t="shared" si="1"/>
        <v>1.3939393939393941E-2</v>
      </c>
      <c r="I84" s="3">
        <f t="shared" si="6"/>
        <v>8.9909090909090917E-4</v>
      </c>
      <c r="O84" s="208">
        <v>18</v>
      </c>
      <c r="P84" s="213">
        <v>6.4500000000000002E-2</v>
      </c>
      <c r="Q84" s="345">
        <v>2.6600000000000002E-2</v>
      </c>
      <c r="R84" s="249"/>
      <c r="S84" s="249"/>
    </row>
    <row r="85" spans="2:19" x14ac:dyDescent="0.2">
      <c r="B85" s="176">
        <f t="shared" si="2"/>
        <v>19</v>
      </c>
      <c r="C85" s="3">
        <f t="shared" si="3"/>
        <v>6.4500000000000002E-2</v>
      </c>
      <c r="D85" s="3">
        <f t="shared" si="4"/>
        <v>0</v>
      </c>
      <c r="E85" s="3">
        <f t="shared" si="0"/>
        <v>0</v>
      </c>
      <c r="F85" s="3">
        <f t="shared" si="0"/>
        <v>0</v>
      </c>
      <c r="G85" s="3">
        <f t="shared" si="5"/>
        <v>6.4500000000000002E-2</v>
      </c>
      <c r="H85" s="3">
        <f t="shared" si="1"/>
        <v>1.3939393939393941E-2</v>
      </c>
      <c r="I85" s="3">
        <f t="shared" si="6"/>
        <v>8.9909090909090917E-4</v>
      </c>
      <c r="O85" s="208">
        <v>19</v>
      </c>
      <c r="P85" s="213">
        <v>6.4500000000000002E-2</v>
      </c>
      <c r="Q85" s="345">
        <v>2.6600000000000002E-2</v>
      </c>
      <c r="R85" s="249"/>
      <c r="S85" s="249"/>
    </row>
    <row r="86" spans="2:19" x14ac:dyDescent="0.2">
      <c r="B86" s="176">
        <f t="shared" si="2"/>
        <v>20</v>
      </c>
      <c r="C86" s="3">
        <f t="shared" si="3"/>
        <v>6.4500000000000002E-2</v>
      </c>
      <c r="D86" s="3">
        <f t="shared" si="4"/>
        <v>0</v>
      </c>
      <c r="E86" s="3">
        <f t="shared" si="0"/>
        <v>0</v>
      </c>
      <c r="F86" s="3">
        <f t="shared" si="0"/>
        <v>0</v>
      </c>
      <c r="G86" s="3">
        <f t="shared" si="5"/>
        <v>6.4500000000000002E-2</v>
      </c>
      <c r="H86" s="3">
        <f t="shared" si="1"/>
        <v>1.3939393939393941E-2</v>
      </c>
      <c r="I86" s="3">
        <f t="shared" si="6"/>
        <v>8.9909090909090917E-4</v>
      </c>
      <c r="O86" s="208">
        <v>20</v>
      </c>
      <c r="P86" s="213">
        <v>6.4500000000000002E-2</v>
      </c>
      <c r="Q86" s="345">
        <v>2.6600000000000002E-2</v>
      </c>
      <c r="R86" s="249"/>
      <c r="S86" s="249"/>
    </row>
    <row r="87" spans="2:19" x14ac:dyDescent="0.2">
      <c r="B87" s="176">
        <f t="shared" si="2"/>
        <v>21</v>
      </c>
      <c r="C87" s="3">
        <f t="shared" si="3"/>
        <v>6.4500000000000002E-2</v>
      </c>
      <c r="D87" s="3">
        <f t="shared" si="4"/>
        <v>0</v>
      </c>
      <c r="E87" s="3">
        <f t="shared" si="0"/>
        <v>0</v>
      </c>
      <c r="F87" s="3">
        <f t="shared" si="0"/>
        <v>0</v>
      </c>
      <c r="G87" s="3">
        <f t="shared" si="5"/>
        <v>6.4500000000000002E-2</v>
      </c>
      <c r="H87" s="3">
        <f t="shared" si="1"/>
        <v>1.3939393939393941E-2</v>
      </c>
      <c r="I87" s="3">
        <f t="shared" si="6"/>
        <v>8.9909090909090917E-4</v>
      </c>
      <c r="O87" s="208">
        <v>21</v>
      </c>
      <c r="P87" s="213">
        <v>6.4500000000000002E-2</v>
      </c>
      <c r="Q87" s="345">
        <v>2.6600000000000002E-2</v>
      </c>
      <c r="R87" s="249"/>
      <c r="S87" s="249"/>
    </row>
    <row r="88" spans="2:19" x14ac:dyDescent="0.2">
      <c r="B88" s="176">
        <f t="shared" si="2"/>
        <v>22</v>
      </c>
      <c r="C88" s="3">
        <f t="shared" si="3"/>
        <v>6.4500000000000002E-2</v>
      </c>
      <c r="D88" s="3">
        <f t="shared" si="4"/>
        <v>0</v>
      </c>
      <c r="E88" s="3">
        <f t="shared" si="0"/>
        <v>0</v>
      </c>
      <c r="F88" s="3">
        <f t="shared" si="0"/>
        <v>0</v>
      </c>
      <c r="G88" s="3">
        <f t="shared" si="5"/>
        <v>6.4500000000000002E-2</v>
      </c>
      <c r="H88" s="3">
        <f t="shared" si="1"/>
        <v>1.3939393939393941E-2</v>
      </c>
      <c r="I88" s="3">
        <f t="shared" si="6"/>
        <v>8.9909090909090917E-4</v>
      </c>
      <c r="O88" s="208">
        <v>22</v>
      </c>
      <c r="P88" s="213">
        <v>6.4500000000000002E-2</v>
      </c>
      <c r="Q88" s="345">
        <v>2.6600000000000002E-2</v>
      </c>
      <c r="R88" s="249"/>
      <c r="S88" s="249"/>
    </row>
    <row r="89" spans="2:19" x14ac:dyDescent="0.2">
      <c r="B89" s="176">
        <f t="shared" si="2"/>
        <v>23</v>
      </c>
      <c r="C89" s="3">
        <f t="shared" si="3"/>
        <v>6.4500000000000002E-2</v>
      </c>
      <c r="D89" s="3">
        <f t="shared" si="4"/>
        <v>0</v>
      </c>
      <c r="E89" s="3">
        <f t="shared" si="0"/>
        <v>0</v>
      </c>
      <c r="F89" s="3">
        <f t="shared" si="0"/>
        <v>0</v>
      </c>
      <c r="G89" s="3">
        <f t="shared" si="5"/>
        <v>6.4500000000000002E-2</v>
      </c>
      <c r="H89" s="3">
        <f t="shared" si="1"/>
        <v>1.3939393939393941E-2</v>
      </c>
      <c r="I89" s="3">
        <f t="shared" si="6"/>
        <v>8.9909090909090917E-4</v>
      </c>
      <c r="O89" s="208">
        <v>23</v>
      </c>
      <c r="P89" s="213">
        <v>6.4500000000000002E-2</v>
      </c>
      <c r="Q89" s="345">
        <v>2.6600000000000002E-2</v>
      </c>
      <c r="R89" s="249"/>
      <c r="S89" s="249"/>
    </row>
    <row r="90" spans="2:19" x14ac:dyDescent="0.2">
      <c r="B90" s="225">
        <f t="shared" si="2"/>
        <v>24</v>
      </c>
      <c r="C90" s="15">
        <f t="shared" si="3"/>
        <v>6.4500000000000002E-2</v>
      </c>
      <c r="D90" s="15">
        <f t="shared" si="4"/>
        <v>0</v>
      </c>
      <c r="E90" s="15">
        <f t="shared" si="0"/>
        <v>0</v>
      </c>
      <c r="F90" s="15">
        <f t="shared" si="0"/>
        <v>0</v>
      </c>
      <c r="G90" s="15">
        <f t="shared" si="5"/>
        <v>6.4500000000000002E-2</v>
      </c>
      <c r="H90" s="15">
        <f t="shared" si="1"/>
        <v>1.3939393939393941E-2</v>
      </c>
      <c r="I90" s="15">
        <f t="shared" si="6"/>
        <v>8.9909090909090917E-4</v>
      </c>
      <c r="O90" s="208">
        <v>24</v>
      </c>
      <c r="P90" s="213">
        <v>6.4500000000000002E-2</v>
      </c>
      <c r="Q90" s="345">
        <v>2.6600000000000002E-2</v>
      </c>
      <c r="R90" s="249"/>
      <c r="S90" s="249"/>
    </row>
    <row r="91" spans="2:19" x14ac:dyDescent="0.2">
      <c r="B91" s="176">
        <f t="shared" si="2"/>
        <v>25</v>
      </c>
      <c r="C91" s="3">
        <f t="shared" si="3"/>
        <v>6.4500000000000002E-2</v>
      </c>
      <c r="D91" s="3">
        <f t="shared" si="4"/>
        <v>0</v>
      </c>
      <c r="E91" s="3">
        <f t="shared" si="0"/>
        <v>0</v>
      </c>
      <c r="F91" s="3">
        <f t="shared" si="0"/>
        <v>0</v>
      </c>
      <c r="G91" s="3">
        <f t="shared" si="5"/>
        <v>6.4500000000000002E-2</v>
      </c>
      <c r="H91" s="3">
        <f t="shared" si="1"/>
        <v>1.3939393939393941E-2</v>
      </c>
      <c r="I91" s="3">
        <f t="shared" si="6"/>
        <v>8.9909090909090917E-4</v>
      </c>
      <c r="O91" s="208">
        <v>25</v>
      </c>
      <c r="P91" s="213">
        <v>6.4500000000000002E-2</v>
      </c>
      <c r="Q91" s="345">
        <v>2.6600000000000002E-2</v>
      </c>
      <c r="R91" s="249"/>
      <c r="S91" s="249"/>
    </row>
    <row r="92" spans="2:19" x14ac:dyDescent="0.2">
      <c r="B92" s="176">
        <f t="shared" si="2"/>
        <v>26</v>
      </c>
      <c r="C92" s="3">
        <f t="shared" si="3"/>
        <v>6.4500000000000002E-2</v>
      </c>
      <c r="D92" s="3">
        <f t="shared" si="4"/>
        <v>0</v>
      </c>
      <c r="E92" s="3">
        <f t="shared" si="0"/>
        <v>0</v>
      </c>
      <c r="F92" s="3">
        <f t="shared" si="0"/>
        <v>0</v>
      </c>
      <c r="G92" s="3">
        <f t="shared" si="5"/>
        <v>6.4500000000000002E-2</v>
      </c>
      <c r="H92" s="3">
        <f t="shared" si="1"/>
        <v>1.3939393939393941E-2</v>
      </c>
      <c r="I92" s="3">
        <f t="shared" si="6"/>
        <v>8.9909090909090917E-4</v>
      </c>
      <c r="O92" s="208">
        <v>26</v>
      </c>
      <c r="P92" s="213">
        <v>6.4500000000000002E-2</v>
      </c>
      <c r="Q92" s="345">
        <v>2.6600000000000002E-2</v>
      </c>
      <c r="R92" s="249"/>
      <c r="S92" s="249"/>
    </row>
    <row r="93" spans="2:19" x14ac:dyDescent="0.2">
      <c r="B93" s="176">
        <f t="shared" si="2"/>
        <v>27</v>
      </c>
      <c r="C93" s="3">
        <f t="shared" si="3"/>
        <v>6.4500000000000002E-2</v>
      </c>
      <c r="D93" s="3">
        <f t="shared" si="4"/>
        <v>0</v>
      </c>
      <c r="E93" s="3">
        <f t="shared" si="0"/>
        <v>0</v>
      </c>
      <c r="F93" s="3">
        <f t="shared" si="0"/>
        <v>0</v>
      </c>
      <c r="G93" s="3">
        <f t="shared" si="5"/>
        <v>6.4500000000000002E-2</v>
      </c>
      <c r="H93" s="3">
        <f t="shared" si="1"/>
        <v>1.3939393939393941E-2</v>
      </c>
      <c r="I93" s="3">
        <f t="shared" si="6"/>
        <v>8.9909090909090917E-4</v>
      </c>
      <c r="O93" s="208">
        <v>27</v>
      </c>
      <c r="P93" s="213">
        <v>6.4500000000000002E-2</v>
      </c>
      <c r="Q93" s="345">
        <v>2.6600000000000002E-2</v>
      </c>
      <c r="R93" s="249"/>
      <c r="S93" s="249"/>
    </row>
    <row r="94" spans="2:19" x14ac:dyDescent="0.2">
      <c r="B94" s="176">
        <f t="shared" si="2"/>
        <v>28</v>
      </c>
      <c r="C94" s="3">
        <f t="shared" si="3"/>
        <v>6.4500000000000002E-2</v>
      </c>
      <c r="D94" s="3">
        <f t="shared" si="4"/>
        <v>0</v>
      </c>
      <c r="E94" s="3">
        <f t="shared" si="0"/>
        <v>0</v>
      </c>
      <c r="F94" s="3">
        <f t="shared" si="0"/>
        <v>0</v>
      </c>
      <c r="G94" s="3">
        <f t="shared" si="5"/>
        <v>6.4500000000000002E-2</v>
      </c>
      <c r="H94" s="3">
        <f t="shared" si="1"/>
        <v>1.3939393939393941E-2</v>
      </c>
      <c r="I94" s="3">
        <f t="shared" si="6"/>
        <v>8.9909090909090917E-4</v>
      </c>
      <c r="O94" s="208">
        <v>28</v>
      </c>
      <c r="P94" s="213">
        <v>6.4500000000000002E-2</v>
      </c>
      <c r="Q94" s="345">
        <v>2.6600000000000002E-2</v>
      </c>
      <c r="R94" s="249"/>
      <c r="S94" s="249"/>
    </row>
    <row r="95" spans="2:19" x14ac:dyDescent="0.2">
      <c r="B95" s="225">
        <f t="shared" si="2"/>
        <v>29</v>
      </c>
      <c r="C95" s="15">
        <f t="shared" si="3"/>
        <v>6.4500000000000002E-2</v>
      </c>
      <c r="D95" s="15">
        <f t="shared" si="4"/>
        <v>0</v>
      </c>
      <c r="E95" s="15">
        <f t="shared" si="0"/>
        <v>0</v>
      </c>
      <c r="F95" s="15">
        <f t="shared" si="0"/>
        <v>0</v>
      </c>
      <c r="G95" s="15">
        <f t="shared" si="5"/>
        <v>6.4500000000000002E-2</v>
      </c>
      <c r="H95" s="15">
        <f t="shared" si="1"/>
        <v>1.3939393939393941E-2</v>
      </c>
      <c r="I95" s="15">
        <f t="shared" si="6"/>
        <v>8.9909090909090917E-4</v>
      </c>
      <c r="O95" s="217">
        <v>29</v>
      </c>
      <c r="P95" s="218">
        <v>6.4500000000000002E-2</v>
      </c>
      <c r="Q95" s="346">
        <v>2.6600000000000002E-2</v>
      </c>
      <c r="R95" s="249"/>
      <c r="S95" s="249"/>
    </row>
    <row r="96" spans="2:19" x14ac:dyDescent="0.2">
      <c r="B96" s="176">
        <f t="shared" si="2"/>
        <v>30</v>
      </c>
      <c r="C96" s="3">
        <f t="shared" si="3"/>
        <v>6.3099999999999989E-2</v>
      </c>
      <c r="D96" s="3">
        <f t="shared" si="4"/>
        <v>0</v>
      </c>
      <c r="E96" s="3">
        <f t="shared" si="4"/>
        <v>0</v>
      </c>
      <c r="F96" s="3">
        <f t="shared" si="4"/>
        <v>0</v>
      </c>
      <c r="G96" s="3">
        <f t="shared" si="5"/>
        <v>6.3099999999999989E-2</v>
      </c>
      <c r="H96" s="3">
        <f t="shared" si="1"/>
        <v>1.3939393939393941E-2</v>
      </c>
      <c r="I96" s="3">
        <f t="shared" si="6"/>
        <v>8.795757575757575E-4</v>
      </c>
      <c r="O96" s="208">
        <v>30</v>
      </c>
      <c r="P96" s="209">
        <v>6.3099999999999989E-2</v>
      </c>
      <c r="Q96" s="347">
        <v>3.6200000000000003E-2</v>
      </c>
      <c r="R96" s="249"/>
      <c r="S96" s="249"/>
    </row>
    <row r="97" spans="2:19" x14ac:dyDescent="0.2">
      <c r="B97" s="176">
        <f t="shared" si="2"/>
        <v>31</v>
      </c>
      <c r="C97" s="3">
        <f t="shared" si="3"/>
        <v>6.3099999999999989E-2</v>
      </c>
      <c r="D97" s="3">
        <f t="shared" si="4"/>
        <v>0</v>
      </c>
      <c r="E97" s="3">
        <f t="shared" si="4"/>
        <v>0</v>
      </c>
      <c r="F97" s="3">
        <f t="shared" si="4"/>
        <v>0</v>
      </c>
      <c r="G97" s="3">
        <f t="shared" si="5"/>
        <v>6.3099999999999989E-2</v>
      </c>
      <c r="H97" s="3">
        <f t="shared" si="1"/>
        <v>1.3939393939393941E-2</v>
      </c>
      <c r="I97" s="3">
        <f t="shared" si="6"/>
        <v>8.795757575757575E-4</v>
      </c>
      <c r="O97" s="208">
        <v>31</v>
      </c>
      <c r="P97" s="213">
        <v>6.3099999999999989E-2</v>
      </c>
      <c r="Q97" s="345">
        <v>3.6200000000000003E-2</v>
      </c>
      <c r="R97" s="249"/>
      <c r="S97" s="249"/>
    </row>
    <row r="98" spans="2:19" x14ac:dyDescent="0.2">
      <c r="B98" s="176">
        <f t="shared" si="2"/>
        <v>32</v>
      </c>
      <c r="C98" s="3">
        <f t="shared" si="3"/>
        <v>6.3099999999999989E-2</v>
      </c>
      <c r="D98" s="3">
        <f t="shared" si="4"/>
        <v>0</v>
      </c>
      <c r="E98" s="3">
        <f t="shared" si="4"/>
        <v>0</v>
      </c>
      <c r="F98" s="3">
        <f t="shared" si="4"/>
        <v>0</v>
      </c>
      <c r="G98" s="3">
        <f t="shared" si="5"/>
        <v>6.3099999999999989E-2</v>
      </c>
      <c r="H98" s="3">
        <f t="shared" si="1"/>
        <v>1.3939393939393941E-2</v>
      </c>
      <c r="I98" s="3">
        <f t="shared" si="6"/>
        <v>8.795757575757575E-4</v>
      </c>
      <c r="O98" s="208">
        <v>32</v>
      </c>
      <c r="P98" s="213">
        <v>6.3099999999999989E-2</v>
      </c>
      <c r="Q98" s="345">
        <v>3.6200000000000003E-2</v>
      </c>
      <c r="R98" s="249"/>
      <c r="S98" s="249"/>
    </row>
    <row r="99" spans="2:19" x14ac:dyDescent="0.2">
      <c r="B99" s="176">
        <f t="shared" si="2"/>
        <v>33</v>
      </c>
      <c r="C99" s="3">
        <f t="shared" si="3"/>
        <v>6.3099999999999989E-2</v>
      </c>
      <c r="D99" s="3">
        <f t="shared" si="4"/>
        <v>0</v>
      </c>
      <c r="E99" s="3">
        <f t="shared" si="4"/>
        <v>0</v>
      </c>
      <c r="F99" s="3">
        <f t="shared" si="4"/>
        <v>0</v>
      </c>
      <c r="G99" s="3">
        <f t="shared" si="5"/>
        <v>6.3099999999999989E-2</v>
      </c>
      <c r="H99" s="3">
        <f t="shared" si="1"/>
        <v>1.3939393939393941E-2</v>
      </c>
      <c r="I99" s="3">
        <f t="shared" si="6"/>
        <v>8.795757575757575E-4</v>
      </c>
      <c r="O99" s="208">
        <v>33</v>
      </c>
      <c r="P99" s="213">
        <v>6.3099999999999989E-2</v>
      </c>
      <c r="Q99" s="345">
        <v>3.6200000000000003E-2</v>
      </c>
      <c r="R99" s="249"/>
      <c r="S99" s="249"/>
    </row>
    <row r="100" spans="2:19" x14ac:dyDescent="0.2">
      <c r="B100" s="225">
        <f t="shared" si="2"/>
        <v>34</v>
      </c>
      <c r="C100" s="15">
        <f t="shared" si="3"/>
        <v>6.3099999999999989E-2</v>
      </c>
      <c r="D100" s="15">
        <f t="shared" si="4"/>
        <v>0</v>
      </c>
      <c r="E100" s="15">
        <f t="shared" si="4"/>
        <v>0</v>
      </c>
      <c r="F100" s="15">
        <f t="shared" si="4"/>
        <v>0</v>
      </c>
      <c r="G100" s="15">
        <f t="shared" si="5"/>
        <v>6.3099999999999989E-2</v>
      </c>
      <c r="H100" s="15">
        <f t="shared" si="1"/>
        <v>1.3939393939393941E-2</v>
      </c>
      <c r="I100" s="15">
        <f t="shared" si="6"/>
        <v>8.795757575757575E-4</v>
      </c>
      <c r="O100" s="217">
        <v>34</v>
      </c>
      <c r="P100" s="218">
        <v>6.3099999999999989E-2</v>
      </c>
      <c r="Q100" s="346">
        <v>3.6200000000000003E-2</v>
      </c>
      <c r="R100" s="249"/>
      <c r="S100" s="249"/>
    </row>
    <row r="101" spans="2:19" x14ac:dyDescent="0.2">
      <c r="B101" s="176">
        <f t="shared" si="2"/>
        <v>35</v>
      </c>
      <c r="C101" s="3">
        <f t="shared" si="3"/>
        <v>8.1300000000000011E-2</v>
      </c>
      <c r="D101" s="3">
        <f t="shared" si="4"/>
        <v>0</v>
      </c>
      <c r="E101" s="3">
        <f t="shared" si="4"/>
        <v>0</v>
      </c>
      <c r="F101" s="3">
        <f t="shared" si="4"/>
        <v>0</v>
      </c>
      <c r="G101" s="3">
        <f t="shared" si="5"/>
        <v>8.1300000000000011E-2</v>
      </c>
      <c r="H101" s="3">
        <f t="shared" si="1"/>
        <v>1.3939393939393941E-2</v>
      </c>
      <c r="I101" s="3">
        <f t="shared" si="6"/>
        <v>1.1332727272727276E-3</v>
      </c>
      <c r="O101" s="208">
        <v>35</v>
      </c>
      <c r="P101" s="213">
        <v>8.1300000000000011E-2</v>
      </c>
      <c r="Q101" s="345">
        <v>5.2600000000000001E-2</v>
      </c>
      <c r="R101" s="249"/>
      <c r="S101" s="249"/>
    </row>
    <row r="102" spans="2:19" x14ac:dyDescent="0.2">
      <c r="B102" s="176">
        <f t="shared" si="2"/>
        <v>36</v>
      </c>
      <c r="C102" s="3">
        <f t="shared" si="3"/>
        <v>8.1300000000000011E-2</v>
      </c>
      <c r="D102" s="3">
        <f t="shared" si="4"/>
        <v>0</v>
      </c>
      <c r="E102" s="3">
        <f t="shared" si="4"/>
        <v>0</v>
      </c>
      <c r="F102" s="3">
        <f t="shared" si="4"/>
        <v>0</v>
      </c>
      <c r="G102" s="3">
        <f t="shared" si="5"/>
        <v>8.1300000000000011E-2</v>
      </c>
      <c r="H102" s="3">
        <f t="shared" si="1"/>
        <v>1.3939393939393941E-2</v>
      </c>
      <c r="I102" s="3">
        <f t="shared" si="6"/>
        <v>1.1332727272727276E-3</v>
      </c>
      <c r="O102" s="208">
        <v>36</v>
      </c>
      <c r="P102" s="213">
        <v>8.1300000000000011E-2</v>
      </c>
      <c r="Q102" s="345">
        <v>5.2600000000000001E-2</v>
      </c>
      <c r="R102" s="249"/>
      <c r="S102" s="249"/>
    </row>
    <row r="103" spans="2:19" x14ac:dyDescent="0.2">
      <c r="B103" s="176">
        <f t="shared" si="2"/>
        <v>37</v>
      </c>
      <c r="C103" s="3">
        <f t="shared" si="3"/>
        <v>8.1300000000000011E-2</v>
      </c>
      <c r="D103" s="3">
        <f t="shared" si="4"/>
        <v>0</v>
      </c>
      <c r="E103" s="3">
        <f t="shared" si="4"/>
        <v>0</v>
      </c>
      <c r="F103" s="3">
        <f t="shared" si="4"/>
        <v>0</v>
      </c>
      <c r="G103" s="3">
        <f t="shared" si="5"/>
        <v>8.1300000000000011E-2</v>
      </c>
      <c r="H103" s="3">
        <f t="shared" si="1"/>
        <v>1.3939393939393941E-2</v>
      </c>
      <c r="I103" s="3">
        <f t="shared" si="6"/>
        <v>1.1332727272727276E-3</v>
      </c>
      <c r="O103" s="208">
        <v>37</v>
      </c>
      <c r="P103" s="213">
        <v>8.1300000000000011E-2</v>
      </c>
      <c r="Q103" s="345">
        <v>5.2600000000000001E-2</v>
      </c>
      <c r="R103" s="249"/>
      <c r="S103" s="249"/>
    </row>
    <row r="104" spans="2:19" x14ac:dyDescent="0.2">
      <c r="B104" s="176">
        <f t="shared" si="2"/>
        <v>38</v>
      </c>
      <c r="C104" s="3">
        <f t="shared" si="3"/>
        <v>8.1300000000000011E-2</v>
      </c>
      <c r="D104" s="3">
        <f t="shared" si="4"/>
        <v>0</v>
      </c>
      <c r="E104" s="3">
        <f t="shared" si="4"/>
        <v>0</v>
      </c>
      <c r="F104" s="3">
        <f t="shared" si="4"/>
        <v>0</v>
      </c>
      <c r="G104" s="3">
        <f t="shared" si="5"/>
        <v>8.1300000000000011E-2</v>
      </c>
      <c r="H104" s="3">
        <f t="shared" si="1"/>
        <v>1.3939393939393941E-2</v>
      </c>
      <c r="I104" s="3">
        <f t="shared" si="6"/>
        <v>1.1332727272727276E-3</v>
      </c>
      <c r="O104" s="208">
        <v>38</v>
      </c>
      <c r="P104" s="213">
        <v>8.1300000000000011E-2</v>
      </c>
      <c r="Q104" s="345">
        <v>5.2600000000000001E-2</v>
      </c>
      <c r="R104" s="249"/>
      <c r="S104" s="249"/>
    </row>
    <row r="105" spans="2:19" x14ac:dyDescent="0.2">
      <c r="B105" s="225">
        <f t="shared" si="2"/>
        <v>39</v>
      </c>
      <c r="C105" s="15">
        <f t="shared" si="3"/>
        <v>8.1300000000000011E-2</v>
      </c>
      <c r="D105" s="15">
        <f t="shared" si="4"/>
        <v>0</v>
      </c>
      <c r="E105" s="15">
        <f t="shared" si="4"/>
        <v>0</v>
      </c>
      <c r="F105" s="15">
        <f t="shared" si="4"/>
        <v>0</v>
      </c>
      <c r="G105" s="15">
        <f t="shared" si="5"/>
        <v>8.1300000000000011E-2</v>
      </c>
      <c r="H105" s="15">
        <f t="shared" si="1"/>
        <v>1.3939393939393941E-2</v>
      </c>
      <c r="I105" s="15">
        <f t="shared" si="6"/>
        <v>1.1332727272727276E-3</v>
      </c>
      <c r="O105" s="217">
        <v>39</v>
      </c>
      <c r="P105" s="213">
        <v>8.1300000000000011E-2</v>
      </c>
      <c r="Q105" s="345">
        <v>5.2600000000000001E-2</v>
      </c>
      <c r="R105" s="249"/>
      <c r="S105" s="249"/>
    </row>
    <row r="106" spans="2:19" x14ac:dyDescent="0.2">
      <c r="B106" s="176">
        <f t="shared" si="2"/>
        <v>40</v>
      </c>
      <c r="C106" s="3">
        <f t="shared" si="3"/>
        <v>0.12809999999999999</v>
      </c>
      <c r="D106" s="3">
        <f t="shared" si="4"/>
        <v>0</v>
      </c>
      <c r="E106" s="3">
        <f t="shared" si="4"/>
        <v>0</v>
      </c>
      <c r="F106" s="3">
        <f t="shared" si="4"/>
        <v>0</v>
      </c>
      <c r="G106" s="3">
        <f t="shared" si="5"/>
        <v>0.12809999999999999</v>
      </c>
      <c r="H106" s="3">
        <f t="shared" si="1"/>
        <v>1.3939393939393941E-2</v>
      </c>
      <c r="I106" s="3">
        <f t="shared" si="6"/>
        <v>1.7856363636363636E-3</v>
      </c>
      <c r="O106" s="208">
        <v>40</v>
      </c>
      <c r="P106" s="209">
        <v>0.12809999999999999</v>
      </c>
      <c r="Q106" s="347">
        <v>7.3800000000000004E-2</v>
      </c>
      <c r="R106" s="249"/>
      <c r="S106" s="249"/>
    </row>
    <row r="107" spans="2:19" x14ac:dyDescent="0.2">
      <c r="B107" s="176">
        <f t="shared" si="2"/>
        <v>41</v>
      </c>
      <c r="C107" s="3">
        <f t="shared" si="3"/>
        <v>0.12809999999999999</v>
      </c>
      <c r="D107" s="3">
        <f t="shared" si="4"/>
        <v>0</v>
      </c>
      <c r="E107" s="3">
        <f t="shared" si="4"/>
        <v>0</v>
      </c>
      <c r="F107" s="3">
        <f t="shared" si="4"/>
        <v>0</v>
      </c>
      <c r="G107" s="3">
        <f t="shared" si="5"/>
        <v>0.12809999999999999</v>
      </c>
      <c r="H107" s="3">
        <f t="shared" si="1"/>
        <v>1.3939393939393941E-2</v>
      </c>
      <c r="I107" s="3">
        <f t="shared" si="6"/>
        <v>1.7856363636363636E-3</v>
      </c>
      <c r="O107" s="208">
        <v>41</v>
      </c>
      <c r="P107" s="213">
        <v>0.12809999999999999</v>
      </c>
      <c r="Q107" s="345">
        <v>7.3800000000000004E-2</v>
      </c>
      <c r="R107" s="249"/>
      <c r="S107" s="249"/>
    </row>
    <row r="108" spans="2:19" x14ac:dyDescent="0.2">
      <c r="B108" s="176">
        <f t="shared" si="2"/>
        <v>42</v>
      </c>
      <c r="C108" s="3">
        <f t="shared" si="3"/>
        <v>0.12809999999999999</v>
      </c>
      <c r="D108" s="3">
        <f t="shared" si="4"/>
        <v>0</v>
      </c>
      <c r="E108" s="3">
        <f t="shared" si="4"/>
        <v>0</v>
      </c>
      <c r="F108" s="3">
        <f t="shared" si="4"/>
        <v>0</v>
      </c>
      <c r="G108" s="3">
        <f t="shared" si="5"/>
        <v>0.12809999999999999</v>
      </c>
      <c r="H108" s="3">
        <f t="shared" si="1"/>
        <v>1.3939393939393941E-2</v>
      </c>
      <c r="I108" s="3">
        <f t="shared" si="6"/>
        <v>1.7856363636363636E-3</v>
      </c>
      <c r="O108" s="208">
        <v>42</v>
      </c>
      <c r="P108" s="213">
        <v>0.12809999999999999</v>
      </c>
      <c r="Q108" s="345">
        <v>7.3800000000000004E-2</v>
      </c>
      <c r="R108" s="249"/>
      <c r="S108" s="249"/>
    </row>
    <row r="109" spans="2:19" x14ac:dyDescent="0.2">
      <c r="B109" s="176">
        <f t="shared" si="2"/>
        <v>43</v>
      </c>
      <c r="C109" s="3">
        <f t="shared" si="3"/>
        <v>0.12809999999999999</v>
      </c>
      <c r="D109" s="3">
        <f t="shared" si="4"/>
        <v>0</v>
      </c>
      <c r="E109" s="3">
        <f t="shared" si="4"/>
        <v>0</v>
      </c>
      <c r="F109" s="3">
        <f t="shared" si="4"/>
        <v>0</v>
      </c>
      <c r="G109" s="3">
        <f t="shared" si="5"/>
        <v>0.12809999999999999</v>
      </c>
      <c r="H109" s="3">
        <f t="shared" si="1"/>
        <v>1.3939393939393941E-2</v>
      </c>
      <c r="I109" s="3">
        <f t="shared" si="6"/>
        <v>1.7856363636363636E-3</v>
      </c>
      <c r="O109" s="208">
        <v>43</v>
      </c>
      <c r="P109" s="213">
        <v>0.12809999999999999</v>
      </c>
      <c r="Q109" s="345">
        <v>7.3800000000000004E-2</v>
      </c>
      <c r="R109" s="249"/>
      <c r="S109" s="249"/>
    </row>
    <row r="110" spans="2:19" x14ac:dyDescent="0.2">
      <c r="B110" s="225">
        <f t="shared" si="2"/>
        <v>44</v>
      </c>
      <c r="C110" s="15">
        <f t="shared" si="3"/>
        <v>0.12809999999999999</v>
      </c>
      <c r="D110" s="15">
        <f t="shared" si="4"/>
        <v>0</v>
      </c>
      <c r="E110" s="15">
        <f t="shared" si="4"/>
        <v>0</v>
      </c>
      <c r="F110" s="15">
        <f t="shared" si="4"/>
        <v>0</v>
      </c>
      <c r="G110" s="15">
        <f t="shared" si="5"/>
        <v>0.12809999999999999</v>
      </c>
      <c r="H110" s="15">
        <f t="shared" si="1"/>
        <v>1.3939393939393941E-2</v>
      </c>
      <c r="I110" s="15">
        <f t="shared" si="6"/>
        <v>1.7856363636363636E-3</v>
      </c>
      <c r="O110" s="217">
        <v>44</v>
      </c>
      <c r="P110" s="218">
        <v>0.12809999999999999</v>
      </c>
      <c r="Q110" s="346">
        <v>7.3800000000000004E-2</v>
      </c>
      <c r="R110" s="249"/>
      <c r="S110" s="249"/>
    </row>
    <row r="111" spans="2:19" x14ac:dyDescent="0.2">
      <c r="B111" s="176">
        <f t="shared" si="2"/>
        <v>45</v>
      </c>
      <c r="C111" s="3">
        <f t="shared" si="3"/>
        <v>0.1978</v>
      </c>
      <c r="D111" s="3">
        <f t="shared" si="4"/>
        <v>0</v>
      </c>
      <c r="E111" s="3">
        <f t="shared" si="4"/>
        <v>0</v>
      </c>
      <c r="F111" s="3">
        <f t="shared" si="4"/>
        <v>0</v>
      </c>
      <c r="G111" s="3">
        <f t="shared" si="5"/>
        <v>0.1978</v>
      </c>
      <c r="H111" s="3">
        <f t="shared" si="1"/>
        <v>1.3939393939393941E-2</v>
      </c>
      <c r="I111" s="3">
        <f t="shared" si="6"/>
        <v>2.7572121212121217E-3</v>
      </c>
      <c r="O111" s="208">
        <v>45</v>
      </c>
      <c r="P111" s="213">
        <v>0.1978</v>
      </c>
      <c r="Q111" s="345">
        <v>0.12359999999999999</v>
      </c>
      <c r="R111" s="249"/>
      <c r="S111" s="249"/>
    </row>
    <row r="112" spans="2:19" x14ac:dyDescent="0.2">
      <c r="B112" s="176">
        <f t="shared" si="2"/>
        <v>46</v>
      </c>
      <c r="C112" s="3">
        <f t="shared" si="3"/>
        <v>0.1978</v>
      </c>
      <c r="D112" s="3">
        <f t="shared" si="4"/>
        <v>0</v>
      </c>
      <c r="E112" s="3">
        <f t="shared" si="4"/>
        <v>0</v>
      </c>
      <c r="F112" s="3">
        <f t="shared" si="4"/>
        <v>0</v>
      </c>
      <c r="G112" s="3">
        <f t="shared" si="5"/>
        <v>0.1978</v>
      </c>
      <c r="H112" s="3">
        <f t="shared" si="1"/>
        <v>1.3939393939393941E-2</v>
      </c>
      <c r="I112" s="3">
        <f t="shared" si="6"/>
        <v>2.7572121212121217E-3</v>
      </c>
      <c r="O112" s="208">
        <v>46</v>
      </c>
      <c r="P112" s="213">
        <v>0.1978</v>
      </c>
      <c r="Q112" s="345">
        <v>0.12359999999999999</v>
      </c>
      <c r="R112" s="249"/>
      <c r="S112" s="249"/>
    </row>
    <row r="113" spans="2:19" x14ac:dyDescent="0.2">
      <c r="B113" s="176">
        <f t="shared" si="2"/>
        <v>47</v>
      </c>
      <c r="C113" s="3">
        <f t="shared" si="3"/>
        <v>0.1978</v>
      </c>
      <c r="D113" s="3">
        <f t="shared" si="4"/>
        <v>0</v>
      </c>
      <c r="E113" s="3">
        <f t="shared" si="4"/>
        <v>0</v>
      </c>
      <c r="F113" s="3">
        <f t="shared" si="4"/>
        <v>0</v>
      </c>
      <c r="G113" s="3">
        <f t="shared" si="5"/>
        <v>0.1978</v>
      </c>
      <c r="H113" s="3">
        <f t="shared" si="1"/>
        <v>1.3939393939393941E-2</v>
      </c>
      <c r="I113" s="3">
        <f t="shared" si="6"/>
        <v>2.7572121212121217E-3</v>
      </c>
      <c r="O113" s="208">
        <v>47</v>
      </c>
      <c r="P113" s="213">
        <v>0.1978</v>
      </c>
      <c r="Q113" s="345">
        <v>0.12359999999999999</v>
      </c>
      <c r="R113" s="249"/>
      <c r="S113" s="249"/>
    </row>
    <row r="114" spans="2:19" x14ac:dyDescent="0.2">
      <c r="B114" s="176">
        <f t="shared" si="2"/>
        <v>48</v>
      </c>
      <c r="C114" s="3">
        <f t="shared" si="3"/>
        <v>0.1978</v>
      </c>
      <c r="D114" s="3">
        <f t="shared" si="4"/>
        <v>0</v>
      </c>
      <c r="E114" s="3">
        <f t="shared" si="4"/>
        <v>0</v>
      </c>
      <c r="F114" s="3">
        <f t="shared" si="4"/>
        <v>0</v>
      </c>
      <c r="G114" s="3">
        <f t="shared" si="5"/>
        <v>0.1978</v>
      </c>
      <c r="H114" s="3">
        <f t="shared" si="1"/>
        <v>1.3939393939393941E-2</v>
      </c>
      <c r="I114" s="3">
        <f t="shared" si="6"/>
        <v>2.7572121212121217E-3</v>
      </c>
      <c r="O114" s="208">
        <v>48</v>
      </c>
      <c r="P114" s="213">
        <v>0.1978</v>
      </c>
      <c r="Q114" s="345">
        <v>0.12359999999999999</v>
      </c>
      <c r="R114" s="249"/>
      <c r="S114" s="249"/>
    </row>
    <row r="115" spans="2:19" x14ac:dyDescent="0.2">
      <c r="B115" s="225">
        <f t="shared" si="2"/>
        <v>49</v>
      </c>
      <c r="C115" s="15">
        <f t="shared" si="3"/>
        <v>0.1978</v>
      </c>
      <c r="D115" s="15">
        <f t="shared" si="4"/>
        <v>0</v>
      </c>
      <c r="E115" s="15">
        <f t="shared" si="4"/>
        <v>0</v>
      </c>
      <c r="F115" s="15">
        <f t="shared" si="4"/>
        <v>0</v>
      </c>
      <c r="G115" s="15">
        <f t="shared" si="5"/>
        <v>0.1978</v>
      </c>
      <c r="H115" s="15">
        <f t="shared" si="1"/>
        <v>1.3939393939393941E-2</v>
      </c>
      <c r="I115" s="15">
        <f t="shared" si="6"/>
        <v>2.7572121212121217E-3</v>
      </c>
      <c r="O115" s="217">
        <v>49</v>
      </c>
      <c r="P115" s="213">
        <v>0.1978</v>
      </c>
      <c r="Q115" s="345">
        <v>0.12359999999999999</v>
      </c>
      <c r="R115" s="249"/>
      <c r="S115" s="249"/>
    </row>
    <row r="116" spans="2:19" x14ac:dyDescent="0.2">
      <c r="B116" s="176">
        <f t="shared" si="2"/>
        <v>50</v>
      </c>
      <c r="C116" s="3">
        <f t="shared" si="3"/>
        <v>0.30349999999999999</v>
      </c>
      <c r="D116" s="3">
        <f t="shared" si="4"/>
        <v>0</v>
      </c>
      <c r="E116" s="3">
        <f t="shared" si="4"/>
        <v>0</v>
      </c>
      <c r="F116" s="3">
        <f t="shared" si="4"/>
        <v>0</v>
      </c>
      <c r="G116" s="3">
        <f t="shared" si="5"/>
        <v>0.30349999999999999</v>
      </c>
      <c r="H116" s="3">
        <f t="shared" si="1"/>
        <v>1.3939393939393941E-2</v>
      </c>
      <c r="I116" s="3">
        <f t="shared" si="6"/>
        <v>4.2306060606060606E-3</v>
      </c>
      <c r="O116" s="208">
        <v>50</v>
      </c>
      <c r="P116" s="209">
        <v>0.30349999999999999</v>
      </c>
      <c r="Q116" s="347">
        <v>0.21260000000000001</v>
      </c>
      <c r="R116" s="249"/>
      <c r="S116" s="249"/>
    </row>
    <row r="117" spans="2:19" x14ac:dyDescent="0.2">
      <c r="B117" s="176">
        <f t="shared" si="2"/>
        <v>51</v>
      </c>
      <c r="C117" s="3">
        <f t="shared" si="3"/>
        <v>0.30349999999999999</v>
      </c>
      <c r="D117" s="3">
        <f t="shared" si="4"/>
        <v>0</v>
      </c>
      <c r="E117" s="3">
        <f t="shared" si="4"/>
        <v>0</v>
      </c>
      <c r="F117" s="3">
        <f t="shared" si="4"/>
        <v>0</v>
      </c>
      <c r="G117" s="3">
        <f t="shared" si="5"/>
        <v>0.30349999999999999</v>
      </c>
      <c r="H117" s="3">
        <f t="shared" si="1"/>
        <v>1.3939393939393941E-2</v>
      </c>
      <c r="I117" s="3">
        <f t="shared" si="6"/>
        <v>4.2306060606060606E-3</v>
      </c>
      <c r="O117" s="208">
        <v>51</v>
      </c>
      <c r="P117" s="213">
        <v>0.30349999999999999</v>
      </c>
      <c r="Q117" s="345">
        <v>0.21260000000000001</v>
      </c>
      <c r="R117" s="249"/>
      <c r="S117" s="249"/>
    </row>
    <row r="118" spans="2:19" x14ac:dyDescent="0.2">
      <c r="B118" s="176">
        <f t="shared" si="2"/>
        <v>52</v>
      </c>
      <c r="C118" s="3">
        <f t="shared" si="3"/>
        <v>0.30349999999999999</v>
      </c>
      <c r="D118" s="3">
        <f t="shared" si="4"/>
        <v>0</v>
      </c>
      <c r="E118" s="3">
        <f t="shared" si="4"/>
        <v>0</v>
      </c>
      <c r="F118" s="3">
        <f t="shared" si="4"/>
        <v>0</v>
      </c>
      <c r="G118" s="3">
        <f t="shared" si="5"/>
        <v>0.30349999999999999</v>
      </c>
      <c r="H118" s="3">
        <f t="shared" si="1"/>
        <v>1.3939393939393941E-2</v>
      </c>
      <c r="I118" s="3">
        <f t="shared" si="6"/>
        <v>4.2306060606060606E-3</v>
      </c>
      <c r="O118" s="208">
        <v>52</v>
      </c>
      <c r="P118" s="213">
        <v>0.30349999999999999</v>
      </c>
      <c r="Q118" s="345">
        <v>0.21260000000000001</v>
      </c>
      <c r="R118" s="249"/>
      <c r="S118" s="249"/>
    </row>
    <row r="119" spans="2:19" x14ac:dyDescent="0.2">
      <c r="B119" s="176">
        <f t="shared" si="2"/>
        <v>53</v>
      </c>
      <c r="C119" s="3">
        <f t="shared" si="3"/>
        <v>0.30349999999999999</v>
      </c>
      <c r="D119" s="3">
        <f t="shared" si="4"/>
        <v>0</v>
      </c>
      <c r="E119" s="3">
        <f t="shared" si="4"/>
        <v>0</v>
      </c>
      <c r="F119" s="3">
        <f t="shared" si="4"/>
        <v>0</v>
      </c>
      <c r="G119" s="3">
        <f t="shared" si="5"/>
        <v>0.30349999999999999</v>
      </c>
      <c r="H119" s="3">
        <f t="shared" si="1"/>
        <v>1.3939393939393941E-2</v>
      </c>
      <c r="I119" s="3">
        <f t="shared" si="6"/>
        <v>4.2306060606060606E-3</v>
      </c>
      <c r="O119" s="208">
        <v>53</v>
      </c>
      <c r="P119" s="213">
        <v>0.30349999999999999</v>
      </c>
      <c r="Q119" s="345">
        <v>0.21260000000000001</v>
      </c>
      <c r="R119" s="249"/>
      <c r="S119" s="249"/>
    </row>
    <row r="120" spans="2:19" x14ac:dyDescent="0.2">
      <c r="B120" s="225">
        <f t="shared" si="2"/>
        <v>54</v>
      </c>
      <c r="C120" s="15">
        <f t="shared" si="3"/>
        <v>0.30349999999999999</v>
      </c>
      <c r="D120" s="15">
        <f t="shared" si="4"/>
        <v>0</v>
      </c>
      <c r="E120" s="15">
        <f t="shared" si="4"/>
        <v>0</v>
      </c>
      <c r="F120" s="15">
        <f t="shared" si="4"/>
        <v>0</v>
      </c>
      <c r="G120" s="15">
        <f t="shared" si="5"/>
        <v>0.30349999999999999</v>
      </c>
      <c r="H120" s="15">
        <f t="shared" si="1"/>
        <v>1.3939393939393941E-2</v>
      </c>
      <c r="I120" s="15">
        <f t="shared" si="6"/>
        <v>4.2306060606060606E-3</v>
      </c>
      <c r="O120" s="217">
        <v>54</v>
      </c>
      <c r="P120" s="218">
        <v>0.30349999999999999</v>
      </c>
      <c r="Q120" s="346">
        <v>0.21260000000000001</v>
      </c>
      <c r="R120" s="249"/>
      <c r="S120" s="249"/>
    </row>
    <row r="121" spans="2:19" x14ac:dyDescent="0.2">
      <c r="B121" s="176">
        <f t="shared" si="2"/>
        <v>55</v>
      </c>
      <c r="C121" s="3">
        <f t="shared" si="3"/>
        <v>0.49130000000000001</v>
      </c>
      <c r="D121" s="3">
        <f t="shared" si="4"/>
        <v>0</v>
      </c>
      <c r="E121" s="3">
        <f t="shared" si="4"/>
        <v>0</v>
      </c>
      <c r="F121" s="3">
        <f t="shared" si="4"/>
        <v>0</v>
      </c>
      <c r="G121" s="3">
        <f t="shared" si="5"/>
        <v>0.49130000000000001</v>
      </c>
      <c r="H121" s="3">
        <f t="shared" si="1"/>
        <v>1.3939393939393941E-2</v>
      </c>
      <c r="I121" s="3">
        <f t="shared" si="6"/>
        <v>6.8484242424242435E-3</v>
      </c>
      <c r="O121" s="208">
        <v>55</v>
      </c>
      <c r="P121" s="213">
        <v>0.49130000000000001</v>
      </c>
      <c r="Q121" s="345">
        <v>0.33399999999999996</v>
      </c>
      <c r="R121" s="249"/>
      <c r="S121" s="249"/>
    </row>
    <row r="122" spans="2:19" x14ac:dyDescent="0.2">
      <c r="B122" s="176">
        <f>O122</f>
        <v>56</v>
      </c>
      <c r="C122" s="3">
        <f t="shared" si="3"/>
        <v>0.49130000000000001</v>
      </c>
      <c r="D122" s="3">
        <f t="shared" si="4"/>
        <v>0</v>
      </c>
      <c r="E122" s="3">
        <f t="shared" si="4"/>
        <v>0</v>
      </c>
      <c r="F122" s="3">
        <f t="shared" si="4"/>
        <v>0</v>
      </c>
      <c r="G122" s="3">
        <f t="shared" si="5"/>
        <v>0.49130000000000001</v>
      </c>
      <c r="H122" s="3">
        <f t="shared" si="1"/>
        <v>1.3939393939393941E-2</v>
      </c>
      <c r="I122" s="3">
        <f t="shared" si="6"/>
        <v>6.8484242424242435E-3</v>
      </c>
      <c r="O122" s="208">
        <v>56</v>
      </c>
      <c r="P122" s="213">
        <v>0.49130000000000001</v>
      </c>
      <c r="Q122" s="345">
        <v>0.33399999999999996</v>
      </c>
      <c r="R122" s="249"/>
      <c r="S122" s="249"/>
    </row>
    <row r="123" spans="2:19" x14ac:dyDescent="0.2">
      <c r="B123" s="176">
        <f t="shared" si="2"/>
        <v>57</v>
      </c>
      <c r="C123" s="3">
        <f t="shared" si="3"/>
        <v>0.49130000000000001</v>
      </c>
      <c r="D123" s="3">
        <f t="shared" si="4"/>
        <v>0</v>
      </c>
      <c r="E123" s="3">
        <f t="shared" si="4"/>
        <v>0</v>
      </c>
      <c r="F123" s="3">
        <f t="shared" si="4"/>
        <v>0</v>
      </c>
      <c r="G123" s="3">
        <f t="shared" si="5"/>
        <v>0.49130000000000001</v>
      </c>
      <c r="H123" s="3">
        <f t="shared" si="1"/>
        <v>1.3939393939393941E-2</v>
      </c>
      <c r="I123" s="3">
        <f t="shared" si="6"/>
        <v>6.8484242424242435E-3</v>
      </c>
      <c r="O123" s="208">
        <v>57</v>
      </c>
      <c r="P123" s="213">
        <v>0.49130000000000001</v>
      </c>
      <c r="Q123" s="345">
        <v>0.33399999999999996</v>
      </c>
      <c r="R123" s="249"/>
      <c r="S123" s="249"/>
    </row>
    <row r="124" spans="2:19" x14ac:dyDescent="0.2">
      <c r="B124" s="176">
        <f t="shared" si="2"/>
        <v>58</v>
      </c>
      <c r="C124" s="3">
        <f t="shared" si="3"/>
        <v>0.49130000000000001</v>
      </c>
      <c r="D124" s="3">
        <f t="shared" si="4"/>
        <v>0</v>
      </c>
      <c r="E124" s="3">
        <f t="shared" si="4"/>
        <v>0</v>
      </c>
      <c r="F124" s="3">
        <f t="shared" si="4"/>
        <v>0</v>
      </c>
      <c r="G124" s="3">
        <f t="shared" si="5"/>
        <v>0.49130000000000001</v>
      </c>
      <c r="H124" s="3">
        <f t="shared" si="1"/>
        <v>1.3939393939393941E-2</v>
      </c>
      <c r="I124" s="3">
        <f t="shared" si="6"/>
        <v>6.8484242424242435E-3</v>
      </c>
      <c r="O124" s="208">
        <v>58</v>
      </c>
      <c r="P124" s="213">
        <v>0.49130000000000001</v>
      </c>
      <c r="Q124" s="345">
        <v>0.33399999999999996</v>
      </c>
      <c r="R124" s="249"/>
      <c r="S124" s="249"/>
    </row>
    <row r="125" spans="2:19" x14ac:dyDescent="0.2">
      <c r="B125" s="225">
        <f t="shared" si="2"/>
        <v>59</v>
      </c>
      <c r="C125" s="15">
        <f t="shared" si="3"/>
        <v>0.49130000000000001</v>
      </c>
      <c r="D125" s="15">
        <f t="shared" si="4"/>
        <v>0</v>
      </c>
      <c r="E125" s="15">
        <f t="shared" si="4"/>
        <v>0</v>
      </c>
      <c r="F125" s="15">
        <f t="shared" si="4"/>
        <v>0</v>
      </c>
      <c r="G125" s="15">
        <f t="shared" si="5"/>
        <v>0.49130000000000001</v>
      </c>
      <c r="H125" s="15">
        <f t="shared" si="1"/>
        <v>1.3939393939393941E-2</v>
      </c>
      <c r="I125" s="15">
        <f t="shared" si="6"/>
        <v>6.8484242424242435E-3</v>
      </c>
      <c r="O125" s="217">
        <v>59</v>
      </c>
      <c r="P125" s="213">
        <v>0.49130000000000001</v>
      </c>
      <c r="Q125" s="345">
        <v>0.33399999999999996</v>
      </c>
      <c r="R125" s="249"/>
      <c r="S125" s="249"/>
    </row>
    <row r="126" spans="2:19" x14ac:dyDescent="0.2">
      <c r="B126" s="176">
        <f t="shared" si="2"/>
        <v>60</v>
      </c>
      <c r="C126" s="3">
        <f t="shared" si="3"/>
        <v>0.76870000000000005</v>
      </c>
      <c r="D126" s="3">
        <f t="shared" si="4"/>
        <v>0</v>
      </c>
      <c r="E126" s="3">
        <f t="shared" si="4"/>
        <v>0</v>
      </c>
      <c r="F126" s="3">
        <f t="shared" si="4"/>
        <v>0</v>
      </c>
      <c r="G126" s="3">
        <f t="shared" si="5"/>
        <v>0.76870000000000005</v>
      </c>
      <c r="H126" s="3">
        <f t="shared" si="1"/>
        <v>1.3939393939393941E-2</v>
      </c>
      <c r="I126" s="3">
        <f t="shared" si="6"/>
        <v>1.0715212121212124E-2</v>
      </c>
      <c r="O126" s="208">
        <v>60</v>
      </c>
      <c r="P126" s="209">
        <v>0.76870000000000005</v>
      </c>
      <c r="Q126" s="347">
        <v>0.45770000000000005</v>
      </c>
      <c r="R126" s="249"/>
      <c r="S126" s="249"/>
    </row>
    <row r="127" spans="2:19" x14ac:dyDescent="0.2">
      <c r="B127" s="176">
        <f t="shared" si="2"/>
        <v>61</v>
      </c>
      <c r="C127" s="3">
        <f t="shared" si="3"/>
        <v>0.76870000000000005</v>
      </c>
      <c r="D127" s="3">
        <f t="shared" si="4"/>
        <v>0</v>
      </c>
      <c r="E127" s="3">
        <f t="shared" si="4"/>
        <v>0</v>
      </c>
      <c r="F127" s="3">
        <f t="shared" si="4"/>
        <v>0</v>
      </c>
      <c r="G127" s="3">
        <f t="shared" si="5"/>
        <v>0.76870000000000005</v>
      </c>
      <c r="H127" s="3">
        <f t="shared" si="1"/>
        <v>1.3939393939393941E-2</v>
      </c>
      <c r="I127" s="3">
        <f t="shared" si="6"/>
        <v>1.0715212121212124E-2</v>
      </c>
      <c r="O127" s="208">
        <v>61</v>
      </c>
      <c r="P127" s="213">
        <v>0.76870000000000005</v>
      </c>
      <c r="Q127" s="345">
        <v>0.45770000000000005</v>
      </c>
      <c r="R127" s="249"/>
      <c r="S127" s="249"/>
    </row>
    <row r="128" spans="2:19" x14ac:dyDescent="0.2">
      <c r="B128" s="176">
        <f t="shared" si="2"/>
        <v>62</v>
      </c>
      <c r="C128" s="3">
        <f t="shared" si="3"/>
        <v>0.76870000000000005</v>
      </c>
      <c r="D128" s="3">
        <f t="shared" si="4"/>
        <v>0</v>
      </c>
      <c r="E128" s="3">
        <f t="shared" si="4"/>
        <v>0</v>
      </c>
      <c r="F128" s="3">
        <f t="shared" si="4"/>
        <v>0</v>
      </c>
      <c r="G128" s="3">
        <f t="shared" si="5"/>
        <v>0.76870000000000005</v>
      </c>
      <c r="H128" s="3">
        <f t="shared" si="1"/>
        <v>1.3939393939393941E-2</v>
      </c>
      <c r="I128" s="3">
        <f t="shared" si="6"/>
        <v>1.0715212121212124E-2</v>
      </c>
      <c r="O128" s="208">
        <v>62</v>
      </c>
      <c r="P128" s="213">
        <v>0.76870000000000005</v>
      </c>
      <c r="Q128" s="345">
        <v>0.45770000000000005</v>
      </c>
      <c r="R128" s="249"/>
      <c r="S128" s="249"/>
    </row>
    <row r="129" spans="2:19" x14ac:dyDescent="0.2">
      <c r="B129" s="176">
        <f t="shared" si="2"/>
        <v>63</v>
      </c>
      <c r="C129" s="3">
        <f t="shared" si="3"/>
        <v>0.76870000000000005</v>
      </c>
      <c r="D129" s="3">
        <f t="shared" si="4"/>
        <v>0</v>
      </c>
      <c r="E129" s="3">
        <f t="shared" si="4"/>
        <v>0</v>
      </c>
      <c r="F129" s="3">
        <f t="shared" si="4"/>
        <v>0</v>
      </c>
      <c r="G129" s="3">
        <f t="shared" si="5"/>
        <v>0.76870000000000005</v>
      </c>
      <c r="H129" s="3">
        <f t="shared" si="1"/>
        <v>1.3939393939393941E-2</v>
      </c>
      <c r="I129" s="3">
        <f t="shared" si="6"/>
        <v>1.0715212121212124E-2</v>
      </c>
      <c r="O129" s="208">
        <v>63</v>
      </c>
      <c r="P129" s="213">
        <v>0.76870000000000005</v>
      </c>
      <c r="Q129" s="345">
        <v>0.45770000000000005</v>
      </c>
      <c r="R129" s="249"/>
      <c r="S129" s="249"/>
    </row>
    <row r="130" spans="2:19" x14ac:dyDescent="0.2">
      <c r="B130" s="225">
        <f t="shared" si="2"/>
        <v>64</v>
      </c>
      <c r="C130" s="15">
        <f t="shared" si="3"/>
        <v>0.76870000000000005</v>
      </c>
      <c r="D130" s="15">
        <f t="shared" si="4"/>
        <v>0</v>
      </c>
      <c r="E130" s="15">
        <f t="shared" si="4"/>
        <v>0</v>
      </c>
      <c r="F130" s="15">
        <f t="shared" si="4"/>
        <v>0</v>
      </c>
      <c r="G130" s="15">
        <f t="shared" si="5"/>
        <v>0.76870000000000005</v>
      </c>
      <c r="H130" s="15">
        <f t="shared" si="1"/>
        <v>1.3939393939393941E-2</v>
      </c>
      <c r="I130" s="15">
        <f t="shared" si="6"/>
        <v>1.0715212121212124E-2</v>
      </c>
      <c r="O130" s="217">
        <v>64</v>
      </c>
      <c r="P130" s="218">
        <v>0.76870000000000005</v>
      </c>
      <c r="Q130" s="346">
        <v>0.45770000000000005</v>
      </c>
      <c r="R130" s="249"/>
      <c r="S130" s="249"/>
    </row>
    <row r="131" spans="2:19" x14ac:dyDescent="0.2">
      <c r="B131" s="176">
        <f t="shared" si="2"/>
        <v>65</v>
      </c>
      <c r="C131" s="3">
        <f t="shared" si="3"/>
        <v>1.2216</v>
      </c>
      <c r="D131" s="3">
        <f t="shared" si="4"/>
        <v>0</v>
      </c>
      <c r="E131" s="3">
        <f t="shared" si="4"/>
        <v>0</v>
      </c>
      <c r="F131" s="3">
        <f t="shared" si="4"/>
        <v>0</v>
      </c>
      <c r="G131" s="3">
        <f t="shared" si="5"/>
        <v>1.2216</v>
      </c>
      <c r="H131" s="3">
        <f t="shared" si="1"/>
        <v>1.3939393939393941E-2</v>
      </c>
      <c r="I131" s="3">
        <f t="shared" si="6"/>
        <v>1.7028363636363637E-2</v>
      </c>
      <c r="O131" s="208">
        <v>65</v>
      </c>
      <c r="P131" s="213">
        <v>1.2216</v>
      </c>
      <c r="Q131" s="345">
        <v>0.68840000000000001</v>
      </c>
      <c r="R131" s="249"/>
      <c r="S131" s="249"/>
    </row>
    <row r="132" spans="2:19" x14ac:dyDescent="0.2">
      <c r="B132" s="176">
        <f t="shared" si="2"/>
        <v>66</v>
      </c>
      <c r="C132" s="3">
        <f t="shared" si="3"/>
        <v>1.2216</v>
      </c>
      <c r="D132" s="3">
        <f t="shared" si="4"/>
        <v>0</v>
      </c>
      <c r="E132" s="3">
        <f t="shared" si="4"/>
        <v>0</v>
      </c>
      <c r="F132" s="3">
        <f t="shared" si="4"/>
        <v>0</v>
      </c>
      <c r="G132" s="3">
        <f t="shared" si="5"/>
        <v>1.2216</v>
      </c>
      <c r="H132" s="3">
        <f t="shared" si="1"/>
        <v>1.3939393939393941E-2</v>
      </c>
      <c r="I132" s="3">
        <f t="shared" si="6"/>
        <v>1.7028363636363637E-2</v>
      </c>
      <c r="O132" s="208">
        <v>66</v>
      </c>
      <c r="P132" s="213">
        <v>1.2216</v>
      </c>
      <c r="Q132" s="345">
        <v>0.68840000000000001</v>
      </c>
      <c r="R132" s="249"/>
      <c r="S132" s="249"/>
    </row>
    <row r="133" spans="2:19" x14ac:dyDescent="0.2">
      <c r="B133" s="176">
        <f t="shared" si="2"/>
        <v>67</v>
      </c>
      <c r="C133" s="3">
        <f t="shared" si="3"/>
        <v>1.2216</v>
      </c>
      <c r="D133" s="3">
        <f t="shared" si="4"/>
        <v>0</v>
      </c>
      <c r="E133" s="3">
        <f t="shared" si="4"/>
        <v>0</v>
      </c>
      <c r="F133" s="3">
        <f t="shared" si="4"/>
        <v>0</v>
      </c>
      <c r="G133" s="3">
        <f t="shared" si="5"/>
        <v>1.2216</v>
      </c>
      <c r="H133" s="3">
        <f t="shared" si="1"/>
        <v>1.3939393939393941E-2</v>
      </c>
      <c r="I133" s="3">
        <f t="shared" si="6"/>
        <v>1.7028363636363637E-2</v>
      </c>
      <c r="O133" s="208">
        <v>67</v>
      </c>
      <c r="P133" s="213">
        <v>1.2216</v>
      </c>
      <c r="Q133" s="345">
        <v>0.68840000000000001</v>
      </c>
      <c r="R133" s="249"/>
      <c r="S133" s="249"/>
    </row>
    <row r="134" spans="2:19" x14ac:dyDescent="0.2">
      <c r="B134" s="176">
        <f t="shared" si="2"/>
        <v>68</v>
      </c>
      <c r="C134" s="3">
        <f t="shared" si="3"/>
        <v>1.2216</v>
      </c>
      <c r="D134" s="3">
        <f t="shared" si="4"/>
        <v>0</v>
      </c>
      <c r="E134" s="3">
        <f t="shared" si="4"/>
        <v>0</v>
      </c>
      <c r="F134" s="3">
        <f t="shared" si="4"/>
        <v>0</v>
      </c>
      <c r="G134" s="3">
        <f t="shared" si="5"/>
        <v>1.2216</v>
      </c>
      <c r="H134" s="3">
        <f t="shared" si="1"/>
        <v>1.3939393939393941E-2</v>
      </c>
      <c r="I134" s="3">
        <f t="shared" si="6"/>
        <v>1.7028363636363637E-2</v>
      </c>
      <c r="O134" s="208">
        <v>68</v>
      </c>
      <c r="P134" s="213">
        <v>1.2216</v>
      </c>
      <c r="Q134" s="345">
        <v>0.68840000000000001</v>
      </c>
      <c r="R134" s="249"/>
      <c r="S134" s="249"/>
    </row>
    <row r="135" spans="2:19" x14ac:dyDescent="0.2">
      <c r="B135" s="225">
        <f t="shared" si="2"/>
        <v>69</v>
      </c>
      <c r="C135" s="15">
        <f t="shared" si="3"/>
        <v>1.2216</v>
      </c>
      <c r="D135" s="15">
        <f t="shared" si="4"/>
        <v>0</v>
      </c>
      <c r="E135" s="15">
        <f t="shared" si="4"/>
        <v>0</v>
      </c>
      <c r="F135" s="15">
        <f t="shared" si="4"/>
        <v>0</v>
      </c>
      <c r="G135" s="15">
        <f t="shared" si="5"/>
        <v>1.2216</v>
      </c>
      <c r="H135" s="15">
        <f t="shared" si="1"/>
        <v>1.3939393939393941E-2</v>
      </c>
      <c r="I135" s="15">
        <f t="shared" si="6"/>
        <v>1.7028363636363637E-2</v>
      </c>
      <c r="O135" s="217">
        <v>69</v>
      </c>
      <c r="P135" s="213">
        <v>1.2216</v>
      </c>
      <c r="Q135" s="345">
        <v>0.68840000000000001</v>
      </c>
      <c r="R135" s="249"/>
      <c r="S135" s="249"/>
    </row>
    <row r="136" spans="2:19" x14ac:dyDescent="0.2">
      <c r="B136" s="176">
        <f t="shared" si="2"/>
        <v>70</v>
      </c>
      <c r="C136" s="3">
        <f t="shared" si="3"/>
        <v>2.3058999999999998</v>
      </c>
      <c r="D136" s="3">
        <f t="shared" si="4"/>
        <v>0</v>
      </c>
      <c r="E136" s="3">
        <f t="shared" si="4"/>
        <v>0</v>
      </c>
      <c r="F136" s="3">
        <f t="shared" si="4"/>
        <v>0</v>
      </c>
      <c r="G136" s="3">
        <f t="shared" si="5"/>
        <v>2.3058999999999998</v>
      </c>
      <c r="H136" s="3">
        <f t="shared" si="1"/>
        <v>1.3939393939393941E-2</v>
      </c>
      <c r="I136" s="3">
        <f t="shared" si="6"/>
        <v>3.2142848484848482E-2</v>
      </c>
      <c r="O136" s="208">
        <v>70</v>
      </c>
      <c r="P136" s="209">
        <v>2.3058999999999998</v>
      </c>
      <c r="Q136" s="347">
        <v>1.4062999999999999</v>
      </c>
      <c r="R136" s="249"/>
      <c r="S136" s="249"/>
    </row>
    <row r="137" spans="2:19" x14ac:dyDescent="0.2">
      <c r="B137" s="176">
        <f t="shared" si="2"/>
        <v>71</v>
      </c>
      <c r="C137" s="3">
        <f t="shared" si="3"/>
        <v>2.3058999999999998</v>
      </c>
      <c r="D137" s="3">
        <f t="shared" si="4"/>
        <v>0</v>
      </c>
      <c r="E137" s="3">
        <f t="shared" si="4"/>
        <v>0</v>
      </c>
      <c r="F137" s="3">
        <f t="shared" si="4"/>
        <v>0</v>
      </c>
      <c r="G137" s="3">
        <f t="shared" si="5"/>
        <v>2.3058999999999998</v>
      </c>
      <c r="H137" s="3">
        <f t="shared" si="1"/>
        <v>1.3939393939393941E-2</v>
      </c>
      <c r="I137" s="3">
        <f t="shared" si="6"/>
        <v>3.2142848484848482E-2</v>
      </c>
      <c r="O137" s="208">
        <v>71</v>
      </c>
      <c r="P137" s="213">
        <v>2.3058999999999998</v>
      </c>
      <c r="Q137" s="345">
        <v>1.4062999999999999</v>
      </c>
      <c r="R137" s="249"/>
      <c r="S137" s="249"/>
    </row>
    <row r="138" spans="2:19" x14ac:dyDescent="0.2">
      <c r="B138" s="176">
        <f t="shared" si="2"/>
        <v>72</v>
      </c>
      <c r="C138" s="3">
        <f t="shared" si="3"/>
        <v>2.3058999999999998</v>
      </c>
      <c r="D138" s="3">
        <f t="shared" si="4"/>
        <v>0</v>
      </c>
      <c r="E138" s="3">
        <f t="shared" si="4"/>
        <v>0</v>
      </c>
      <c r="F138" s="3">
        <f t="shared" si="4"/>
        <v>0</v>
      </c>
      <c r="G138" s="3">
        <f t="shared" si="5"/>
        <v>2.3058999999999998</v>
      </c>
      <c r="H138" s="3">
        <f t="shared" si="1"/>
        <v>1.3939393939393941E-2</v>
      </c>
      <c r="I138" s="3">
        <f t="shared" si="6"/>
        <v>3.2142848484848482E-2</v>
      </c>
      <c r="O138" s="208">
        <v>72</v>
      </c>
      <c r="P138" s="213">
        <v>2.3058999999999998</v>
      </c>
      <c r="Q138" s="345">
        <v>1.4062999999999999</v>
      </c>
      <c r="R138" s="249"/>
      <c r="S138" s="249"/>
    </row>
    <row r="139" spans="2:19" x14ac:dyDescent="0.2">
      <c r="B139" s="176">
        <f t="shared" si="2"/>
        <v>73</v>
      </c>
      <c r="C139" s="3">
        <f t="shared" si="3"/>
        <v>2.3058999999999998</v>
      </c>
      <c r="D139" s="3">
        <f t="shared" si="4"/>
        <v>0</v>
      </c>
      <c r="E139" s="3">
        <f t="shared" si="4"/>
        <v>0</v>
      </c>
      <c r="F139" s="3">
        <f t="shared" si="4"/>
        <v>0</v>
      </c>
      <c r="G139" s="3">
        <f t="shared" si="5"/>
        <v>2.3058999999999998</v>
      </c>
      <c r="H139" s="3">
        <f t="shared" si="1"/>
        <v>1.3939393939393941E-2</v>
      </c>
      <c r="I139" s="3">
        <f t="shared" si="6"/>
        <v>3.2142848484848482E-2</v>
      </c>
      <c r="O139" s="208">
        <v>73</v>
      </c>
      <c r="P139" s="213">
        <v>2.3058999999999998</v>
      </c>
      <c r="Q139" s="345">
        <v>1.4062999999999999</v>
      </c>
      <c r="R139" s="249"/>
      <c r="S139" s="249"/>
    </row>
    <row r="140" spans="2:19" x14ac:dyDescent="0.2">
      <c r="B140" s="225">
        <f t="shared" si="2"/>
        <v>74</v>
      </c>
      <c r="C140" s="15">
        <f t="shared" si="3"/>
        <v>2.3058999999999998</v>
      </c>
      <c r="D140" s="15">
        <f t="shared" si="4"/>
        <v>0</v>
      </c>
      <c r="E140" s="15">
        <f t="shared" si="4"/>
        <v>0</v>
      </c>
      <c r="F140" s="15">
        <f t="shared" si="4"/>
        <v>0</v>
      </c>
      <c r="G140" s="15">
        <f t="shared" si="5"/>
        <v>2.3058999999999998</v>
      </c>
      <c r="H140" s="15">
        <f t="shared" si="1"/>
        <v>1.3939393939393941E-2</v>
      </c>
      <c r="I140" s="15">
        <f t="shared" si="6"/>
        <v>3.2142848484848482E-2</v>
      </c>
      <c r="O140" s="217">
        <v>74</v>
      </c>
      <c r="P140" s="218">
        <v>2.3058999999999998</v>
      </c>
      <c r="Q140" s="346">
        <v>1.4062999999999999</v>
      </c>
      <c r="R140" s="249"/>
      <c r="S140" s="249"/>
    </row>
    <row r="141" spans="2:19" x14ac:dyDescent="0.2">
      <c r="B141" s="176">
        <f t="shared" si="2"/>
        <v>75</v>
      </c>
      <c r="C141" s="3">
        <f t="shared" si="3"/>
        <v>3.8544</v>
      </c>
      <c r="D141" s="3">
        <f t="shared" si="4"/>
        <v>0</v>
      </c>
      <c r="E141" s="3">
        <f t="shared" si="4"/>
        <v>0</v>
      </c>
      <c r="F141" s="3">
        <f t="shared" si="4"/>
        <v>0</v>
      </c>
      <c r="G141" s="3">
        <f t="shared" si="5"/>
        <v>3.8544</v>
      </c>
      <c r="H141" s="3">
        <f t="shared" si="1"/>
        <v>1.3939393939393941E-2</v>
      </c>
      <c r="I141" s="3">
        <f t="shared" si="6"/>
        <v>5.3728000000000005E-2</v>
      </c>
      <c r="O141" s="208">
        <v>75</v>
      </c>
      <c r="P141" s="213">
        <v>3.8544</v>
      </c>
      <c r="Q141" s="345">
        <v>2.2349999999999999</v>
      </c>
      <c r="R141" s="249"/>
      <c r="S141" s="249"/>
    </row>
    <row r="142" spans="2:19" x14ac:dyDescent="0.2">
      <c r="B142" s="176">
        <f t="shared" si="2"/>
        <v>76</v>
      </c>
      <c r="C142" s="3">
        <f t="shared" si="3"/>
        <v>3.8544</v>
      </c>
      <c r="D142" s="3">
        <f t="shared" si="4"/>
        <v>0</v>
      </c>
      <c r="E142" s="3">
        <f t="shared" si="4"/>
        <v>0</v>
      </c>
      <c r="F142" s="3">
        <f t="shared" si="4"/>
        <v>0</v>
      </c>
      <c r="G142" s="3">
        <f t="shared" si="5"/>
        <v>3.8544</v>
      </c>
      <c r="H142" s="3">
        <f t="shared" si="1"/>
        <v>1.3939393939393941E-2</v>
      </c>
      <c r="I142" s="3">
        <f t="shared" si="6"/>
        <v>5.3728000000000005E-2</v>
      </c>
      <c r="O142" s="208">
        <v>76</v>
      </c>
      <c r="P142" s="213">
        <v>3.8544</v>
      </c>
      <c r="Q142" s="345">
        <v>2.2349999999999999</v>
      </c>
      <c r="R142" s="249"/>
      <c r="S142" s="249"/>
    </row>
    <row r="143" spans="2:19" x14ac:dyDescent="0.2">
      <c r="B143" s="176">
        <f t="shared" si="2"/>
        <v>77</v>
      </c>
      <c r="C143" s="3">
        <f t="shared" si="3"/>
        <v>3.8544</v>
      </c>
      <c r="D143" s="3">
        <f t="shared" si="4"/>
        <v>0</v>
      </c>
      <c r="E143" s="3">
        <f t="shared" si="4"/>
        <v>0</v>
      </c>
      <c r="F143" s="3">
        <f t="shared" si="4"/>
        <v>0</v>
      </c>
      <c r="G143" s="3">
        <f t="shared" si="5"/>
        <v>3.8544</v>
      </c>
      <c r="H143" s="3">
        <f t="shared" si="1"/>
        <v>1.3939393939393941E-2</v>
      </c>
      <c r="I143" s="3">
        <f t="shared" si="6"/>
        <v>5.3728000000000005E-2</v>
      </c>
      <c r="O143" s="208">
        <v>77</v>
      </c>
      <c r="P143" s="213">
        <v>3.8544</v>
      </c>
      <c r="Q143" s="345">
        <v>2.2349999999999999</v>
      </c>
      <c r="R143" s="249"/>
      <c r="S143" s="249"/>
    </row>
    <row r="144" spans="2:19" x14ac:dyDescent="0.2">
      <c r="B144" s="176">
        <f t="shared" si="2"/>
        <v>78</v>
      </c>
      <c r="C144" s="3">
        <f t="shared" si="3"/>
        <v>3.8544</v>
      </c>
      <c r="D144" s="3">
        <f t="shared" si="4"/>
        <v>0</v>
      </c>
      <c r="E144" s="3">
        <f t="shared" si="4"/>
        <v>0</v>
      </c>
      <c r="F144" s="3">
        <f t="shared" si="4"/>
        <v>0</v>
      </c>
      <c r="G144" s="3">
        <f t="shared" si="5"/>
        <v>3.8544</v>
      </c>
      <c r="H144" s="3">
        <f t="shared" ref="H144:H145" si="7">0.92/66</f>
        <v>1.3939393939393941E-2</v>
      </c>
      <c r="I144" s="3">
        <f t="shared" si="6"/>
        <v>5.3728000000000005E-2</v>
      </c>
      <c r="O144" s="208">
        <v>78</v>
      </c>
      <c r="P144" s="213">
        <v>3.8544</v>
      </c>
      <c r="Q144" s="345">
        <v>2.2349999999999999</v>
      </c>
      <c r="R144" s="249"/>
      <c r="S144" s="249"/>
    </row>
    <row r="145" spans="2:19" x14ac:dyDescent="0.2">
      <c r="B145" s="225">
        <f t="shared" ref="B145:B165" si="8">O145</f>
        <v>79</v>
      </c>
      <c r="C145" s="15">
        <f t="shared" ref="C145:C165" si="9">P145*$C$79</f>
        <v>3.8544</v>
      </c>
      <c r="D145" s="15">
        <f t="shared" ref="D145:F165" si="10">Q145*$D$79</f>
        <v>0</v>
      </c>
      <c r="E145" s="15">
        <f t="shared" si="10"/>
        <v>0</v>
      </c>
      <c r="F145" s="15">
        <f t="shared" si="10"/>
        <v>0</v>
      </c>
      <c r="G145" s="15">
        <f t="shared" ref="G145:G165" si="11">SUM(C145:F145)/$A$79</f>
        <v>3.8544</v>
      </c>
      <c r="H145" s="15">
        <f t="shared" si="7"/>
        <v>1.3939393939393941E-2</v>
      </c>
      <c r="I145" s="15">
        <f t="shared" ref="I145:I165" si="12">G145*H145</f>
        <v>5.3728000000000005E-2</v>
      </c>
      <c r="O145" s="217">
        <v>79</v>
      </c>
      <c r="P145" s="213">
        <v>3.8544</v>
      </c>
      <c r="Q145" s="345">
        <v>2.2349999999999999</v>
      </c>
      <c r="R145" s="249"/>
      <c r="S145" s="249"/>
    </row>
    <row r="146" spans="2:19" x14ac:dyDescent="0.2">
      <c r="B146" s="348">
        <f t="shared" si="8"/>
        <v>80</v>
      </c>
      <c r="C146" s="349">
        <f t="shared" si="9"/>
        <v>6.6189999999999998</v>
      </c>
      <c r="D146" s="349">
        <f t="shared" si="10"/>
        <v>0</v>
      </c>
      <c r="E146" s="349">
        <f t="shared" si="10"/>
        <v>0</v>
      </c>
      <c r="F146" s="349">
        <f t="shared" si="10"/>
        <v>0</v>
      </c>
      <c r="G146" s="349">
        <f t="shared" si="11"/>
        <v>6.6189999999999998</v>
      </c>
      <c r="H146" s="349">
        <f>L146*(1-0.92)</f>
        <v>7.6190476190476147E-3</v>
      </c>
      <c r="I146" s="349">
        <f t="shared" si="12"/>
        <v>5.0430476190476158E-2</v>
      </c>
      <c r="L146" s="350">
        <v>9.5238095238095233E-2</v>
      </c>
      <c r="O146" s="208">
        <v>80</v>
      </c>
      <c r="P146" s="209">
        <v>6.6189999999999998</v>
      </c>
      <c r="Q146" s="347">
        <v>3.8089999999999997</v>
      </c>
      <c r="R146" s="249"/>
      <c r="S146" s="249"/>
    </row>
    <row r="147" spans="2:19" x14ac:dyDescent="0.2">
      <c r="B147" s="176">
        <f t="shared" si="8"/>
        <v>81</v>
      </c>
      <c r="C147" s="3">
        <f t="shared" si="9"/>
        <v>6.6189999999999998</v>
      </c>
      <c r="D147" s="3">
        <f t="shared" si="10"/>
        <v>0</v>
      </c>
      <c r="E147" s="3">
        <f t="shared" si="10"/>
        <v>0</v>
      </c>
      <c r="F147" s="3">
        <f t="shared" si="10"/>
        <v>0</v>
      </c>
      <c r="G147" s="3">
        <f t="shared" si="11"/>
        <v>6.6189999999999998</v>
      </c>
      <c r="H147" s="3">
        <f t="shared" ref="H147:H165" si="13">L147*(1-0.92)</f>
        <v>7.2380952380952344E-3</v>
      </c>
      <c r="I147" s="3">
        <f t="shared" si="12"/>
        <v>4.7908952380952358E-2</v>
      </c>
      <c r="L147" s="350">
        <v>9.0476190476190474E-2</v>
      </c>
      <c r="O147" s="208">
        <v>81</v>
      </c>
      <c r="P147" s="213">
        <v>6.6189999999999998</v>
      </c>
      <c r="Q147" s="345">
        <v>3.8089999999999997</v>
      </c>
      <c r="R147" s="249"/>
      <c r="S147" s="249"/>
    </row>
    <row r="148" spans="2:19" x14ac:dyDescent="0.2">
      <c r="B148" s="176">
        <f t="shared" si="8"/>
        <v>82</v>
      </c>
      <c r="C148" s="3">
        <f t="shared" si="9"/>
        <v>6.6189999999999998</v>
      </c>
      <c r="D148" s="3">
        <f t="shared" si="10"/>
        <v>0</v>
      </c>
      <c r="E148" s="3">
        <f t="shared" si="10"/>
        <v>0</v>
      </c>
      <c r="F148" s="3">
        <f t="shared" si="10"/>
        <v>0</v>
      </c>
      <c r="G148" s="3">
        <f t="shared" si="11"/>
        <v>6.6189999999999998</v>
      </c>
      <c r="H148" s="3">
        <f t="shared" si="13"/>
        <v>6.8571428571428542E-3</v>
      </c>
      <c r="I148" s="3">
        <f t="shared" si="12"/>
        <v>4.5387428571428551E-2</v>
      </c>
      <c r="L148" s="350">
        <v>8.5714285714285715E-2</v>
      </c>
      <c r="O148" s="208">
        <v>82</v>
      </c>
      <c r="P148" s="213">
        <v>6.6189999999999998</v>
      </c>
      <c r="Q148" s="345">
        <v>3.8089999999999997</v>
      </c>
      <c r="R148" s="249"/>
      <c r="S148" s="249"/>
    </row>
    <row r="149" spans="2:19" x14ac:dyDescent="0.2">
      <c r="B149" s="176">
        <f t="shared" si="8"/>
        <v>83</v>
      </c>
      <c r="C149" s="3">
        <f t="shared" si="9"/>
        <v>6.6189999999999998</v>
      </c>
      <c r="D149" s="3">
        <f t="shared" si="10"/>
        <v>0</v>
      </c>
      <c r="E149" s="3">
        <f t="shared" si="10"/>
        <v>0</v>
      </c>
      <c r="F149" s="3">
        <f t="shared" si="10"/>
        <v>0</v>
      </c>
      <c r="G149" s="3">
        <f t="shared" si="11"/>
        <v>6.6189999999999998</v>
      </c>
      <c r="H149" s="3">
        <f t="shared" si="13"/>
        <v>6.4761904761904731E-3</v>
      </c>
      <c r="I149" s="3">
        <f t="shared" si="12"/>
        <v>4.2865904761904737E-2</v>
      </c>
      <c r="L149" s="350">
        <v>8.0952380952380956E-2</v>
      </c>
      <c r="O149" s="208">
        <v>83</v>
      </c>
      <c r="P149" s="213">
        <v>6.6189999999999998</v>
      </c>
      <c r="Q149" s="345">
        <v>3.8089999999999997</v>
      </c>
      <c r="R149" s="249"/>
      <c r="S149" s="249"/>
    </row>
    <row r="150" spans="2:19" x14ac:dyDescent="0.2">
      <c r="B150" s="176">
        <f t="shared" si="8"/>
        <v>84</v>
      </c>
      <c r="C150" s="3">
        <f t="shared" si="9"/>
        <v>6.6189999999999998</v>
      </c>
      <c r="D150" s="3">
        <f t="shared" si="10"/>
        <v>0</v>
      </c>
      <c r="E150" s="3">
        <f t="shared" si="10"/>
        <v>0</v>
      </c>
      <c r="F150" s="3">
        <f t="shared" si="10"/>
        <v>0</v>
      </c>
      <c r="G150" s="3">
        <f t="shared" si="11"/>
        <v>6.6189999999999998</v>
      </c>
      <c r="H150" s="3">
        <f t="shared" si="13"/>
        <v>6.0952380952380928E-3</v>
      </c>
      <c r="I150" s="3">
        <f t="shared" si="12"/>
        <v>4.0344380952380937E-2</v>
      </c>
      <c r="L150" s="350">
        <v>7.6190476190476197E-2</v>
      </c>
      <c r="O150" s="217">
        <v>84</v>
      </c>
      <c r="P150" s="218">
        <v>6.6189999999999998</v>
      </c>
      <c r="Q150" s="346">
        <v>3.8089999999999997</v>
      </c>
      <c r="R150" s="249"/>
      <c r="S150" s="249"/>
    </row>
    <row r="151" spans="2:19" x14ac:dyDescent="0.2">
      <c r="B151" s="176">
        <f t="shared" si="8"/>
        <v>85</v>
      </c>
      <c r="C151" s="3">
        <f t="shared" si="9"/>
        <v>11.142899999999999</v>
      </c>
      <c r="D151" s="3">
        <f t="shared" si="10"/>
        <v>0</v>
      </c>
      <c r="E151" s="3">
        <f t="shared" si="10"/>
        <v>0</v>
      </c>
      <c r="F151" s="3">
        <f t="shared" si="10"/>
        <v>0</v>
      </c>
      <c r="G151" s="3">
        <f t="shared" si="11"/>
        <v>11.142899999999999</v>
      </c>
      <c r="H151" s="3">
        <f t="shared" si="13"/>
        <v>5.7142857142857108E-3</v>
      </c>
      <c r="I151" s="3">
        <f t="shared" si="12"/>
        <v>6.3673714285714236E-2</v>
      </c>
      <c r="L151" s="350">
        <v>7.1428571428571425E-2</v>
      </c>
      <c r="O151" s="208">
        <v>85</v>
      </c>
      <c r="P151" s="213">
        <v>11.142899999999999</v>
      </c>
      <c r="Q151" s="345">
        <v>6.4878999999999998</v>
      </c>
      <c r="R151" s="249"/>
      <c r="S151" s="249"/>
    </row>
    <row r="152" spans="2:19" x14ac:dyDescent="0.2">
      <c r="B152" s="176">
        <f t="shared" si="8"/>
        <v>86</v>
      </c>
      <c r="C152" s="3">
        <f t="shared" si="9"/>
        <v>11.142899999999999</v>
      </c>
      <c r="D152" s="3">
        <f t="shared" si="10"/>
        <v>0</v>
      </c>
      <c r="E152" s="3">
        <f t="shared" si="10"/>
        <v>0</v>
      </c>
      <c r="F152" s="3">
        <f t="shared" si="10"/>
        <v>0</v>
      </c>
      <c r="G152" s="3">
        <f t="shared" si="11"/>
        <v>11.142899999999999</v>
      </c>
      <c r="H152" s="3">
        <f t="shared" si="13"/>
        <v>5.3333333333333306E-3</v>
      </c>
      <c r="I152" s="3">
        <f t="shared" si="12"/>
        <v>5.9428799999999962E-2</v>
      </c>
      <c r="L152" s="350">
        <v>6.6666666666666666E-2</v>
      </c>
      <c r="O152" s="208">
        <v>86</v>
      </c>
      <c r="P152" s="213">
        <v>11.142899999999999</v>
      </c>
      <c r="Q152" s="345">
        <v>6.4878999999999998</v>
      </c>
      <c r="R152" s="249"/>
      <c r="S152" s="249"/>
    </row>
    <row r="153" spans="2:19" x14ac:dyDescent="0.2">
      <c r="B153" s="176">
        <f t="shared" si="8"/>
        <v>87</v>
      </c>
      <c r="C153" s="3">
        <f t="shared" si="9"/>
        <v>11.142899999999999</v>
      </c>
      <c r="D153" s="3">
        <f t="shared" si="10"/>
        <v>0</v>
      </c>
      <c r="E153" s="3">
        <f t="shared" si="10"/>
        <v>0</v>
      </c>
      <c r="F153" s="3">
        <f t="shared" si="10"/>
        <v>0</v>
      </c>
      <c r="G153" s="3">
        <f t="shared" si="11"/>
        <v>11.142899999999999</v>
      </c>
      <c r="H153" s="3">
        <f t="shared" si="13"/>
        <v>4.9523809523809503E-3</v>
      </c>
      <c r="I153" s="3">
        <f t="shared" si="12"/>
        <v>5.5183885714285688E-2</v>
      </c>
      <c r="L153" s="350">
        <v>6.1904761904761907E-2</v>
      </c>
      <c r="O153" s="208">
        <v>87</v>
      </c>
      <c r="P153" s="213">
        <v>11.142899999999999</v>
      </c>
      <c r="Q153" s="345">
        <v>6.4878999999999998</v>
      </c>
      <c r="R153" s="249"/>
      <c r="S153" s="249"/>
    </row>
    <row r="154" spans="2:19" x14ac:dyDescent="0.2">
      <c r="B154" s="176">
        <f t="shared" si="8"/>
        <v>88</v>
      </c>
      <c r="C154" s="3">
        <f t="shared" si="9"/>
        <v>11.142899999999999</v>
      </c>
      <c r="D154" s="3">
        <f t="shared" si="10"/>
        <v>0</v>
      </c>
      <c r="E154" s="3">
        <f t="shared" si="10"/>
        <v>0</v>
      </c>
      <c r="F154" s="3">
        <f t="shared" si="10"/>
        <v>0</v>
      </c>
      <c r="G154" s="3">
        <f t="shared" si="11"/>
        <v>11.142899999999999</v>
      </c>
      <c r="H154" s="3">
        <f t="shared" si="13"/>
        <v>4.5714285714285692E-3</v>
      </c>
      <c r="I154" s="3">
        <f t="shared" si="12"/>
        <v>5.09389714285714E-2</v>
      </c>
      <c r="L154" s="350">
        <v>5.7142857142857141E-2</v>
      </c>
      <c r="O154" s="208">
        <v>88</v>
      </c>
      <c r="P154" s="213">
        <v>11.142899999999999</v>
      </c>
      <c r="Q154" s="345">
        <v>6.4878999999999998</v>
      </c>
      <c r="R154" s="249"/>
      <c r="S154" s="249"/>
    </row>
    <row r="155" spans="2:19" x14ac:dyDescent="0.2">
      <c r="B155" s="176">
        <f t="shared" si="8"/>
        <v>89</v>
      </c>
      <c r="C155" s="3">
        <f t="shared" si="9"/>
        <v>11.142899999999999</v>
      </c>
      <c r="D155" s="3">
        <f t="shared" si="10"/>
        <v>0</v>
      </c>
      <c r="E155" s="3">
        <f t="shared" si="10"/>
        <v>0</v>
      </c>
      <c r="F155" s="3">
        <f t="shared" si="10"/>
        <v>0</v>
      </c>
      <c r="G155" s="3">
        <f t="shared" si="11"/>
        <v>11.142899999999999</v>
      </c>
      <c r="H155" s="3">
        <f t="shared" si="13"/>
        <v>4.1904761904761889E-3</v>
      </c>
      <c r="I155" s="3">
        <f t="shared" si="12"/>
        <v>4.6694057142857119E-2</v>
      </c>
      <c r="L155" s="350">
        <v>5.2380952380952382E-2</v>
      </c>
      <c r="O155" s="217">
        <v>89</v>
      </c>
      <c r="P155" s="213">
        <v>11.142899999999999</v>
      </c>
      <c r="Q155" s="345">
        <v>6.4878999999999998</v>
      </c>
      <c r="R155" s="249"/>
      <c r="S155" s="249"/>
    </row>
    <row r="156" spans="2:19" x14ac:dyDescent="0.2">
      <c r="B156" s="176">
        <f t="shared" si="8"/>
        <v>90</v>
      </c>
      <c r="C156" s="3">
        <f t="shared" si="9"/>
        <v>19.384900000000002</v>
      </c>
      <c r="D156" s="3">
        <f t="shared" si="10"/>
        <v>0</v>
      </c>
      <c r="E156" s="3">
        <f t="shared" si="10"/>
        <v>0</v>
      </c>
      <c r="F156" s="3">
        <f t="shared" si="10"/>
        <v>0</v>
      </c>
      <c r="G156" s="3">
        <f t="shared" si="11"/>
        <v>19.384900000000002</v>
      </c>
      <c r="H156" s="3">
        <f t="shared" si="13"/>
        <v>3.8095238095238074E-3</v>
      </c>
      <c r="I156" s="3">
        <f t="shared" si="12"/>
        <v>7.3847238095238063E-2</v>
      </c>
      <c r="L156" s="350">
        <v>4.7619047619047616E-2</v>
      </c>
      <c r="O156" s="208">
        <v>90</v>
      </c>
      <c r="P156" s="209">
        <v>19.384900000000002</v>
      </c>
      <c r="Q156" s="347">
        <v>12.241099999999999</v>
      </c>
      <c r="R156" s="249"/>
      <c r="S156" s="249"/>
    </row>
    <row r="157" spans="2:19" x14ac:dyDescent="0.2">
      <c r="B157" s="176">
        <f t="shared" si="8"/>
        <v>91</v>
      </c>
      <c r="C157" s="3">
        <f t="shared" si="9"/>
        <v>19.384900000000002</v>
      </c>
      <c r="D157" s="3">
        <f t="shared" si="10"/>
        <v>0</v>
      </c>
      <c r="E157" s="3">
        <f t="shared" si="10"/>
        <v>0</v>
      </c>
      <c r="F157" s="3">
        <f t="shared" si="10"/>
        <v>0</v>
      </c>
      <c r="G157" s="3">
        <f t="shared" si="11"/>
        <v>19.384900000000002</v>
      </c>
      <c r="H157" s="3">
        <f t="shared" si="13"/>
        <v>3.4285714285714271E-3</v>
      </c>
      <c r="I157" s="3">
        <f t="shared" si="12"/>
        <v>6.6462514285714258E-2</v>
      </c>
      <c r="L157" s="350">
        <v>4.2857142857142858E-2</v>
      </c>
      <c r="O157" s="208">
        <v>91</v>
      </c>
      <c r="P157" s="213">
        <v>19.384900000000002</v>
      </c>
      <c r="Q157" s="345">
        <v>12.241099999999999</v>
      </c>
      <c r="R157" s="249"/>
      <c r="S157" s="249"/>
    </row>
    <row r="158" spans="2:19" x14ac:dyDescent="0.2">
      <c r="B158" s="176">
        <f t="shared" si="8"/>
        <v>92</v>
      </c>
      <c r="C158" s="3">
        <f t="shared" si="9"/>
        <v>19.384900000000002</v>
      </c>
      <c r="D158" s="3">
        <f t="shared" si="10"/>
        <v>0</v>
      </c>
      <c r="E158" s="3">
        <f t="shared" si="10"/>
        <v>0</v>
      </c>
      <c r="F158" s="3">
        <f t="shared" si="10"/>
        <v>0</v>
      </c>
      <c r="G158" s="3">
        <f t="shared" si="11"/>
        <v>19.384900000000002</v>
      </c>
      <c r="H158" s="3">
        <f t="shared" si="13"/>
        <v>3.0476190476190464E-3</v>
      </c>
      <c r="I158" s="3">
        <f t="shared" si="12"/>
        <v>5.907779047619046E-2</v>
      </c>
      <c r="L158" s="350">
        <v>3.8095238095238099E-2</v>
      </c>
      <c r="O158" s="208">
        <v>92</v>
      </c>
      <c r="P158" s="213">
        <v>19.384900000000002</v>
      </c>
      <c r="Q158" s="345">
        <v>12.241099999999999</v>
      </c>
      <c r="R158" s="249"/>
      <c r="S158" s="249"/>
    </row>
    <row r="159" spans="2:19" x14ac:dyDescent="0.2">
      <c r="B159" s="176">
        <f t="shared" si="8"/>
        <v>93</v>
      </c>
      <c r="C159" s="3">
        <f t="shared" si="9"/>
        <v>19.384900000000002</v>
      </c>
      <c r="D159" s="3">
        <f t="shared" si="10"/>
        <v>0</v>
      </c>
      <c r="E159" s="3">
        <f t="shared" si="10"/>
        <v>0</v>
      </c>
      <c r="F159" s="3">
        <f t="shared" si="10"/>
        <v>0</v>
      </c>
      <c r="G159" s="3">
        <f t="shared" si="11"/>
        <v>19.384900000000002</v>
      </c>
      <c r="H159" s="3">
        <f t="shared" si="13"/>
        <v>2.6666666666666653E-3</v>
      </c>
      <c r="I159" s="3">
        <f t="shared" si="12"/>
        <v>5.1693066666666641E-2</v>
      </c>
      <c r="L159" s="350">
        <v>3.3333333333333333E-2</v>
      </c>
      <c r="O159" s="208">
        <v>93</v>
      </c>
      <c r="P159" s="213">
        <v>19.384900000000002</v>
      </c>
      <c r="Q159" s="345">
        <v>12.241099999999999</v>
      </c>
      <c r="R159" s="249"/>
      <c r="S159" s="249"/>
    </row>
    <row r="160" spans="2:19" x14ac:dyDescent="0.2">
      <c r="B160" s="176">
        <f t="shared" si="8"/>
        <v>94</v>
      </c>
      <c r="C160" s="3">
        <f t="shared" si="9"/>
        <v>19.384900000000002</v>
      </c>
      <c r="D160" s="3">
        <f t="shared" si="10"/>
        <v>0</v>
      </c>
      <c r="E160" s="3">
        <f t="shared" si="10"/>
        <v>0</v>
      </c>
      <c r="F160" s="3">
        <f t="shared" si="10"/>
        <v>0</v>
      </c>
      <c r="G160" s="3">
        <f t="shared" si="11"/>
        <v>19.384900000000002</v>
      </c>
      <c r="H160" s="3">
        <f t="shared" si="13"/>
        <v>2.2857142857142846E-3</v>
      </c>
      <c r="I160" s="3">
        <f t="shared" si="12"/>
        <v>4.4308342857142836E-2</v>
      </c>
      <c r="L160" s="350">
        <v>2.8571428571428571E-2</v>
      </c>
      <c r="O160" s="217">
        <v>94</v>
      </c>
      <c r="P160" s="218">
        <v>19.384900000000002</v>
      </c>
      <c r="Q160" s="346">
        <v>12.241099999999999</v>
      </c>
      <c r="R160" s="249"/>
      <c r="S160" s="249"/>
    </row>
    <row r="161" spans="2:19" x14ac:dyDescent="0.2">
      <c r="B161" s="176">
        <f t="shared" si="8"/>
        <v>95</v>
      </c>
      <c r="C161" s="3">
        <f t="shared" si="9"/>
        <v>27.309099999999997</v>
      </c>
      <c r="D161" s="3">
        <f t="shared" si="10"/>
        <v>0</v>
      </c>
      <c r="E161" s="3">
        <f t="shared" si="10"/>
        <v>0</v>
      </c>
      <c r="F161" s="3">
        <f t="shared" si="10"/>
        <v>0</v>
      </c>
      <c r="G161" s="3">
        <f t="shared" si="11"/>
        <v>27.309099999999997</v>
      </c>
      <c r="H161" s="3">
        <f t="shared" si="13"/>
        <v>1.9047619047619037E-3</v>
      </c>
      <c r="I161" s="3">
        <f t="shared" si="12"/>
        <v>5.2017333333333297E-2</v>
      </c>
      <c r="L161" s="350">
        <v>2.3809523809523808E-2</v>
      </c>
      <c r="O161" s="208">
        <v>95</v>
      </c>
      <c r="P161" s="213">
        <v>27.309099999999997</v>
      </c>
      <c r="Q161" s="345">
        <v>19.635400000000001</v>
      </c>
      <c r="R161" s="249"/>
      <c r="S161" s="249"/>
    </row>
    <row r="162" spans="2:19" x14ac:dyDescent="0.2">
      <c r="B162" s="176">
        <f t="shared" si="8"/>
        <v>96</v>
      </c>
      <c r="C162" s="3">
        <f t="shared" si="9"/>
        <v>27.309099999999997</v>
      </c>
      <c r="D162" s="3">
        <f t="shared" si="10"/>
        <v>0</v>
      </c>
      <c r="E162" s="3">
        <f t="shared" si="10"/>
        <v>0</v>
      </c>
      <c r="F162" s="3">
        <f t="shared" si="10"/>
        <v>0</v>
      </c>
      <c r="G162" s="3">
        <f t="shared" si="11"/>
        <v>27.309099999999997</v>
      </c>
      <c r="H162" s="3">
        <f t="shared" si="13"/>
        <v>1.5238095238095232E-3</v>
      </c>
      <c r="I162" s="3">
        <f t="shared" si="12"/>
        <v>4.1613866666666645E-2</v>
      </c>
      <c r="L162" s="350">
        <v>1.9047619047619049E-2</v>
      </c>
      <c r="O162" s="208">
        <v>96</v>
      </c>
      <c r="P162" s="213">
        <v>27.309099999999997</v>
      </c>
      <c r="Q162" s="345">
        <v>19.635400000000001</v>
      </c>
      <c r="R162" s="249"/>
      <c r="S162" s="249"/>
    </row>
    <row r="163" spans="2:19" x14ac:dyDescent="0.2">
      <c r="B163" s="176">
        <f t="shared" si="8"/>
        <v>97</v>
      </c>
      <c r="C163" s="3">
        <f t="shared" si="9"/>
        <v>27.309099999999997</v>
      </c>
      <c r="D163" s="3">
        <f t="shared" si="10"/>
        <v>0</v>
      </c>
      <c r="E163" s="3">
        <f t="shared" si="10"/>
        <v>0</v>
      </c>
      <c r="F163" s="3">
        <f t="shared" si="10"/>
        <v>0</v>
      </c>
      <c r="G163" s="3">
        <f t="shared" si="11"/>
        <v>27.309099999999997</v>
      </c>
      <c r="H163" s="3">
        <f t="shared" si="13"/>
        <v>1.1428571428571423E-3</v>
      </c>
      <c r="I163" s="3">
        <f t="shared" si="12"/>
        <v>3.1210399999999982E-2</v>
      </c>
      <c r="L163" s="350">
        <v>1.4285714285714285E-2</v>
      </c>
      <c r="O163" s="208">
        <v>97</v>
      </c>
      <c r="P163" s="213">
        <v>27.309099999999997</v>
      </c>
      <c r="Q163" s="345">
        <v>19.635400000000001</v>
      </c>
      <c r="R163" s="249"/>
      <c r="S163" s="249"/>
    </row>
    <row r="164" spans="2:19" x14ac:dyDescent="0.2">
      <c r="B164" s="176">
        <f t="shared" si="8"/>
        <v>98</v>
      </c>
      <c r="C164" s="3">
        <f t="shared" si="9"/>
        <v>27.309099999999997</v>
      </c>
      <c r="D164" s="3">
        <f t="shared" si="10"/>
        <v>0</v>
      </c>
      <c r="E164" s="3">
        <f t="shared" si="10"/>
        <v>0</v>
      </c>
      <c r="F164" s="3">
        <f t="shared" si="10"/>
        <v>0</v>
      </c>
      <c r="G164" s="3">
        <f t="shared" si="11"/>
        <v>27.309099999999997</v>
      </c>
      <c r="H164" s="3">
        <f t="shared" si="13"/>
        <v>7.619047619047616E-4</v>
      </c>
      <c r="I164" s="3">
        <f t="shared" si="12"/>
        <v>2.0806933333333322E-2</v>
      </c>
      <c r="L164" s="350">
        <v>9.5238095238095247E-3</v>
      </c>
      <c r="O164" s="208">
        <v>98</v>
      </c>
      <c r="P164" s="213">
        <v>27.309099999999997</v>
      </c>
      <c r="Q164" s="345">
        <v>19.635400000000001</v>
      </c>
      <c r="R164" s="249"/>
      <c r="S164" s="249"/>
    </row>
    <row r="165" spans="2:19" x14ac:dyDescent="0.2">
      <c r="B165" s="176" t="str">
        <f t="shared" si="8"/>
        <v>99+</v>
      </c>
      <c r="C165" s="3">
        <f t="shared" si="9"/>
        <v>27.309099999999997</v>
      </c>
      <c r="D165" s="3">
        <f t="shared" si="10"/>
        <v>0</v>
      </c>
      <c r="E165" s="3">
        <f t="shared" si="10"/>
        <v>0</v>
      </c>
      <c r="F165" s="3">
        <f t="shared" si="10"/>
        <v>0</v>
      </c>
      <c r="G165" s="3">
        <f t="shared" si="11"/>
        <v>27.309099999999997</v>
      </c>
      <c r="H165" s="3">
        <f t="shared" si="13"/>
        <v>3.809523809523808E-4</v>
      </c>
      <c r="I165" s="3">
        <f t="shared" si="12"/>
        <v>1.0403466666666661E-2</v>
      </c>
      <c r="L165" s="351">
        <v>4.7619047619047623E-3</v>
      </c>
      <c r="O165" s="217" t="s">
        <v>806</v>
      </c>
      <c r="P165" s="218">
        <v>27.309099999999997</v>
      </c>
      <c r="Q165" s="346">
        <v>19.635400000000001</v>
      </c>
      <c r="R165" s="249"/>
      <c r="S165" s="249"/>
    </row>
    <row r="170" spans="2:19" x14ac:dyDescent="0.2">
      <c r="B170" s="112" t="s">
        <v>814</v>
      </c>
      <c r="C170" s="112"/>
      <c r="D170" s="112"/>
      <c r="E170" s="112"/>
      <c r="F170" s="112"/>
      <c r="G170" s="112"/>
      <c r="H170" s="112"/>
      <c r="I170" s="112"/>
    </row>
    <row r="171" spans="2:19" x14ac:dyDescent="0.2">
      <c r="B171" s="106" t="s">
        <v>483</v>
      </c>
      <c r="C171" s="108" t="s">
        <v>485</v>
      </c>
      <c r="D171" s="111" t="s">
        <v>480</v>
      </c>
      <c r="E171" s="108" t="s">
        <v>486</v>
      </c>
      <c r="F171" s="151" t="s">
        <v>488</v>
      </c>
      <c r="G171" s="152" t="s">
        <v>437</v>
      </c>
      <c r="I171" s="3">
        <v>1</v>
      </c>
    </row>
    <row r="172" spans="2:19" x14ac:dyDescent="0.2">
      <c r="B172" s="28" t="s">
        <v>119</v>
      </c>
      <c r="C172" s="112">
        <v>0</v>
      </c>
      <c r="D172" s="112">
        <f>SUM(H80:H90)</f>
        <v>0.15333333333333338</v>
      </c>
      <c r="E172" s="112">
        <f>SUM(I80:I90)/D172</f>
        <v>6.4499999999999974E-2</v>
      </c>
      <c r="F172" s="222">
        <v>0</v>
      </c>
      <c r="G172" s="223">
        <f>E172*F172*$I$171</f>
        <v>0</v>
      </c>
    </row>
    <row r="173" spans="2:19" x14ac:dyDescent="0.2">
      <c r="B173" s="28" t="s">
        <v>73</v>
      </c>
      <c r="C173" s="112">
        <v>1</v>
      </c>
      <c r="D173" s="112">
        <f>SUM(H96:H100)</f>
        <v>6.9696969696969702E-2</v>
      </c>
      <c r="E173" s="112">
        <f>SUM(I96:I100)/D173</f>
        <v>6.3099999999999989E-2</v>
      </c>
      <c r="F173" s="222">
        <f>$U$11</f>
        <v>95000</v>
      </c>
      <c r="G173" s="223">
        <f t="shared" ref="G173:G176" si="14">E173*F173*$I$171</f>
        <v>5994.4999999999991</v>
      </c>
    </row>
    <row r="174" spans="2:19" x14ac:dyDescent="0.2">
      <c r="B174" s="28" t="s">
        <v>95</v>
      </c>
      <c r="C174" s="112">
        <v>0</v>
      </c>
      <c r="D174" s="112">
        <f>SUM(H111:H115)</f>
        <v>6.9696969696969702E-2</v>
      </c>
      <c r="E174" s="112">
        <f>SUM(I111:I115)/D174</f>
        <v>0.19780000000000003</v>
      </c>
      <c r="F174" s="222">
        <v>0</v>
      </c>
      <c r="G174" s="223">
        <f t="shared" si="14"/>
        <v>0</v>
      </c>
      <c r="R174" s="35"/>
    </row>
    <row r="175" spans="2:19" x14ac:dyDescent="0.2">
      <c r="B175" s="28" t="s">
        <v>815</v>
      </c>
      <c r="C175" s="112">
        <v>0</v>
      </c>
      <c r="D175" s="112">
        <f>SUM(H121:H125)</f>
        <v>6.9696969696969702E-2</v>
      </c>
      <c r="E175" s="112">
        <f>SUM(I121:I125)/D175</f>
        <v>0.49130000000000001</v>
      </c>
      <c r="F175" s="222">
        <v>0</v>
      </c>
      <c r="G175" s="223">
        <f t="shared" si="14"/>
        <v>0</v>
      </c>
      <c r="R175" s="35"/>
    </row>
    <row r="176" spans="2:19" x14ac:dyDescent="0.2">
      <c r="B176" s="28" t="s">
        <v>1448</v>
      </c>
      <c r="C176" s="112">
        <v>0</v>
      </c>
      <c r="D176" s="112">
        <f>SUM(H146:H165)</f>
        <v>7.999999999999996E-2</v>
      </c>
      <c r="E176" s="112">
        <f>SUM(I146:I165)/D176</f>
        <v>11.928719047619046</v>
      </c>
      <c r="F176" s="222">
        <v>0</v>
      </c>
      <c r="G176" s="223">
        <f t="shared" si="14"/>
        <v>0</v>
      </c>
      <c r="H176" s="223"/>
      <c r="S176" s="107"/>
    </row>
    <row r="177" spans="2:23" x14ac:dyDescent="0.2">
      <c r="B177" s="28"/>
      <c r="C177" s="112"/>
      <c r="D177" s="112"/>
      <c r="E177" s="112"/>
      <c r="F177" s="222"/>
      <c r="G177" s="223"/>
      <c r="H177" s="223"/>
      <c r="S177" s="107"/>
    </row>
    <row r="178" spans="2:23" x14ac:dyDescent="0.2">
      <c r="B178" s="28"/>
      <c r="C178" s="112"/>
      <c r="D178" s="112"/>
      <c r="E178" s="112"/>
      <c r="F178" s="222"/>
      <c r="G178" s="223"/>
      <c r="H178" s="223"/>
      <c r="S178" s="107"/>
    </row>
    <row r="179" spans="2:23" x14ac:dyDescent="0.2">
      <c r="B179" s="28"/>
      <c r="C179" s="112"/>
      <c r="D179" s="112"/>
      <c r="E179" s="112"/>
      <c r="F179" s="112"/>
      <c r="G179" s="224"/>
      <c r="H179" s="223"/>
      <c r="S179" s="107"/>
    </row>
    <row r="180" spans="2:23" x14ac:dyDescent="0.2">
      <c r="B180" s="28"/>
      <c r="C180" s="112"/>
      <c r="D180" s="112"/>
      <c r="E180" s="112"/>
      <c r="F180" s="112"/>
      <c r="G180" s="224"/>
      <c r="H180" s="223"/>
      <c r="S180" s="107"/>
    </row>
    <row r="181" spans="2:23" x14ac:dyDescent="0.2">
      <c r="B181" s="28"/>
      <c r="C181" s="455" t="s">
        <v>1450</v>
      </c>
      <c r="D181" s="455"/>
      <c r="E181" s="455"/>
      <c r="F181" s="455"/>
      <c r="G181" s="177"/>
      <c r="H181" s="130"/>
      <c r="R181" s="112" t="s">
        <v>1451</v>
      </c>
      <c r="S181" s="110"/>
      <c r="T181" s="110"/>
      <c r="U181" s="110"/>
      <c r="V181" s="132"/>
    </row>
    <row r="182" spans="2:23" x14ac:dyDescent="0.2">
      <c r="B182" s="28"/>
      <c r="C182" s="77" t="s">
        <v>353</v>
      </c>
      <c r="D182" s="77" t="s">
        <v>1447</v>
      </c>
      <c r="E182" s="119" t="s">
        <v>354</v>
      </c>
      <c r="F182" s="135" t="s">
        <v>2</v>
      </c>
      <c r="G182" s="177"/>
      <c r="H182" s="130"/>
      <c r="R182" s="77" t="s">
        <v>353</v>
      </c>
      <c r="S182" s="77" t="s">
        <v>1447</v>
      </c>
      <c r="T182" s="119" t="s">
        <v>354</v>
      </c>
      <c r="U182" s="135" t="s">
        <v>2</v>
      </c>
      <c r="V182" s="132"/>
    </row>
    <row r="183" spans="2:23" x14ac:dyDescent="0.2">
      <c r="B183" s="28"/>
      <c r="C183" s="107" t="s">
        <v>3585</v>
      </c>
      <c r="D183" s="35"/>
      <c r="E183" s="108" t="s">
        <v>22</v>
      </c>
      <c r="F183" s="19" t="s">
        <v>792</v>
      </c>
      <c r="G183" s="177"/>
      <c r="H183" s="130"/>
      <c r="R183" s="107" t="s">
        <v>4056</v>
      </c>
      <c r="S183" s="110"/>
      <c r="T183" s="111" t="s">
        <v>356</v>
      </c>
      <c r="U183" s="109" t="s">
        <v>318</v>
      </c>
      <c r="V183" s="132"/>
      <c r="W183">
        <v>4.58E-2</v>
      </c>
    </row>
    <row r="184" spans="2:23" x14ac:dyDescent="0.2">
      <c r="B184" s="28"/>
      <c r="C184" s="107" t="s">
        <v>3987</v>
      </c>
      <c r="D184" s="352"/>
      <c r="E184" s="111" t="s">
        <v>408</v>
      </c>
      <c r="F184" s="28" t="s">
        <v>1498</v>
      </c>
      <c r="G184" s="177"/>
      <c r="H184" s="130"/>
      <c r="R184" s="107" t="s">
        <v>4057</v>
      </c>
      <c r="S184" s="110"/>
      <c r="T184" s="111" t="s">
        <v>328</v>
      </c>
      <c r="U184" s="112" t="s">
        <v>329</v>
      </c>
      <c r="V184" s="132"/>
    </row>
    <row r="185" spans="2:23" x14ac:dyDescent="0.2">
      <c r="B185" s="28"/>
      <c r="C185" s="107" t="s">
        <v>4058</v>
      </c>
      <c r="D185" s="352"/>
      <c r="E185" s="111" t="s">
        <v>410</v>
      </c>
      <c r="F185" s="250" t="s">
        <v>1470</v>
      </c>
      <c r="G185" s="177"/>
      <c r="H185" s="130"/>
      <c r="R185" s="107" t="s">
        <v>4059</v>
      </c>
      <c r="S185" s="110"/>
      <c r="T185" s="111" t="s">
        <v>359</v>
      </c>
      <c r="U185" s="10" t="b">
        <v>0</v>
      </c>
      <c r="V185" s="132"/>
    </row>
    <row r="186" spans="2:23" x14ac:dyDescent="0.2">
      <c r="B186" s="28"/>
      <c r="C186" s="107" t="s">
        <v>4060</v>
      </c>
      <c r="D186" s="352"/>
      <c r="E186" s="111" t="s">
        <v>412</v>
      </c>
      <c r="F186" s="251" t="s">
        <v>1471</v>
      </c>
      <c r="G186" s="177"/>
      <c r="H186" s="130"/>
      <c r="R186" s="107" t="s">
        <v>4061</v>
      </c>
      <c r="S186" s="110"/>
      <c r="T186" s="111" t="s">
        <v>361</v>
      </c>
      <c r="U186" s="10" t="s">
        <v>92</v>
      </c>
      <c r="V186" s="132"/>
    </row>
    <row r="187" spans="2:23" x14ac:dyDescent="0.2">
      <c r="B187" s="28"/>
      <c r="C187" s="107" t="s">
        <v>4062</v>
      </c>
      <c r="D187" s="352"/>
      <c r="E187" s="111" t="s">
        <v>414</v>
      </c>
      <c r="F187" s="244" t="s">
        <v>1472</v>
      </c>
      <c r="G187" s="177"/>
      <c r="H187" s="130"/>
      <c r="R187" s="107" t="s">
        <v>4063</v>
      </c>
      <c r="S187" s="110"/>
      <c r="T187" s="111" t="s">
        <v>369</v>
      </c>
      <c r="U187" s="28">
        <v>34</v>
      </c>
      <c r="V187" s="132"/>
    </row>
    <row r="188" spans="2:23" x14ac:dyDescent="0.2">
      <c r="B188" s="28"/>
      <c r="C188" s="107" t="s">
        <v>4064</v>
      </c>
      <c r="D188" s="352"/>
      <c r="E188" s="127" t="s">
        <v>416</v>
      </c>
      <c r="F188" s="310" t="s">
        <v>1499</v>
      </c>
      <c r="G188" s="177"/>
      <c r="H188" s="130"/>
      <c r="R188" s="107" t="s">
        <v>4065</v>
      </c>
      <c r="S188" s="110"/>
      <c r="T188" s="111" t="s">
        <v>371</v>
      </c>
      <c r="U188" s="28" t="s">
        <v>73</v>
      </c>
      <c r="V188" s="132"/>
    </row>
    <row r="189" spans="2:23" x14ac:dyDescent="0.2">
      <c r="B189" s="28"/>
      <c r="C189" s="107" t="s">
        <v>4066</v>
      </c>
      <c r="D189" s="110"/>
      <c r="E189" s="111" t="s">
        <v>26</v>
      </c>
      <c r="F189" s="186" t="s">
        <v>99</v>
      </c>
      <c r="G189" s="177"/>
      <c r="H189" s="130"/>
      <c r="R189" s="107" t="s">
        <v>4067</v>
      </c>
      <c r="S189" s="110"/>
      <c r="T189" s="111" t="s">
        <v>376</v>
      </c>
      <c r="U189" s="113">
        <v>50000</v>
      </c>
      <c r="V189" s="132"/>
    </row>
    <row r="190" spans="2:23" x14ac:dyDescent="0.2">
      <c r="B190" s="28"/>
      <c r="C190" s="107" t="s">
        <v>4068</v>
      </c>
      <c r="D190" s="110"/>
      <c r="E190" s="111" t="s">
        <v>422</v>
      </c>
      <c r="F190" s="238" t="s">
        <v>1511</v>
      </c>
      <c r="G190" s="177"/>
      <c r="H190" s="130"/>
      <c r="R190" s="107" t="s">
        <v>4069</v>
      </c>
      <c r="S190" s="110"/>
      <c r="T190" s="127" t="s">
        <v>378</v>
      </c>
      <c r="U190" s="188">
        <f>ROUND(W183*U189/1000,3)</f>
        <v>2.29</v>
      </c>
      <c r="V190" s="132"/>
    </row>
    <row r="191" spans="2:23" x14ac:dyDescent="0.2">
      <c r="B191" s="28"/>
      <c r="C191" s="107" t="s">
        <v>4070</v>
      </c>
      <c r="D191" s="352"/>
      <c r="E191" s="111" t="s">
        <v>725</v>
      </c>
      <c r="F191" s="238" t="s">
        <v>1849</v>
      </c>
      <c r="G191" s="177"/>
      <c r="H191" s="130"/>
      <c r="S191" s="107"/>
      <c r="U191" s="147"/>
      <c r="V191" s="132"/>
    </row>
    <row r="192" spans="2:23" x14ac:dyDescent="0.2">
      <c r="B192" s="28"/>
      <c r="C192" s="107" t="s">
        <v>4071</v>
      </c>
      <c r="D192" s="352"/>
      <c r="E192" s="111" t="s">
        <v>726</v>
      </c>
      <c r="F192" s="238" t="s">
        <v>1850</v>
      </c>
      <c r="G192" s="177"/>
      <c r="H192" s="130"/>
      <c r="S192" s="107"/>
      <c r="U192" s="147"/>
      <c r="V192" s="132"/>
    </row>
    <row r="193" spans="2:22" x14ac:dyDescent="0.2">
      <c r="B193" s="28"/>
      <c r="C193" s="107" t="s">
        <v>4072</v>
      </c>
      <c r="D193" s="110"/>
      <c r="E193" s="127" t="s">
        <v>727</v>
      </c>
      <c r="F193" s="135" t="s">
        <v>1851</v>
      </c>
      <c r="G193" s="177"/>
      <c r="H193" s="130"/>
      <c r="S193" s="107"/>
      <c r="U193" s="147"/>
      <c r="V193" s="132"/>
    </row>
    <row r="194" spans="2:22" x14ac:dyDescent="0.2">
      <c r="B194" s="28"/>
      <c r="C194" s="107" t="s">
        <v>4073</v>
      </c>
      <c r="D194" s="110"/>
      <c r="E194" s="111" t="s">
        <v>66</v>
      </c>
      <c r="F194" s="186" t="s">
        <v>1366</v>
      </c>
      <c r="G194" s="177"/>
      <c r="H194" s="130"/>
      <c r="S194" s="107"/>
      <c r="U194" s="147"/>
      <c r="V194" s="132"/>
    </row>
    <row r="195" spans="2:22" x14ac:dyDescent="0.2">
      <c r="B195" s="28"/>
      <c r="C195" s="107" t="s">
        <v>4074</v>
      </c>
      <c r="D195" s="110"/>
      <c r="E195" s="111" t="s">
        <v>426</v>
      </c>
      <c r="F195" s="28" t="s">
        <v>1511</v>
      </c>
      <c r="G195" s="177"/>
      <c r="H195" s="130"/>
      <c r="S195" s="107"/>
      <c r="U195" s="147"/>
      <c r="V195" s="132"/>
    </row>
    <row r="196" spans="2:22" x14ac:dyDescent="0.2">
      <c r="B196" s="28"/>
      <c r="C196" s="107" t="s">
        <v>4075</v>
      </c>
      <c r="D196" s="110"/>
      <c r="E196" s="111" t="s">
        <v>349</v>
      </c>
      <c r="F196" s="192" t="s">
        <v>1852</v>
      </c>
      <c r="G196" s="177"/>
      <c r="H196" s="130"/>
      <c r="S196" s="107"/>
      <c r="U196" s="147"/>
      <c r="V196" s="132"/>
    </row>
    <row r="197" spans="2:22" x14ac:dyDescent="0.2">
      <c r="B197" s="28"/>
      <c r="C197" s="107" t="s">
        <v>4076</v>
      </c>
      <c r="D197" s="110"/>
      <c r="E197" s="111" t="s">
        <v>430</v>
      </c>
      <c r="F197" s="192" t="s">
        <v>1853</v>
      </c>
      <c r="G197" s="177"/>
      <c r="H197" s="130"/>
      <c r="S197" s="107"/>
      <c r="U197" s="147"/>
      <c r="V197" s="132"/>
    </row>
    <row r="198" spans="2:22" x14ac:dyDescent="0.2">
      <c r="B198" s="28"/>
      <c r="C198" s="107" t="s">
        <v>4077</v>
      </c>
      <c r="D198" s="110"/>
      <c r="E198" s="111" t="s">
        <v>432</v>
      </c>
      <c r="F198" s="192" t="s">
        <v>1854</v>
      </c>
      <c r="G198" s="177"/>
      <c r="H198" s="130"/>
      <c r="S198" s="107"/>
      <c r="U198" s="147"/>
      <c r="V198" s="132"/>
    </row>
    <row r="199" spans="2:22" x14ac:dyDescent="0.2">
      <c r="B199" s="28"/>
      <c r="C199" s="107" t="s">
        <v>4078</v>
      </c>
      <c r="D199" s="110"/>
      <c r="E199" s="111" t="s">
        <v>434</v>
      </c>
      <c r="F199" s="199" t="s">
        <v>1855</v>
      </c>
      <c r="G199" s="177"/>
      <c r="H199" s="130"/>
      <c r="U199" s="147"/>
      <c r="V199" s="132"/>
    </row>
    <row r="200" spans="2:22" x14ac:dyDescent="0.2">
      <c r="B200" s="28"/>
      <c r="C200" s="107" t="s">
        <v>4079</v>
      </c>
      <c r="D200" s="110"/>
      <c r="E200" s="127" t="s">
        <v>436</v>
      </c>
      <c r="F200" s="135" t="s">
        <v>1856</v>
      </c>
      <c r="G200" s="177"/>
      <c r="H200" s="130"/>
      <c r="U200" s="147"/>
      <c r="V200" s="132"/>
    </row>
    <row r="201" spans="2:22" x14ac:dyDescent="0.2">
      <c r="B201" s="28"/>
      <c r="C201" s="107" t="s">
        <v>4080</v>
      </c>
      <c r="D201" s="110"/>
      <c r="E201" s="111" t="s">
        <v>371</v>
      </c>
      <c r="F201" s="28" t="s">
        <v>119</v>
      </c>
      <c r="G201" s="177"/>
      <c r="H201" s="130"/>
      <c r="U201" s="147"/>
      <c r="V201" s="132"/>
    </row>
    <row r="202" spans="2:22" x14ac:dyDescent="0.2">
      <c r="B202" s="28"/>
      <c r="C202" s="107" t="s">
        <v>4081</v>
      </c>
      <c r="D202" s="110"/>
      <c r="E202" s="111" t="s">
        <v>437</v>
      </c>
      <c r="F202" s="192" t="s">
        <v>1857</v>
      </c>
      <c r="G202" s="177"/>
      <c r="H202" s="130"/>
      <c r="V202" s="132"/>
    </row>
    <row r="203" spans="2:22" x14ac:dyDescent="0.2">
      <c r="B203" s="28"/>
      <c r="C203" s="107" t="s">
        <v>4082</v>
      </c>
      <c r="D203" s="110"/>
      <c r="E203" s="111" t="s">
        <v>1452</v>
      </c>
      <c r="F203" s="194" t="s">
        <v>1858</v>
      </c>
      <c r="G203" s="177"/>
      <c r="H203" s="130"/>
    </row>
    <row r="204" spans="2:22" x14ac:dyDescent="0.2">
      <c r="B204" s="28"/>
      <c r="C204" s="107" t="s">
        <v>4083</v>
      </c>
      <c r="D204" s="110"/>
      <c r="E204" s="111" t="s">
        <v>349</v>
      </c>
      <c r="F204" s="194" t="s">
        <v>1857</v>
      </c>
      <c r="G204" s="177"/>
      <c r="H204" s="130"/>
    </row>
    <row r="205" spans="2:22" x14ac:dyDescent="0.2">
      <c r="B205" s="28"/>
      <c r="C205" s="107" t="s">
        <v>4084</v>
      </c>
      <c r="D205" s="110"/>
      <c r="E205" s="111" t="s">
        <v>439</v>
      </c>
      <c r="F205" s="194" t="s">
        <v>2390</v>
      </c>
      <c r="G205" s="177"/>
      <c r="H205" s="130"/>
    </row>
    <row r="206" spans="2:22" x14ac:dyDescent="0.2">
      <c r="B206" s="28"/>
      <c r="C206" s="107" t="s">
        <v>4085</v>
      </c>
      <c r="D206" s="110"/>
      <c r="E206" s="111" t="s">
        <v>440</v>
      </c>
      <c r="F206" s="194" t="s">
        <v>2390</v>
      </c>
      <c r="G206" s="177"/>
      <c r="H206" s="130"/>
    </row>
    <row r="207" spans="2:22" x14ac:dyDescent="0.2">
      <c r="B207" s="28"/>
      <c r="C207" s="107" t="s">
        <v>4086</v>
      </c>
      <c r="D207" s="110"/>
      <c r="E207" s="111" t="s">
        <v>1453</v>
      </c>
      <c r="F207" s="194" t="s">
        <v>1857</v>
      </c>
      <c r="G207" s="177"/>
      <c r="H207" s="130"/>
    </row>
    <row r="208" spans="2:22" x14ac:dyDescent="0.2">
      <c r="B208" s="28"/>
      <c r="C208" s="107" t="s">
        <v>4087</v>
      </c>
      <c r="D208" s="110"/>
      <c r="E208" s="111" t="s">
        <v>442</v>
      </c>
      <c r="F208" s="194" t="s">
        <v>1857</v>
      </c>
      <c r="G208" s="177"/>
      <c r="H208" s="130"/>
    </row>
    <row r="209" spans="2:8" x14ac:dyDescent="0.2">
      <c r="B209" s="28"/>
      <c r="C209" s="107" t="s">
        <v>4088</v>
      </c>
      <c r="D209" s="110"/>
      <c r="E209" s="127" t="s">
        <v>443</v>
      </c>
      <c r="F209" s="230" t="s">
        <v>1857</v>
      </c>
      <c r="G209" s="177"/>
      <c r="H209" s="130"/>
    </row>
    <row r="210" spans="2:8" x14ac:dyDescent="0.2">
      <c r="B210" s="28"/>
      <c r="C210" s="107" t="s">
        <v>4089</v>
      </c>
      <c r="D210" s="110"/>
      <c r="E210" s="111" t="s">
        <v>371</v>
      </c>
      <c r="F210" s="28" t="s">
        <v>73</v>
      </c>
      <c r="G210" s="177"/>
      <c r="H210" s="130"/>
    </row>
    <row r="211" spans="2:8" x14ac:dyDescent="0.2">
      <c r="B211" s="28"/>
      <c r="C211" s="107" t="s">
        <v>4090</v>
      </c>
      <c r="D211" s="110"/>
      <c r="E211" s="111" t="s">
        <v>437</v>
      </c>
      <c r="F211" s="192" t="s">
        <v>1859</v>
      </c>
      <c r="G211" s="177"/>
      <c r="H211" s="130"/>
    </row>
    <row r="212" spans="2:8" x14ac:dyDescent="0.2">
      <c r="B212" s="28"/>
      <c r="C212" s="107" t="s">
        <v>4091</v>
      </c>
      <c r="D212" s="110"/>
      <c r="E212" s="111" t="s">
        <v>1452</v>
      </c>
      <c r="F212" s="192" t="s">
        <v>1511</v>
      </c>
      <c r="G212" s="177"/>
      <c r="H212" s="130"/>
    </row>
    <row r="213" spans="2:8" x14ac:dyDescent="0.2">
      <c r="B213" s="28"/>
      <c r="C213" s="107" t="s">
        <v>4092</v>
      </c>
      <c r="D213" s="110"/>
      <c r="E213" s="111" t="s">
        <v>349</v>
      </c>
      <c r="F213" s="194" t="s">
        <v>1852</v>
      </c>
      <c r="G213" s="177"/>
      <c r="H213" s="130"/>
    </row>
    <row r="214" spans="2:8" x14ac:dyDescent="0.2">
      <c r="B214" s="28"/>
      <c r="C214" s="107" t="s">
        <v>4093</v>
      </c>
      <c r="D214" s="110"/>
      <c r="E214" s="111" t="s">
        <v>439</v>
      </c>
      <c r="F214" s="194" t="s">
        <v>2391</v>
      </c>
      <c r="G214" s="177"/>
      <c r="H214" s="130"/>
    </row>
    <row r="215" spans="2:8" x14ac:dyDescent="0.2">
      <c r="B215" s="28"/>
      <c r="C215" s="107" t="s">
        <v>4094</v>
      </c>
      <c r="D215" s="110"/>
      <c r="E215" s="111" t="s">
        <v>440</v>
      </c>
      <c r="F215" s="194" t="s">
        <v>2391</v>
      </c>
      <c r="G215" s="177"/>
      <c r="H215" s="130"/>
    </row>
    <row r="216" spans="2:8" x14ac:dyDescent="0.2">
      <c r="B216" s="28"/>
      <c r="C216" s="107" t="s">
        <v>4095</v>
      </c>
      <c r="D216" s="110"/>
      <c r="E216" s="111" t="s">
        <v>1453</v>
      </c>
      <c r="F216" s="194" t="s">
        <v>2392</v>
      </c>
      <c r="G216" s="177"/>
      <c r="H216" s="130"/>
    </row>
    <row r="217" spans="2:8" x14ac:dyDescent="0.2">
      <c r="B217" s="28"/>
      <c r="C217" s="107" t="s">
        <v>4096</v>
      </c>
      <c r="D217" s="110"/>
      <c r="E217" s="111" t="s">
        <v>442</v>
      </c>
      <c r="F217" s="194" t="s">
        <v>2393</v>
      </c>
      <c r="G217" s="177"/>
      <c r="H217" s="130"/>
    </row>
    <row r="218" spans="2:8" x14ac:dyDescent="0.2">
      <c r="B218" s="28"/>
      <c r="C218" s="107" t="s">
        <v>4097</v>
      </c>
      <c r="D218" s="110"/>
      <c r="E218" s="127" t="s">
        <v>443</v>
      </c>
      <c r="F218" s="230" t="s">
        <v>2392</v>
      </c>
      <c r="G218" s="177"/>
      <c r="H218" s="130"/>
    </row>
    <row r="219" spans="2:8" x14ac:dyDescent="0.2">
      <c r="B219" s="28"/>
      <c r="C219" s="107" t="s">
        <v>4098</v>
      </c>
      <c r="D219" s="110"/>
      <c r="E219" s="111" t="s">
        <v>371</v>
      </c>
      <c r="F219" s="28" t="s">
        <v>95</v>
      </c>
      <c r="G219" s="177"/>
      <c r="H219" s="130"/>
    </row>
    <row r="220" spans="2:8" x14ac:dyDescent="0.2">
      <c r="B220" s="28"/>
      <c r="C220" s="107" t="s">
        <v>4099</v>
      </c>
      <c r="D220" s="110"/>
      <c r="E220" s="111" t="s">
        <v>437</v>
      </c>
      <c r="F220" s="192" t="s">
        <v>1857</v>
      </c>
      <c r="G220" s="177"/>
      <c r="H220" s="130"/>
    </row>
    <row r="221" spans="2:8" x14ac:dyDescent="0.2">
      <c r="B221" s="28"/>
      <c r="C221" s="107" t="s">
        <v>4100</v>
      </c>
      <c r="D221" s="110"/>
      <c r="E221" s="111" t="s">
        <v>1452</v>
      </c>
      <c r="F221" s="194" t="s">
        <v>1860</v>
      </c>
      <c r="G221" s="177"/>
      <c r="H221" s="130"/>
    </row>
    <row r="222" spans="2:8" x14ac:dyDescent="0.2">
      <c r="B222" s="28"/>
      <c r="C222" s="107" t="s">
        <v>4101</v>
      </c>
      <c r="D222" s="110"/>
      <c r="E222" s="111" t="s">
        <v>349</v>
      </c>
      <c r="F222" s="194" t="s">
        <v>1857</v>
      </c>
      <c r="G222" s="177"/>
      <c r="H222" s="130"/>
    </row>
    <row r="223" spans="2:8" x14ac:dyDescent="0.2">
      <c r="B223" s="28"/>
      <c r="C223" s="107" t="s">
        <v>4102</v>
      </c>
      <c r="D223" s="110"/>
      <c r="E223" s="111" t="s">
        <v>439</v>
      </c>
      <c r="F223" s="194" t="s">
        <v>2394</v>
      </c>
      <c r="G223" s="177"/>
      <c r="H223" s="130"/>
    </row>
    <row r="224" spans="2:8" x14ac:dyDescent="0.2">
      <c r="B224" s="28"/>
      <c r="C224" s="107" t="s">
        <v>4103</v>
      </c>
      <c r="D224" s="110"/>
      <c r="E224" s="111" t="s">
        <v>440</v>
      </c>
      <c r="F224" s="194" t="s">
        <v>2394</v>
      </c>
      <c r="G224" s="177"/>
      <c r="H224" s="130"/>
    </row>
    <row r="225" spans="2:8" x14ac:dyDescent="0.2">
      <c r="B225" s="28"/>
      <c r="C225" s="107" t="s">
        <v>4104</v>
      </c>
      <c r="D225" s="110"/>
      <c r="E225" s="111" t="s">
        <v>1453</v>
      </c>
      <c r="F225" s="194" t="s">
        <v>1857</v>
      </c>
      <c r="G225" s="177"/>
      <c r="H225" s="130"/>
    </row>
    <row r="226" spans="2:8" x14ac:dyDescent="0.2">
      <c r="B226" s="28"/>
      <c r="C226" s="107" t="s">
        <v>4105</v>
      </c>
      <c r="D226" s="110"/>
      <c r="E226" s="111" t="s">
        <v>442</v>
      </c>
      <c r="F226" s="194" t="s">
        <v>1857</v>
      </c>
      <c r="G226" s="177"/>
      <c r="H226" s="130"/>
    </row>
    <row r="227" spans="2:8" x14ac:dyDescent="0.2">
      <c r="B227" s="28"/>
      <c r="C227" s="107" t="s">
        <v>4106</v>
      </c>
      <c r="D227" s="110"/>
      <c r="E227" s="127" t="s">
        <v>443</v>
      </c>
      <c r="F227" s="230" t="s">
        <v>1857</v>
      </c>
      <c r="G227" s="177"/>
      <c r="H227" s="130"/>
    </row>
    <row r="228" spans="2:8" x14ac:dyDescent="0.2">
      <c r="B228" s="28"/>
      <c r="C228" s="107" t="s">
        <v>4107</v>
      </c>
      <c r="D228" s="110"/>
      <c r="E228" s="111" t="s">
        <v>371</v>
      </c>
      <c r="F228" s="28" t="s">
        <v>815</v>
      </c>
      <c r="G228" s="177"/>
      <c r="H228" s="130"/>
    </row>
    <row r="229" spans="2:8" x14ac:dyDescent="0.2">
      <c r="B229" s="28"/>
      <c r="C229" s="107" t="s">
        <v>4108</v>
      </c>
      <c r="D229" s="110"/>
      <c r="E229" s="111" t="s">
        <v>437</v>
      </c>
      <c r="F229" s="192" t="s">
        <v>1857</v>
      </c>
      <c r="G229" s="177"/>
      <c r="H229" s="130"/>
    </row>
    <row r="230" spans="2:8" x14ac:dyDescent="0.2">
      <c r="B230" s="28"/>
      <c r="C230" s="107" t="s">
        <v>4109</v>
      </c>
      <c r="D230" s="110"/>
      <c r="E230" s="111" t="s">
        <v>1452</v>
      </c>
      <c r="F230" s="194" t="s">
        <v>1861</v>
      </c>
      <c r="G230" s="177"/>
      <c r="H230" s="130"/>
    </row>
    <row r="231" spans="2:8" x14ac:dyDescent="0.2">
      <c r="B231" s="28"/>
      <c r="C231" s="107" t="s">
        <v>4110</v>
      </c>
      <c r="D231" s="110"/>
      <c r="E231" s="111" t="s">
        <v>349</v>
      </c>
      <c r="F231" s="194" t="s">
        <v>1857</v>
      </c>
      <c r="G231" s="177"/>
      <c r="H231" s="130"/>
    </row>
    <row r="232" spans="2:8" x14ac:dyDescent="0.2">
      <c r="B232" s="28"/>
      <c r="C232" s="107" t="s">
        <v>4111</v>
      </c>
      <c r="D232" s="110"/>
      <c r="E232" s="111" t="s">
        <v>439</v>
      </c>
      <c r="F232" s="194" t="s">
        <v>2395</v>
      </c>
      <c r="G232" s="177"/>
      <c r="H232" s="130"/>
    </row>
    <row r="233" spans="2:8" x14ac:dyDescent="0.2">
      <c r="B233" s="28"/>
      <c r="C233" s="107" t="s">
        <v>4112</v>
      </c>
      <c r="D233" s="110"/>
      <c r="E233" s="111" t="s">
        <v>440</v>
      </c>
      <c r="F233" s="194" t="s">
        <v>2395</v>
      </c>
      <c r="G233" s="177"/>
      <c r="H233" s="130"/>
    </row>
    <row r="234" spans="2:8" x14ac:dyDescent="0.2">
      <c r="B234" s="28"/>
      <c r="C234" s="107" t="s">
        <v>4113</v>
      </c>
      <c r="D234" s="110"/>
      <c r="E234" s="111" t="s">
        <v>1453</v>
      </c>
      <c r="F234" s="194" t="s">
        <v>1857</v>
      </c>
      <c r="G234" s="177"/>
      <c r="H234" s="130"/>
    </row>
    <row r="235" spans="2:8" x14ac:dyDescent="0.2">
      <c r="B235" s="28"/>
      <c r="C235" s="107" t="s">
        <v>4114</v>
      </c>
      <c r="D235" s="110"/>
      <c r="E235" s="111" t="s">
        <v>442</v>
      </c>
      <c r="F235" s="194" t="s">
        <v>1857</v>
      </c>
      <c r="G235" s="177"/>
      <c r="H235" s="130"/>
    </row>
    <row r="236" spans="2:8" x14ac:dyDescent="0.2">
      <c r="B236" s="28"/>
      <c r="C236" s="107" t="s">
        <v>4115</v>
      </c>
      <c r="D236" s="110"/>
      <c r="E236" s="127" t="s">
        <v>443</v>
      </c>
      <c r="F236" s="230" t="s">
        <v>1857</v>
      </c>
      <c r="G236" s="177"/>
      <c r="H236" s="130"/>
    </row>
    <row r="237" spans="2:8" x14ac:dyDescent="0.2">
      <c r="B237" s="28"/>
      <c r="C237" s="107" t="s">
        <v>4116</v>
      </c>
      <c r="D237" s="110"/>
      <c r="E237" s="111" t="s">
        <v>371</v>
      </c>
      <c r="F237" s="28" t="s">
        <v>1448</v>
      </c>
      <c r="G237" s="177"/>
      <c r="H237" s="130"/>
    </row>
    <row r="238" spans="2:8" x14ac:dyDescent="0.2">
      <c r="B238" s="28"/>
      <c r="C238" s="107" t="s">
        <v>4117</v>
      </c>
      <c r="D238" s="110"/>
      <c r="E238" s="111" t="s">
        <v>437</v>
      </c>
      <c r="F238" s="192" t="s">
        <v>1857</v>
      </c>
      <c r="G238" s="177"/>
      <c r="H238" s="130"/>
    </row>
    <row r="239" spans="2:8" x14ac:dyDescent="0.2">
      <c r="B239" s="28"/>
      <c r="C239" s="107" t="s">
        <v>4118</v>
      </c>
      <c r="D239" s="110"/>
      <c r="E239" s="111" t="s">
        <v>1452</v>
      </c>
      <c r="F239" s="194" t="s">
        <v>1862</v>
      </c>
      <c r="G239" s="177"/>
      <c r="H239" s="130"/>
    </row>
    <row r="240" spans="2:8" x14ac:dyDescent="0.2">
      <c r="B240" s="28"/>
      <c r="C240" s="107" t="s">
        <v>4119</v>
      </c>
      <c r="D240" s="110"/>
      <c r="E240" s="111" t="s">
        <v>349</v>
      </c>
      <c r="F240" s="194" t="s">
        <v>1857</v>
      </c>
      <c r="G240" s="177"/>
      <c r="H240" s="130"/>
    </row>
    <row r="241" spans="2:17" x14ac:dyDescent="0.2">
      <c r="B241" s="28"/>
      <c r="C241" s="107" t="s">
        <v>4120</v>
      </c>
      <c r="D241" s="110"/>
      <c r="E241" s="111" t="s">
        <v>439</v>
      </c>
      <c r="F241" s="194" t="s">
        <v>2396</v>
      </c>
      <c r="G241" s="177"/>
      <c r="H241" s="130"/>
    </row>
    <row r="242" spans="2:17" x14ac:dyDescent="0.2">
      <c r="B242" s="28"/>
      <c r="C242" s="107" t="s">
        <v>4121</v>
      </c>
      <c r="D242" s="110"/>
      <c r="E242" s="111" t="s">
        <v>440</v>
      </c>
      <c r="F242" s="194" t="s">
        <v>2396</v>
      </c>
      <c r="G242" s="177"/>
      <c r="H242" s="130"/>
    </row>
    <row r="243" spans="2:17" x14ac:dyDescent="0.2">
      <c r="B243" s="28"/>
      <c r="C243" s="107" t="s">
        <v>4122</v>
      </c>
      <c r="D243" s="110"/>
      <c r="E243" s="111" t="s">
        <v>1453</v>
      </c>
      <c r="F243" s="194" t="s">
        <v>1857</v>
      </c>
      <c r="G243" s="177"/>
      <c r="H243" s="130"/>
    </row>
    <row r="244" spans="2:17" x14ac:dyDescent="0.2">
      <c r="B244" s="28"/>
      <c r="C244" s="107" t="s">
        <v>4123</v>
      </c>
      <c r="D244" s="110"/>
      <c r="E244" s="111" t="s">
        <v>442</v>
      </c>
      <c r="F244" s="194" t="s">
        <v>1857</v>
      </c>
      <c r="G244" s="177"/>
      <c r="H244" s="130"/>
    </row>
    <row r="245" spans="2:17" x14ac:dyDescent="0.2">
      <c r="B245" s="28"/>
      <c r="C245" s="107" t="s">
        <v>4124</v>
      </c>
      <c r="D245" s="110"/>
      <c r="E245" s="127" t="s">
        <v>443</v>
      </c>
      <c r="F245" s="230" t="s">
        <v>1857</v>
      </c>
      <c r="G245" s="177"/>
      <c r="H245" s="130"/>
    </row>
    <row r="246" spans="2:17" x14ac:dyDescent="0.2">
      <c r="B246" s="28"/>
      <c r="C246" s="107" t="s">
        <v>4125</v>
      </c>
      <c r="D246" s="3"/>
      <c r="E246" s="108" t="s">
        <v>455</v>
      </c>
      <c r="F246" s="192" t="s">
        <v>1852</v>
      </c>
      <c r="G246" s="177"/>
      <c r="H246" s="130"/>
    </row>
    <row r="247" spans="2:17" x14ac:dyDescent="0.2">
      <c r="B247" s="28"/>
      <c r="C247" s="107" t="s">
        <v>4126</v>
      </c>
      <c r="D247" s="3"/>
      <c r="E247" s="108" t="s">
        <v>457</v>
      </c>
      <c r="F247" s="192" t="s">
        <v>1863</v>
      </c>
      <c r="G247" s="177"/>
      <c r="H247" s="130"/>
    </row>
    <row r="248" spans="2:17" x14ac:dyDescent="0.2">
      <c r="B248" s="28"/>
      <c r="C248" s="107" t="s">
        <v>3717</v>
      </c>
      <c r="D248" s="3"/>
      <c r="E248" s="108" t="s">
        <v>459</v>
      </c>
      <c r="F248" s="192" t="s">
        <v>2391</v>
      </c>
      <c r="G248" s="177"/>
      <c r="H248" s="130"/>
    </row>
    <row r="249" spans="2:17" x14ac:dyDescent="0.2">
      <c r="B249" s="28"/>
      <c r="C249" s="107" t="s">
        <v>4127</v>
      </c>
      <c r="D249" s="3"/>
      <c r="E249" s="108" t="s">
        <v>461</v>
      </c>
      <c r="F249" s="192" t="s">
        <v>2391</v>
      </c>
      <c r="G249" s="177"/>
      <c r="H249" s="130"/>
    </row>
    <row r="250" spans="2:17" x14ac:dyDescent="0.2">
      <c r="B250" s="28"/>
      <c r="C250" s="107"/>
      <c r="D250" s="3"/>
      <c r="E250" s="147"/>
      <c r="F250" s="192"/>
      <c r="G250" s="177"/>
      <c r="H250" s="130"/>
    </row>
    <row r="251" spans="2:17" x14ac:dyDescent="0.2">
      <c r="B251" s="28"/>
      <c r="C251" s="107"/>
      <c r="D251" s="3"/>
      <c r="E251" s="147"/>
      <c r="F251" s="192"/>
      <c r="G251" s="177"/>
      <c r="H251" s="130"/>
    </row>
    <row r="252" spans="2:17" x14ac:dyDescent="0.2">
      <c r="B252" s="28"/>
      <c r="C252" s="107"/>
      <c r="D252" s="3"/>
      <c r="E252" s="147"/>
      <c r="F252" s="192"/>
      <c r="G252" s="177"/>
      <c r="H252" s="130"/>
    </row>
    <row r="253" spans="2:17" x14ac:dyDescent="0.2">
      <c r="B253" s="28"/>
      <c r="C253" s="107"/>
      <c r="D253" s="3"/>
      <c r="E253" s="147"/>
      <c r="F253" s="192"/>
      <c r="G253" s="177"/>
      <c r="H253" s="130"/>
    </row>
    <row r="254" spans="2:17" x14ac:dyDescent="0.2">
      <c r="B254" s="28"/>
      <c r="C254" s="107"/>
      <c r="D254" s="3"/>
      <c r="E254" s="147"/>
      <c r="F254" s="192"/>
      <c r="G254" s="177"/>
      <c r="H254" s="130"/>
    </row>
    <row r="255" spans="2:17" x14ac:dyDescent="0.2">
      <c r="B255" s="28"/>
      <c r="C255" s="107"/>
      <c r="D255" s="3"/>
      <c r="E255" s="147"/>
      <c r="F255" s="192"/>
      <c r="G255" s="177"/>
      <c r="H255" s="130"/>
    </row>
    <row r="256" spans="2:17" x14ac:dyDescent="0.2">
      <c r="B256" s="112" t="s">
        <v>1449</v>
      </c>
      <c r="C256" s="112"/>
      <c r="D256" s="112"/>
      <c r="E256" s="112"/>
      <c r="F256" s="112"/>
      <c r="G256" s="112"/>
      <c r="H256" s="112"/>
      <c r="I256" s="112"/>
      <c r="J256" s="112"/>
      <c r="O256" s="342"/>
      <c r="P256" s="343"/>
      <c r="Q256" s="343"/>
    </row>
    <row r="257" spans="1:17" x14ac:dyDescent="0.2">
      <c r="B257" s="149" t="s">
        <v>369</v>
      </c>
      <c r="C257" s="204" t="s">
        <v>475</v>
      </c>
      <c r="D257" s="204" t="s">
        <v>476</v>
      </c>
      <c r="E257" s="204" t="s">
        <v>477</v>
      </c>
      <c r="F257" s="204" t="s">
        <v>478</v>
      </c>
      <c r="G257" s="204" t="s">
        <v>479</v>
      </c>
      <c r="H257" s="204" t="s">
        <v>480</v>
      </c>
      <c r="I257" s="204" t="s">
        <v>481</v>
      </c>
      <c r="O257" s="342"/>
      <c r="P257" s="343"/>
      <c r="Q257" s="343"/>
    </row>
    <row r="258" spans="1:17" x14ac:dyDescent="0.2">
      <c r="A258" s="147">
        <v>1</v>
      </c>
      <c r="B258" s="205"/>
      <c r="C258" s="206">
        <v>1</v>
      </c>
      <c r="D258" s="206">
        <v>0</v>
      </c>
      <c r="E258" s="206">
        <v>0</v>
      </c>
      <c r="F258" s="206">
        <v>0</v>
      </c>
      <c r="G258" s="207"/>
      <c r="H258" s="207"/>
      <c r="I258" s="207"/>
      <c r="J258" s="3"/>
      <c r="O258" s="342"/>
      <c r="P258" s="344"/>
      <c r="Q258" s="344"/>
    </row>
    <row r="259" spans="1:17" x14ac:dyDescent="0.2">
      <c r="B259" s="176">
        <f>O259</f>
        <v>0</v>
      </c>
      <c r="C259" s="3">
        <f>P259*$C$79</f>
        <v>3.0499999999999999E-2</v>
      </c>
      <c r="D259" s="3">
        <f>Q259*$D$79</f>
        <v>0</v>
      </c>
      <c r="E259" s="3">
        <f t="shared" ref="E259:F322" si="15">R259*$D$79</f>
        <v>0</v>
      </c>
      <c r="F259" s="3">
        <f t="shared" si="15"/>
        <v>0</v>
      </c>
      <c r="G259" s="3">
        <f>SUM(C259:F259)/$A$79</f>
        <v>3.0499999999999999E-2</v>
      </c>
      <c r="H259" s="3">
        <f t="shared" ref="H259:H322" si="16">0.92/66</f>
        <v>1.3939393939393941E-2</v>
      </c>
      <c r="I259" s="3">
        <f>G259*H259</f>
        <v>4.2515151515151516E-4</v>
      </c>
      <c r="O259" s="208">
        <v>0</v>
      </c>
      <c r="P259" s="311">
        <v>3.0499999999999999E-2</v>
      </c>
      <c r="Q259" s="344"/>
    </row>
    <row r="260" spans="1:17" x14ac:dyDescent="0.2">
      <c r="B260" s="176">
        <f t="shared" ref="B260:B300" si="17">O260</f>
        <v>15</v>
      </c>
      <c r="C260" s="3">
        <f t="shared" ref="C260:C323" si="18">P260*$C$79</f>
        <v>3.0499999999999999E-2</v>
      </c>
      <c r="D260" s="3">
        <f t="shared" ref="D260:F323" si="19">Q260*$D$79</f>
        <v>0</v>
      </c>
      <c r="E260" s="3">
        <f t="shared" si="15"/>
        <v>0</v>
      </c>
      <c r="F260" s="3">
        <f t="shared" si="15"/>
        <v>0</v>
      </c>
      <c r="G260" s="3">
        <f t="shared" ref="G260:G323" si="20">SUM(C260:F260)/$A$79</f>
        <v>3.0499999999999999E-2</v>
      </c>
      <c r="H260" s="3">
        <f t="shared" si="16"/>
        <v>1.3939393939393941E-2</v>
      </c>
      <c r="I260" s="3">
        <f t="shared" ref="I260:I323" si="21">G260*H260</f>
        <v>4.2515151515151516E-4</v>
      </c>
      <c r="O260" s="208">
        <v>15</v>
      </c>
      <c r="P260" s="232">
        <v>3.0499999999999999E-2</v>
      </c>
      <c r="Q260" s="344"/>
    </row>
    <row r="261" spans="1:17" x14ac:dyDescent="0.2">
      <c r="B261" s="176">
        <f t="shared" si="17"/>
        <v>16</v>
      </c>
      <c r="C261" s="3">
        <f t="shared" si="18"/>
        <v>3.6900000000000002E-2</v>
      </c>
      <c r="D261" s="3">
        <f t="shared" si="19"/>
        <v>0</v>
      </c>
      <c r="E261" s="3">
        <f t="shared" si="15"/>
        <v>0</v>
      </c>
      <c r="F261" s="3">
        <f t="shared" si="15"/>
        <v>0</v>
      </c>
      <c r="G261" s="3">
        <f t="shared" si="20"/>
        <v>3.6900000000000002E-2</v>
      </c>
      <c r="H261" s="3">
        <f t="shared" si="16"/>
        <v>1.3939393939393941E-2</v>
      </c>
      <c r="I261" s="3">
        <f t="shared" si="21"/>
        <v>5.1436363636363648E-4</v>
      </c>
      <c r="O261" s="208">
        <v>16</v>
      </c>
      <c r="P261" s="232">
        <v>3.6900000000000002E-2</v>
      </c>
      <c r="Q261" s="344"/>
    </row>
    <row r="262" spans="1:17" x14ac:dyDescent="0.2">
      <c r="B262" s="176">
        <f t="shared" si="17"/>
        <v>17</v>
      </c>
      <c r="C262" s="3">
        <f t="shared" si="18"/>
        <v>4.2099999999999999E-2</v>
      </c>
      <c r="D262" s="3">
        <f t="shared" si="19"/>
        <v>0</v>
      </c>
      <c r="E262" s="3">
        <f t="shared" si="15"/>
        <v>0</v>
      </c>
      <c r="F262" s="3">
        <f t="shared" si="15"/>
        <v>0</v>
      </c>
      <c r="G262" s="3">
        <f t="shared" si="20"/>
        <v>4.2099999999999999E-2</v>
      </c>
      <c r="H262" s="3">
        <f t="shared" si="16"/>
        <v>1.3939393939393941E-2</v>
      </c>
      <c r="I262" s="3">
        <f t="shared" si="21"/>
        <v>5.8684848484848488E-4</v>
      </c>
      <c r="O262" s="208">
        <v>17</v>
      </c>
      <c r="P262" s="232">
        <v>4.2099999999999999E-2</v>
      </c>
      <c r="Q262" s="344"/>
    </row>
    <row r="263" spans="1:17" x14ac:dyDescent="0.2">
      <c r="B263" s="176">
        <f t="shared" si="17"/>
        <v>18</v>
      </c>
      <c r="C263" s="3">
        <f t="shared" si="18"/>
        <v>4.53E-2</v>
      </c>
      <c r="D263" s="3">
        <f t="shared" si="19"/>
        <v>0</v>
      </c>
      <c r="E263" s="3">
        <f t="shared" si="15"/>
        <v>0</v>
      </c>
      <c r="F263" s="3">
        <f t="shared" si="15"/>
        <v>0</v>
      </c>
      <c r="G263" s="3">
        <f t="shared" si="20"/>
        <v>4.53E-2</v>
      </c>
      <c r="H263" s="3">
        <f t="shared" si="16"/>
        <v>1.3939393939393941E-2</v>
      </c>
      <c r="I263" s="3">
        <f t="shared" si="21"/>
        <v>6.3145454545454551E-4</v>
      </c>
      <c r="O263" s="208">
        <v>18</v>
      </c>
      <c r="P263" s="232">
        <v>4.53E-2</v>
      </c>
      <c r="Q263" s="344"/>
    </row>
    <row r="264" spans="1:17" x14ac:dyDescent="0.2">
      <c r="B264" s="176">
        <f t="shared" si="17"/>
        <v>19</v>
      </c>
      <c r="C264" s="3">
        <f t="shared" si="18"/>
        <v>4.6799999999999994E-2</v>
      </c>
      <c r="D264" s="3">
        <f t="shared" si="19"/>
        <v>0</v>
      </c>
      <c r="E264" s="3">
        <f t="shared" si="15"/>
        <v>0</v>
      </c>
      <c r="F264" s="3">
        <f t="shared" si="15"/>
        <v>0</v>
      </c>
      <c r="G264" s="3">
        <f t="shared" si="20"/>
        <v>4.6799999999999994E-2</v>
      </c>
      <c r="H264" s="3">
        <f t="shared" si="16"/>
        <v>1.3939393939393941E-2</v>
      </c>
      <c r="I264" s="3">
        <f t="shared" si="21"/>
        <v>6.5236363636363636E-4</v>
      </c>
      <c r="O264" s="208">
        <v>19</v>
      </c>
      <c r="P264" s="232">
        <v>4.6799999999999994E-2</v>
      </c>
      <c r="Q264" s="344"/>
    </row>
    <row r="265" spans="1:17" x14ac:dyDescent="0.2">
      <c r="B265" s="176">
        <f t="shared" si="17"/>
        <v>20</v>
      </c>
      <c r="C265" s="3">
        <f t="shared" si="18"/>
        <v>4.07E-2</v>
      </c>
      <c r="D265" s="3">
        <f t="shared" si="19"/>
        <v>0</v>
      </c>
      <c r="E265" s="3">
        <f t="shared" si="15"/>
        <v>0</v>
      </c>
      <c r="F265" s="3">
        <f t="shared" si="15"/>
        <v>0</v>
      </c>
      <c r="G265" s="3">
        <f t="shared" si="20"/>
        <v>4.07E-2</v>
      </c>
      <c r="H265" s="3">
        <f t="shared" si="16"/>
        <v>1.3939393939393941E-2</v>
      </c>
      <c r="I265" s="3">
        <f t="shared" si="21"/>
        <v>5.6733333333333343E-4</v>
      </c>
      <c r="O265" s="208">
        <v>20</v>
      </c>
      <c r="P265" s="232">
        <v>4.07E-2</v>
      </c>
      <c r="Q265" s="344"/>
    </row>
    <row r="266" spans="1:17" x14ac:dyDescent="0.2">
      <c r="B266" s="176">
        <f t="shared" si="17"/>
        <v>21</v>
      </c>
      <c r="C266" s="3">
        <f t="shared" si="18"/>
        <v>4.07E-2</v>
      </c>
      <c r="D266" s="3">
        <f t="shared" si="19"/>
        <v>0</v>
      </c>
      <c r="E266" s="3">
        <f t="shared" si="15"/>
        <v>0</v>
      </c>
      <c r="F266" s="3">
        <f t="shared" si="15"/>
        <v>0</v>
      </c>
      <c r="G266" s="3">
        <f t="shared" si="20"/>
        <v>4.07E-2</v>
      </c>
      <c r="H266" s="3">
        <f t="shared" si="16"/>
        <v>1.3939393939393941E-2</v>
      </c>
      <c r="I266" s="3">
        <f t="shared" si="21"/>
        <v>5.6733333333333343E-4</v>
      </c>
      <c r="O266" s="208">
        <v>21</v>
      </c>
      <c r="P266" s="232">
        <v>4.07E-2</v>
      </c>
      <c r="Q266" s="344"/>
    </row>
    <row r="267" spans="1:17" x14ac:dyDescent="0.2">
      <c r="B267" s="176">
        <f t="shared" si="17"/>
        <v>22</v>
      </c>
      <c r="C267" s="3">
        <f t="shared" si="18"/>
        <v>4.0999999999999995E-2</v>
      </c>
      <c r="D267" s="3">
        <f t="shared" si="19"/>
        <v>0</v>
      </c>
      <c r="E267" s="3">
        <f t="shared" si="15"/>
        <v>0</v>
      </c>
      <c r="F267" s="3">
        <f t="shared" si="15"/>
        <v>0</v>
      </c>
      <c r="G267" s="3">
        <f t="shared" si="20"/>
        <v>4.0999999999999995E-2</v>
      </c>
      <c r="H267" s="3">
        <f t="shared" si="16"/>
        <v>1.3939393939393941E-2</v>
      </c>
      <c r="I267" s="3">
        <f t="shared" si="21"/>
        <v>5.7151515151515153E-4</v>
      </c>
      <c r="O267" s="208">
        <v>22</v>
      </c>
      <c r="P267" s="232">
        <v>4.0999999999999995E-2</v>
      </c>
      <c r="Q267" s="344"/>
    </row>
    <row r="268" spans="1:17" x14ac:dyDescent="0.2">
      <c r="B268" s="176">
        <f t="shared" si="17"/>
        <v>23</v>
      </c>
      <c r="C268" s="3">
        <f t="shared" si="18"/>
        <v>4.1799999999999997E-2</v>
      </c>
      <c r="D268" s="3">
        <f t="shared" si="19"/>
        <v>0</v>
      </c>
      <c r="E268" s="3">
        <f t="shared" si="15"/>
        <v>0</v>
      </c>
      <c r="F268" s="3">
        <f t="shared" si="15"/>
        <v>0</v>
      </c>
      <c r="G268" s="3">
        <f t="shared" si="20"/>
        <v>4.1799999999999997E-2</v>
      </c>
      <c r="H268" s="3">
        <f t="shared" si="16"/>
        <v>1.3939393939393941E-2</v>
      </c>
      <c r="I268" s="3">
        <f t="shared" si="21"/>
        <v>5.8266666666666666E-4</v>
      </c>
      <c r="O268" s="208">
        <v>23</v>
      </c>
      <c r="P268" s="232">
        <v>4.1799999999999997E-2</v>
      </c>
      <c r="Q268" s="344"/>
    </row>
    <row r="269" spans="1:17" x14ac:dyDescent="0.2">
      <c r="B269" s="225">
        <f t="shared" si="17"/>
        <v>24</v>
      </c>
      <c r="C269" s="15">
        <f t="shared" si="18"/>
        <v>4.2900000000000001E-2</v>
      </c>
      <c r="D269" s="15">
        <f t="shared" si="19"/>
        <v>0</v>
      </c>
      <c r="E269" s="15">
        <f t="shared" si="15"/>
        <v>0</v>
      </c>
      <c r="F269" s="15">
        <f t="shared" si="15"/>
        <v>0</v>
      </c>
      <c r="G269" s="15">
        <f t="shared" si="20"/>
        <v>4.2900000000000001E-2</v>
      </c>
      <c r="H269" s="15">
        <f t="shared" si="16"/>
        <v>1.3939393939393941E-2</v>
      </c>
      <c r="I269" s="15">
        <f t="shared" si="21"/>
        <v>5.9800000000000012E-4</v>
      </c>
      <c r="O269" s="208">
        <v>24</v>
      </c>
      <c r="P269" s="232">
        <v>4.2900000000000001E-2</v>
      </c>
      <c r="Q269" s="344"/>
    </row>
    <row r="270" spans="1:17" x14ac:dyDescent="0.2">
      <c r="B270" s="176">
        <f t="shared" si="17"/>
        <v>25</v>
      </c>
      <c r="C270" s="3">
        <f t="shared" si="18"/>
        <v>4.4199999999999996E-2</v>
      </c>
      <c r="D270" s="3">
        <f t="shared" si="19"/>
        <v>0</v>
      </c>
      <c r="E270" s="3">
        <f t="shared" si="15"/>
        <v>0</v>
      </c>
      <c r="F270" s="3">
        <f t="shared" si="15"/>
        <v>0</v>
      </c>
      <c r="G270" s="3">
        <f t="shared" si="20"/>
        <v>4.4199999999999996E-2</v>
      </c>
      <c r="H270" s="3">
        <f t="shared" si="16"/>
        <v>1.3939393939393941E-2</v>
      </c>
      <c r="I270" s="3">
        <f t="shared" si="21"/>
        <v>6.1612121212121216E-4</v>
      </c>
      <c r="O270" s="208">
        <v>25</v>
      </c>
      <c r="P270" s="232">
        <v>4.4199999999999996E-2</v>
      </c>
      <c r="Q270" s="344"/>
    </row>
    <row r="271" spans="1:17" x14ac:dyDescent="0.2">
      <c r="B271" s="176">
        <f t="shared" si="17"/>
        <v>26</v>
      </c>
      <c r="C271" s="3">
        <f t="shared" si="18"/>
        <v>4.4199999999999996E-2</v>
      </c>
      <c r="D271" s="3">
        <f t="shared" si="19"/>
        <v>0</v>
      </c>
      <c r="E271" s="3">
        <f t="shared" si="15"/>
        <v>0</v>
      </c>
      <c r="F271" s="3">
        <f t="shared" si="15"/>
        <v>0</v>
      </c>
      <c r="G271" s="3">
        <f t="shared" si="20"/>
        <v>4.4199999999999996E-2</v>
      </c>
      <c r="H271" s="3">
        <f t="shared" si="16"/>
        <v>1.3939393939393941E-2</v>
      </c>
      <c r="I271" s="3">
        <f t="shared" si="21"/>
        <v>6.1612121212121216E-4</v>
      </c>
      <c r="O271" s="208">
        <v>26</v>
      </c>
      <c r="P271" s="232">
        <v>4.4199999999999996E-2</v>
      </c>
      <c r="Q271" s="344"/>
    </row>
    <row r="272" spans="1:17" x14ac:dyDescent="0.2">
      <c r="B272" s="176">
        <f t="shared" si="17"/>
        <v>27</v>
      </c>
      <c r="C272" s="3">
        <f t="shared" si="18"/>
        <v>4.2699999999999995E-2</v>
      </c>
      <c r="D272" s="3">
        <f t="shared" si="19"/>
        <v>0</v>
      </c>
      <c r="E272" s="3">
        <f t="shared" si="15"/>
        <v>0</v>
      </c>
      <c r="F272" s="3">
        <f t="shared" si="15"/>
        <v>0</v>
      </c>
      <c r="G272" s="3">
        <f t="shared" si="20"/>
        <v>4.2699999999999995E-2</v>
      </c>
      <c r="H272" s="3">
        <f t="shared" si="16"/>
        <v>1.3939393939393941E-2</v>
      </c>
      <c r="I272" s="3">
        <f t="shared" si="21"/>
        <v>5.952121212121212E-4</v>
      </c>
      <c r="O272" s="208">
        <v>27</v>
      </c>
      <c r="P272" s="232">
        <v>4.2699999999999995E-2</v>
      </c>
      <c r="Q272" s="344"/>
    </row>
    <row r="273" spans="2:17" x14ac:dyDescent="0.2">
      <c r="B273" s="176">
        <f t="shared" si="17"/>
        <v>28</v>
      </c>
      <c r="C273" s="3">
        <f t="shared" si="18"/>
        <v>4.2199999999999994E-2</v>
      </c>
      <c r="D273" s="3">
        <f t="shared" si="19"/>
        <v>0</v>
      </c>
      <c r="E273" s="3">
        <f t="shared" si="15"/>
        <v>0</v>
      </c>
      <c r="F273" s="3">
        <f t="shared" si="15"/>
        <v>0</v>
      </c>
      <c r="G273" s="3">
        <f t="shared" si="20"/>
        <v>4.2199999999999994E-2</v>
      </c>
      <c r="H273" s="3">
        <f t="shared" si="16"/>
        <v>1.3939393939393941E-2</v>
      </c>
      <c r="I273" s="3">
        <f t="shared" si="21"/>
        <v>5.8824242424242417E-4</v>
      </c>
      <c r="O273" s="208">
        <v>28</v>
      </c>
      <c r="P273" s="232">
        <v>4.2199999999999994E-2</v>
      </c>
      <c r="Q273" s="344"/>
    </row>
    <row r="274" spans="2:17" x14ac:dyDescent="0.2">
      <c r="B274" s="225">
        <f t="shared" si="17"/>
        <v>29</v>
      </c>
      <c r="C274" s="15">
        <f t="shared" si="18"/>
        <v>4.1799999999999997E-2</v>
      </c>
      <c r="D274" s="15">
        <f t="shared" si="19"/>
        <v>0</v>
      </c>
      <c r="E274" s="15">
        <f t="shared" si="15"/>
        <v>0</v>
      </c>
      <c r="F274" s="15">
        <f t="shared" si="15"/>
        <v>0</v>
      </c>
      <c r="G274" s="15">
        <f t="shared" si="20"/>
        <v>4.1799999999999997E-2</v>
      </c>
      <c r="H274" s="15">
        <f t="shared" si="16"/>
        <v>1.3939393939393941E-2</v>
      </c>
      <c r="I274" s="15">
        <f t="shared" si="21"/>
        <v>5.8266666666666666E-4</v>
      </c>
      <c r="O274" s="217">
        <v>29</v>
      </c>
      <c r="P274" s="233">
        <v>4.1799999999999997E-2</v>
      </c>
      <c r="Q274" s="344"/>
    </row>
    <row r="275" spans="2:17" x14ac:dyDescent="0.2">
      <c r="B275" s="176">
        <f t="shared" si="17"/>
        <v>30</v>
      </c>
      <c r="C275" s="3">
        <f t="shared" si="18"/>
        <v>4.2800000000000005E-2</v>
      </c>
      <c r="D275" s="3">
        <f t="shared" si="19"/>
        <v>0</v>
      </c>
      <c r="E275" s="3">
        <f t="shared" si="15"/>
        <v>0</v>
      </c>
      <c r="F275" s="3">
        <f t="shared" si="15"/>
        <v>0</v>
      </c>
      <c r="G275" s="3">
        <f t="shared" si="20"/>
        <v>4.2800000000000005E-2</v>
      </c>
      <c r="H275" s="3">
        <f t="shared" si="16"/>
        <v>1.3939393939393941E-2</v>
      </c>
      <c r="I275" s="3">
        <f t="shared" si="21"/>
        <v>5.9660606060606071E-4</v>
      </c>
      <c r="O275" s="208">
        <v>30</v>
      </c>
      <c r="P275" s="232">
        <v>4.2800000000000005E-2</v>
      </c>
      <c r="Q275" s="344"/>
    </row>
    <row r="276" spans="2:17" x14ac:dyDescent="0.2">
      <c r="B276" s="176">
        <f t="shared" si="17"/>
        <v>31</v>
      </c>
      <c r="C276" s="3">
        <f t="shared" si="18"/>
        <v>4.2800000000000005E-2</v>
      </c>
      <c r="D276" s="3">
        <f t="shared" si="19"/>
        <v>0</v>
      </c>
      <c r="E276" s="3">
        <f t="shared" si="15"/>
        <v>0</v>
      </c>
      <c r="F276" s="3">
        <f t="shared" si="15"/>
        <v>0</v>
      </c>
      <c r="G276" s="3">
        <f t="shared" si="20"/>
        <v>4.2800000000000005E-2</v>
      </c>
      <c r="H276" s="3">
        <f t="shared" si="16"/>
        <v>1.3939393939393941E-2</v>
      </c>
      <c r="I276" s="3">
        <f t="shared" si="21"/>
        <v>5.9660606060606071E-4</v>
      </c>
      <c r="O276" s="208">
        <v>31</v>
      </c>
      <c r="P276" s="232">
        <v>4.2800000000000005E-2</v>
      </c>
      <c r="Q276" s="344"/>
    </row>
    <row r="277" spans="2:17" x14ac:dyDescent="0.2">
      <c r="B277" s="176">
        <f t="shared" si="17"/>
        <v>32</v>
      </c>
      <c r="C277" s="3">
        <f t="shared" si="18"/>
        <v>4.2800000000000005E-2</v>
      </c>
      <c r="D277" s="3">
        <f t="shared" si="19"/>
        <v>0</v>
      </c>
      <c r="E277" s="3">
        <f t="shared" si="15"/>
        <v>0</v>
      </c>
      <c r="F277" s="3">
        <f t="shared" si="15"/>
        <v>0</v>
      </c>
      <c r="G277" s="3">
        <f t="shared" si="20"/>
        <v>4.2800000000000005E-2</v>
      </c>
      <c r="H277" s="3">
        <f t="shared" si="16"/>
        <v>1.3939393939393941E-2</v>
      </c>
      <c r="I277" s="3">
        <f t="shared" si="21"/>
        <v>5.9660606060606071E-4</v>
      </c>
      <c r="O277" s="208">
        <v>32</v>
      </c>
      <c r="P277" s="232">
        <v>4.2800000000000005E-2</v>
      </c>
      <c r="Q277" s="344"/>
    </row>
    <row r="278" spans="2:17" x14ac:dyDescent="0.2">
      <c r="B278" s="176">
        <f t="shared" si="17"/>
        <v>33</v>
      </c>
      <c r="C278" s="3">
        <f t="shared" si="18"/>
        <v>4.3799999999999999E-2</v>
      </c>
      <c r="D278" s="3">
        <f t="shared" si="19"/>
        <v>0</v>
      </c>
      <c r="E278" s="3">
        <f t="shared" si="15"/>
        <v>0</v>
      </c>
      <c r="F278" s="3">
        <f t="shared" si="15"/>
        <v>0</v>
      </c>
      <c r="G278" s="3">
        <f t="shared" si="20"/>
        <v>4.3799999999999999E-2</v>
      </c>
      <c r="H278" s="3">
        <f t="shared" si="16"/>
        <v>1.3939393939393941E-2</v>
      </c>
      <c r="I278" s="3">
        <f t="shared" si="21"/>
        <v>6.1054545454545454E-4</v>
      </c>
      <c r="O278" s="208">
        <v>33</v>
      </c>
      <c r="P278" s="232">
        <v>4.3799999999999999E-2</v>
      </c>
      <c r="Q278" s="344"/>
    </row>
    <row r="279" spans="2:17" x14ac:dyDescent="0.2">
      <c r="B279" s="225">
        <f t="shared" si="17"/>
        <v>34</v>
      </c>
      <c r="C279" s="15">
        <f t="shared" si="18"/>
        <v>4.58E-2</v>
      </c>
      <c r="D279" s="15">
        <f t="shared" si="19"/>
        <v>0</v>
      </c>
      <c r="E279" s="15">
        <f t="shared" si="15"/>
        <v>0</v>
      </c>
      <c r="F279" s="15">
        <f t="shared" si="15"/>
        <v>0</v>
      </c>
      <c r="G279" s="15">
        <f t="shared" si="20"/>
        <v>4.58E-2</v>
      </c>
      <c r="H279" s="15">
        <f t="shared" si="16"/>
        <v>1.3939393939393941E-2</v>
      </c>
      <c r="I279" s="15">
        <f t="shared" si="21"/>
        <v>6.3842424242424253E-4</v>
      </c>
      <c r="O279" s="217">
        <v>34</v>
      </c>
      <c r="P279" s="233">
        <v>4.58E-2</v>
      </c>
      <c r="Q279" s="344"/>
    </row>
    <row r="280" spans="2:17" x14ac:dyDescent="0.2">
      <c r="B280" s="176">
        <f t="shared" si="17"/>
        <v>35</v>
      </c>
      <c r="C280" s="3">
        <f t="shared" si="18"/>
        <v>4.7699999999999992E-2</v>
      </c>
      <c r="D280" s="3">
        <f t="shared" si="19"/>
        <v>0</v>
      </c>
      <c r="E280" s="3">
        <f t="shared" si="15"/>
        <v>0</v>
      </c>
      <c r="F280" s="3">
        <f t="shared" si="15"/>
        <v>0</v>
      </c>
      <c r="G280" s="3">
        <f t="shared" si="20"/>
        <v>4.7699999999999992E-2</v>
      </c>
      <c r="H280" s="3">
        <f t="shared" si="16"/>
        <v>1.3939393939393941E-2</v>
      </c>
      <c r="I280" s="3">
        <f t="shared" si="21"/>
        <v>6.649090909090909E-4</v>
      </c>
      <c r="O280" s="208">
        <v>35</v>
      </c>
      <c r="P280" s="232">
        <v>4.7699999999999992E-2</v>
      </c>
      <c r="Q280" s="344"/>
    </row>
    <row r="281" spans="2:17" x14ac:dyDescent="0.2">
      <c r="B281" s="176">
        <f t="shared" si="17"/>
        <v>36</v>
      </c>
      <c r="C281" s="3">
        <f t="shared" si="18"/>
        <v>4.9699999999999994E-2</v>
      </c>
      <c r="D281" s="3">
        <f t="shared" si="19"/>
        <v>0</v>
      </c>
      <c r="E281" s="3">
        <f t="shared" si="15"/>
        <v>0</v>
      </c>
      <c r="F281" s="3">
        <f t="shared" si="15"/>
        <v>0</v>
      </c>
      <c r="G281" s="3">
        <f t="shared" si="20"/>
        <v>4.9699999999999994E-2</v>
      </c>
      <c r="H281" s="3">
        <f t="shared" si="16"/>
        <v>1.3939393939393941E-2</v>
      </c>
      <c r="I281" s="3">
        <f t="shared" si="21"/>
        <v>6.9278787878787878E-4</v>
      </c>
      <c r="O281" s="208">
        <v>36</v>
      </c>
      <c r="P281" s="232">
        <v>4.9699999999999994E-2</v>
      </c>
      <c r="Q281" s="344"/>
    </row>
    <row r="282" spans="2:17" x14ac:dyDescent="0.2">
      <c r="B282" s="176">
        <f t="shared" si="17"/>
        <v>37</v>
      </c>
      <c r="C282" s="3">
        <f t="shared" si="18"/>
        <v>5.0700000000000002E-2</v>
      </c>
      <c r="D282" s="3">
        <f t="shared" si="19"/>
        <v>0</v>
      </c>
      <c r="E282" s="3">
        <f t="shared" si="15"/>
        <v>0</v>
      </c>
      <c r="F282" s="3">
        <f t="shared" si="15"/>
        <v>0</v>
      </c>
      <c r="G282" s="3">
        <f t="shared" si="20"/>
        <v>5.0700000000000002E-2</v>
      </c>
      <c r="H282" s="3">
        <f t="shared" si="16"/>
        <v>1.3939393939393941E-2</v>
      </c>
      <c r="I282" s="3">
        <f t="shared" si="21"/>
        <v>7.0672727272727282E-4</v>
      </c>
      <c r="O282" s="208">
        <v>37</v>
      </c>
      <c r="P282" s="232">
        <v>5.0700000000000002E-2</v>
      </c>
      <c r="Q282" s="344"/>
    </row>
    <row r="283" spans="2:17" x14ac:dyDescent="0.2">
      <c r="B283" s="176">
        <f t="shared" si="17"/>
        <v>38</v>
      </c>
      <c r="C283" s="3">
        <f t="shared" si="18"/>
        <v>5.67E-2</v>
      </c>
      <c r="D283" s="3">
        <f t="shared" si="19"/>
        <v>0</v>
      </c>
      <c r="E283" s="3">
        <f t="shared" si="15"/>
        <v>0</v>
      </c>
      <c r="F283" s="3">
        <f t="shared" si="15"/>
        <v>0</v>
      </c>
      <c r="G283" s="3">
        <f t="shared" si="20"/>
        <v>5.67E-2</v>
      </c>
      <c r="H283" s="3">
        <f t="shared" si="16"/>
        <v>1.3939393939393941E-2</v>
      </c>
      <c r="I283" s="3">
        <f t="shared" si="21"/>
        <v>7.9036363636363646E-4</v>
      </c>
      <c r="O283" s="208">
        <v>38</v>
      </c>
      <c r="P283" s="232">
        <v>5.67E-2</v>
      </c>
      <c r="Q283" s="344"/>
    </row>
    <row r="284" spans="2:17" x14ac:dyDescent="0.2">
      <c r="B284" s="225">
        <f t="shared" si="17"/>
        <v>39</v>
      </c>
      <c r="C284" s="15">
        <f t="shared" si="18"/>
        <v>5.9699999999999996E-2</v>
      </c>
      <c r="D284" s="15">
        <f t="shared" si="19"/>
        <v>0</v>
      </c>
      <c r="E284" s="15">
        <f t="shared" si="15"/>
        <v>0</v>
      </c>
      <c r="F284" s="15">
        <f t="shared" si="15"/>
        <v>0</v>
      </c>
      <c r="G284" s="15">
        <f t="shared" si="20"/>
        <v>5.9699999999999996E-2</v>
      </c>
      <c r="H284" s="15">
        <f t="shared" si="16"/>
        <v>1.3939393939393941E-2</v>
      </c>
      <c r="I284" s="15">
        <f t="shared" si="21"/>
        <v>8.3218181818181817E-4</v>
      </c>
      <c r="O284" s="217">
        <v>39</v>
      </c>
      <c r="P284" s="233">
        <v>5.9699999999999996E-2</v>
      </c>
      <c r="Q284" s="344"/>
    </row>
    <row r="285" spans="2:17" x14ac:dyDescent="0.2">
      <c r="B285" s="176">
        <f t="shared" si="17"/>
        <v>40</v>
      </c>
      <c r="C285" s="3">
        <f t="shared" si="18"/>
        <v>6.3700000000000007E-2</v>
      </c>
      <c r="D285" s="3">
        <f t="shared" si="19"/>
        <v>0</v>
      </c>
      <c r="E285" s="3">
        <f t="shared" si="15"/>
        <v>0</v>
      </c>
      <c r="F285" s="3">
        <f t="shared" si="15"/>
        <v>0</v>
      </c>
      <c r="G285" s="3">
        <f t="shared" si="20"/>
        <v>6.3700000000000007E-2</v>
      </c>
      <c r="H285" s="3">
        <f t="shared" si="16"/>
        <v>1.3939393939393941E-2</v>
      </c>
      <c r="I285" s="3">
        <f t="shared" si="21"/>
        <v>8.8793939393939415E-4</v>
      </c>
      <c r="O285" s="208">
        <v>40</v>
      </c>
      <c r="P285" s="232">
        <v>6.3700000000000007E-2</v>
      </c>
      <c r="Q285" s="344"/>
    </row>
    <row r="286" spans="2:17" x14ac:dyDescent="0.2">
      <c r="B286" s="176">
        <f t="shared" si="17"/>
        <v>41</v>
      </c>
      <c r="C286" s="3">
        <f t="shared" si="18"/>
        <v>6.8600000000000008E-2</v>
      </c>
      <c r="D286" s="3">
        <f t="shared" si="19"/>
        <v>0</v>
      </c>
      <c r="E286" s="3">
        <f t="shared" si="15"/>
        <v>0</v>
      </c>
      <c r="F286" s="3">
        <f t="shared" si="15"/>
        <v>0</v>
      </c>
      <c r="G286" s="3">
        <f t="shared" si="20"/>
        <v>6.8600000000000008E-2</v>
      </c>
      <c r="H286" s="3">
        <f t="shared" si="16"/>
        <v>1.3939393939393941E-2</v>
      </c>
      <c r="I286" s="3">
        <f t="shared" si="21"/>
        <v>9.5624242424242444E-4</v>
      </c>
      <c r="O286" s="208">
        <v>41</v>
      </c>
      <c r="P286" s="232">
        <v>6.8600000000000008E-2</v>
      </c>
      <c r="Q286" s="344"/>
    </row>
    <row r="287" spans="2:17" x14ac:dyDescent="0.2">
      <c r="B287" s="176">
        <f t="shared" si="17"/>
        <v>42</v>
      </c>
      <c r="C287" s="3">
        <f t="shared" si="18"/>
        <v>7.5600000000000001E-2</v>
      </c>
      <c r="D287" s="3">
        <f t="shared" si="19"/>
        <v>0</v>
      </c>
      <c r="E287" s="3">
        <f t="shared" si="15"/>
        <v>0</v>
      </c>
      <c r="F287" s="3">
        <f t="shared" si="15"/>
        <v>0</v>
      </c>
      <c r="G287" s="3">
        <f t="shared" si="20"/>
        <v>7.5600000000000001E-2</v>
      </c>
      <c r="H287" s="3">
        <f t="shared" si="16"/>
        <v>1.3939393939393941E-2</v>
      </c>
      <c r="I287" s="3">
        <f t="shared" si="21"/>
        <v>1.053818181818182E-3</v>
      </c>
      <c r="O287" s="208">
        <v>42</v>
      </c>
      <c r="P287" s="232">
        <v>7.5600000000000001E-2</v>
      </c>
      <c r="Q287" s="344"/>
    </row>
    <row r="288" spans="2:17" x14ac:dyDescent="0.2">
      <c r="B288" s="176">
        <f t="shared" si="17"/>
        <v>43</v>
      </c>
      <c r="C288" s="3">
        <f t="shared" si="18"/>
        <v>8.2599999999999993E-2</v>
      </c>
      <c r="D288" s="3">
        <f t="shared" si="19"/>
        <v>0</v>
      </c>
      <c r="E288" s="3">
        <f t="shared" si="15"/>
        <v>0</v>
      </c>
      <c r="F288" s="3">
        <f t="shared" si="15"/>
        <v>0</v>
      </c>
      <c r="G288" s="3">
        <f t="shared" si="20"/>
        <v>8.2599999999999993E-2</v>
      </c>
      <c r="H288" s="3">
        <f t="shared" si="16"/>
        <v>1.3939393939393941E-2</v>
      </c>
      <c r="I288" s="3">
        <f t="shared" si="21"/>
        <v>1.1513939393939395E-3</v>
      </c>
      <c r="O288" s="208">
        <v>43</v>
      </c>
      <c r="P288" s="232">
        <v>8.2599999999999993E-2</v>
      </c>
      <c r="Q288" s="344"/>
    </row>
    <row r="289" spans="2:17" x14ac:dyDescent="0.2">
      <c r="B289" s="225">
        <f t="shared" si="17"/>
        <v>44</v>
      </c>
      <c r="C289" s="15">
        <f t="shared" si="18"/>
        <v>8.9499999999999996E-2</v>
      </c>
      <c r="D289" s="15">
        <f t="shared" si="19"/>
        <v>0</v>
      </c>
      <c r="E289" s="15">
        <f t="shared" si="15"/>
        <v>0</v>
      </c>
      <c r="F289" s="15">
        <f t="shared" si="15"/>
        <v>0</v>
      </c>
      <c r="G289" s="15">
        <f t="shared" si="20"/>
        <v>8.9499999999999996E-2</v>
      </c>
      <c r="H289" s="15">
        <f t="shared" si="16"/>
        <v>1.3939393939393941E-2</v>
      </c>
      <c r="I289" s="15">
        <f t="shared" si="21"/>
        <v>1.2475757575757577E-3</v>
      </c>
      <c r="O289" s="217">
        <v>44</v>
      </c>
      <c r="P289" s="233">
        <v>8.9499999999999996E-2</v>
      </c>
      <c r="Q289" s="344"/>
    </row>
    <row r="290" spans="2:17" x14ac:dyDescent="0.2">
      <c r="B290" s="176">
        <f t="shared" si="17"/>
        <v>45</v>
      </c>
      <c r="C290" s="3">
        <f t="shared" si="18"/>
        <v>9.7500000000000003E-2</v>
      </c>
      <c r="D290" s="3">
        <f t="shared" si="19"/>
        <v>0</v>
      </c>
      <c r="E290" s="3">
        <f t="shared" si="15"/>
        <v>0</v>
      </c>
      <c r="F290" s="3">
        <f t="shared" si="15"/>
        <v>0</v>
      </c>
      <c r="G290" s="3">
        <f t="shared" si="20"/>
        <v>9.7500000000000003E-2</v>
      </c>
      <c r="H290" s="3">
        <f t="shared" si="16"/>
        <v>1.3939393939393941E-2</v>
      </c>
      <c r="I290" s="3">
        <f t="shared" si="21"/>
        <v>1.3590909090909092E-3</v>
      </c>
      <c r="O290" s="208">
        <v>45</v>
      </c>
      <c r="P290" s="232">
        <v>9.7500000000000003E-2</v>
      </c>
      <c r="Q290" s="344"/>
    </row>
    <row r="291" spans="2:17" x14ac:dyDescent="0.2">
      <c r="B291" s="176">
        <f t="shared" si="17"/>
        <v>46</v>
      </c>
      <c r="C291" s="3">
        <f t="shared" si="18"/>
        <v>0.10640000000000001</v>
      </c>
      <c r="D291" s="3">
        <f t="shared" si="19"/>
        <v>0</v>
      </c>
      <c r="E291" s="3">
        <f t="shared" si="15"/>
        <v>0</v>
      </c>
      <c r="F291" s="3">
        <f t="shared" si="15"/>
        <v>0</v>
      </c>
      <c r="G291" s="3">
        <f t="shared" si="20"/>
        <v>0.10640000000000001</v>
      </c>
      <c r="H291" s="3">
        <f t="shared" si="16"/>
        <v>1.3939393939393941E-2</v>
      </c>
      <c r="I291" s="3">
        <f t="shared" si="21"/>
        <v>1.4831515151515155E-3</v>
      </c>
      <c r="O291" s="208">
        <v>46</v>
      </c>
      <c r="P291" s="232">
        <v>0.10640000000000001</v>
      </c>
      <c r="Q291" s="344"/>
    </row>
    <row r="292" spans="2:17" x14ac:dyDescent="0.2">
      <c r="B292" s="176">
        <f t="shared" si="17"/>
        <v>47</v>
      </c>
      <c r="C292" s="3">
        <f t="shared" si="18"/>
        <v>0.1164</v>
      </c>
      <c r="D292" s="3">
        <f t="shared" si="19"/>
        <v>0</v>
      </c>
      <c r="E292" s="3">
        <f t="shared" si="15"/>
        <v>0</v>
      </c>
      <c r="F292" s="3">
        <f t="shared" si="15"/>
        <v>0</v>
      </c>
      <c r="G292" s="3">
        <f t="shared" si="20"/>
        <v>0.1164</v>
      </c>
      <c r="H292" s="3">
        <f t="shared" si="16"/>
        <v>1.3939393939393941E-2</v>
      </c>
      <c r="I292" s="3">
        <f t="shared" si="21"/>
        <v>1.6225454545454546E-3</v>
      </c>
      <c r="O292" s="208">
        <v>47</v>
      </c>
      <c r="P292" s="232">
        <v>0.1164</v>
      </c>
      <c r="Q292" s="344"/>
    </row>
    <row r="293" spans="2:17" x14ac:dyDescent="0.2">
      <c r="B293" s="176">
        <f t="shared" si="17"/>
        <v>48</v>
      </c>
      <c r="C293" s="3">
        <f t="shared" si="18"/>
        <v>0.1263</v>
      </c>
      <c r="D293" s="3">
        <f t="shared" si="19"/>
        <v>0</v>
      </c>
      <c r="E293" s="3">
        <f t="shared" si="15"/>
        <v>0</v>
      </c>
      <c r="F293" s="3">
        <f t="shared" si="15"/>
        <v>0</v>
      </c>
      <c r="G293" s="3">
        <f t="shared" si="20"/>
        <v>0.1263</v>
      </c>
      <c r="H293" s="3">
        <f t="shared" si="16"/>
        <v>1.3939393939393941E-2</v>
      </c>
      <c r="I293" s="3">
        <f t="shared" si="21"/>
        <v>1.7605454545454547E-3</v>
      </c>
      <c r="O293" s="208">
        <v>48</v>
      </c>
      <c r="P293" s="232">
        <v>0.1263</v>
      </c>
      <c r="Q293" s="344"/>
    </row>
    <row r="294" spans="2:17" x14ac:dyDescent="0.2">
      <c r="B294" s="225">
        <f t="shared" si="17"/>
        <v>49</v>
      </c>
      <c r="C294" s="15">
        <f t="shared" si="18"/>
        <v>0.13730000000000001</v>
      </c>
      <c r="D294" s="15">
        <f t="shared" si="19"/>
        <v>0</v>
      </c>
      <c r="E294" s="15">
        <f t="shared" si="15"/>
        <v>0</v>
      </c>
      <c r="F294" s="15">
        <f t="shared" si="15"/>
        <v>0</v>
      </c>
      <c r="G294" s="15">
        <f t="shared" si="20"/>
        <v>0.13730000000000001</v>
      </c>
      <c r="H294" s="15">
        <f t="shared" si="16"/>
        <v>1.3939393939393941E-2</v>
      </c>
      <c r="I294" s="15">
        <f t="shared" si="21"/>
        <v>1.9138787878787882E-3</v>
      </c>
      <c r="O294" s="217">
        <v>49</v>
      </c>
      <c r="P294" s="233">
        <v>0.13730000000000001</v>
      </c>
      <c r="Q294" s="344"/>
    </row>
    <row r="295" spans="2:17" x14ac:dyDescent="0.2">
      <c r="B295" s="176">
        <f t="shared" si="17"/>
        <v>50</v>
      </c>
      <c r="C295" s="3">
        <f t="shared" si="18"/>
        <v>0.1492</v>
      </c>
      <c r="D295" s="3">
        <f t="shared" si="19"/>
        <v>0</v>
      </c>
      <c r="E295" s="3">
        <f t="shared" si="15"/>
        <v>0</v>
      </c>
      <c r="F295" s="3">
        <f t="shared" si="15"/>
        <v>0</v>
      </c>
      <c r="G295" s="3">
        <f t="shared" si="20"/>
        <v>0.1492</v>
      </c>
      <c r="H295" s="3">
        <f t="shared" si="16"/>
        <v>1.3939393939393941E-2</v>
      </c>
      <c r="I295" s="3">
        <f t="shared" si="21"/>
        <v>2.079757575757576E-3</v>
      </c>
      <c r="O295" s="208">
        <v>50</v>
      </c>
      <c r="P295" s="232">
        <v>0.1492</v>
      </c>
      <c r="Q295" s="344"/>
    </row>
    <row r="296" spans="2:17" x14ac:dyDescent="0.2">
      <c r="B296" s="176">
        <f t="shared" si="17"/>
        <v>51</v>
      </c>
      <c r="C296" s="3">
        <f t="shared" si="18"/>
        <v>0.16510000000000002</v>
      </c>
      <c r="D296" s="3">
        <f t="shared" si="19"/>
        <v>0</v>
      </c>
      <c r="E296" s="3">
        <f t="shared" si="15"/>
        <v>0</v>
      </c>
      <c r="F296" s="3">
        <f t="shared" si="15"/>
        <v>0</v>
      </c>
      <c r="G296" s="3">
        <f t="shared" si="20"/>
        <v>0.16510000000000002</v>
      </c>
      <c r="H296" s="3">
        <f t="shared" si="16"/>
        <v>1.3939393939393941E-2</v>
      </c>
      <c r="I296" s="3">
        <f t="shared" si="21"/>
        <v>2.3013939393939399E-3</v>
      </c>
      <c r="O296" s="208">
        <v>51</v>
      </c>
      <c r="P296" s="232">
        <v>0.16510000000000002</v>
      </c>
      <c r="Q296" s="344"/>
    </row>
    <row r="297" spans="2:17" x14ac:dyDescent="0.2">
      <c r="B297" s="176">
        <f t="shared" si="17"/>
        <v>52</v>
      </c>
      <c r="C297" s="3">
        <f t="shared" si="18"/>
        <v>0.185</v>
      </c>
      <c r="D297" s="3">
        <f t="shared" si="19"/>
        <v>0</v>
      </c>
      <c r="E297" s="3">
        <f t="shared" si="15"/>
        <v>0</v>
      </c>
      <c r="F297" s="3">
        <f t="shared" si="15"/>
        <v>0</v>
      </c>
      <c r="G297" s="3">
        <f t="shared" si="20"/>
        <v>0.185</v>
      </c>
      <c r="H297" s="3">
        <f t="shared" si="16"/>
        <v>1.3939393939393941E-2</v>
      </c>
      <c r="I297" s="3">
        <f t="shared" si="21"/>
        <v>2.5787878787878792E-3</v>
      </c>
      <c r="O297" s="208">
        <v>52</v>
      </c>
      <c r="P297" s="232">
        <v>0.185</v>
      </c>
      <c r="Q297" s="344"/>
    </row>
    <row r="298" spans="2:17" x14ac:dyDescent="0.2">
      <c r="B298" s="176">
        <f t="shared" si="17"/>
        <v>53</v>
      </c>
      <c r="C298" s="3">
        <f t="shared" si="18"/>
        <v>0.20489999999999997</v>
      </c>
      <c r="D298" s="3">
        <f t="shared" si="19"/>
        <v>0</v>
      </c>
      <c r="E298" s="3">
        <f t="shared" si="15"/>
        <v>0</v>
      </c>
      <c r="F298" s="3">
        <f t="shared" si="15"/>
        <v>0</v>
      </c>
      <c r="G298" s="3">
        <f t="shared" si="20"/>
        <v>0.20489999999999997</v>
      </c>
      <c r="H298" s="3">
        <f t="shared" si="16"/>
        <v>1.3939393939393941E-2</v>
      </c>
      <c r="I298" s="3">
        <f t="shared" si="21"/>
        <v>2.856181818181818E-3</v>
      </c>
      <c r="O298" s="208">
        <v>53</v>
      </c>
      <c r="P298" s="232">
        <v>0.20489999999999997</v>
      </c>
      <c r="Q298" s="344"/>
    </row>
    <row r="299" spans="2:17" x14ac:dyDescent="0.2">
      <c r="B299" s="225">
        <f t="shared" si="17"/>
        <v>54</v>
      </c>
      <c r="C299" s="15">
        <f t="shared" si="18"/>
        <v>0.2288</v>
      </c>
      <c r="D299" s="15">
        <f t="shared" si="19"/>
        <v>0</v>
      </c>
      <c r="E299" s="15">
        <f t="shared" si="15"/>
        <v>0</v>
      </c>
      <c r="F299" s="15">
        <f t="shared" si="15"/>
        <v>0</v>
      </c>
      <c r="G299" s="15">
        <f t="shared" si="20"/>
        <v>0.2288</v>
      </c>
      <c r="H299" s="15">
        <f t="shared" si="16"/>
        <v>1.3939393939393941E-2</v>
      </c>
      <c r="I299" s="15">
        <f t="shared" si="21"/>
        <v>3.1893333333333335E-3</v>
      </c>
      <c r="O299" s="217">
        <v>54</v>
      </c>
      <c r="P299" s="233">
        <v>0.2288</v>
      </c>
      <c r="Q299" s="344"/>
    </row>
    <row r="300" spans="2:17" x14ac:dyDescent="0.2">
      <c r="B300" s="176">
        <f t="shared" si="17"/>
        <v>55</v>
      </c>
      <c r="C300" s="3">
        <f t="shared" si="18"/>
        <v>0.25659999999999999</v>
      </c>
      <c r="D300" s="3">
        <f t="shared" si="19"/>
        <v>0</v>
      </c>
      <c r="E300" s="3">
        <f t="shared" si="15"/>
        <v>0</v>
      </c>
      <c r="F300" s="3">
        <f t="shared" si="15"/>
        <v>0</v>
      </c>
      <c r="G300" s="3">
        <f t="shared" si="20"/>
        <v>0.25659999999999999</v>
      </c>
      <c r="H300" s="3">
        <f t="shared" si="16"/>
        <v>1.3939393939393941E-2</v>
      </c>
      <c r="I300" s="3">
        <f t="shared" si="21"/>
        <v>3.5768484848484852E-3</v>
      </c>
      <c r="O300" s="208">
        <v>55</v>
      </c>
      <c r="P300" s="232">
        <v>0.25659999999999999</v>
      </c>
      <c r="Q300" s="344"/>
    </row>
    <row r="301" spans="2:17" x14ac:dyDescent="0.2">
      <c r="B301" s="176">
        <f>O301</f>
        <v>56</v>
      </c>
      <c r="C301" s="3">
        <f t="shared" si="18"/>
        <v>0.27850000000000003</v>
      </c>
      <c r="D301" s="3">
        <f t="shared" si="19"/>
        <v>0</v>
      </c>
      <c r="E301" s="3">
        <f t="shared" si="15"/>
        <v>0</v>
      </c>
      <c r="F301" s="3">
        <f t="shared" si="15"/>
        <v>0</v>
      </c>
      <c r="G301" s="3">
        <f t="shared" si="20"/>
        <v>0.27850000000000003</v>
      </c>
      <c r="H301" s="3">
        <f t="shared" si="16"/>
        <v>1.3939393939393941E-2</v>
      </c>
      <c r="I301" s="3">
        <f t="shared" si="21"/>
        <v>3.8821212121212126E-3</v>
      </c>
      <c r="O301" s="208">
        <v>56</v>
      </c>
      <c r="P301" s="232">
        <v>0.27850000000000003</v>
      </c>
      <c r="Q301" s="344"/>
    </row>
    <row r="302" spans="2:17" x14ac:dyDescent="0.2">
      <c r="B302" s="176">
        <f t="shared" ref="B302:B344" si="22">O302</f>
        <v>57</v>
      </c>
      <c r="C302" s="3">
        <f t="shared" si="18"/>
        <v>0.3024</v>
      </c>
      <c r="D302" s="3">
        <f t="shared" si="19"/>
        <v>0</v>
      </c>
      <c r="E302" s="3">
        <f t="shared" si="15"/>
        <v>0</v>
      </c>
      <c r="F302" s="3">
        <f t="shared" si="15"/>
        <v>0</v>
      </c>
      <c r="G302" s="3">
        <f t="shared" si="20"/>
        <v>0.3024</v>
      </c>
      <c r="H302" s="3">
        <f t="shared" si="16"/>
        <v>1.3939393939393941E-2</v>
      </c>
      <c r="I302" s="3">
        <f t="shared" si="21"/>
        <v>4.2152727272727281E-3</v>
      </c>
      <c r="O302" s="208">
        <v>57</v>
      </c>
      <c r="P302" s="232">
        <v>0.3024</v>
      </c>
      <c r="Q302" s="344"/>
    </row>
    <row r="303" spans="2:17" x14ac:dyDescent="0.2">
      <c r="B303" s="176">
        <f t="shared" si="22"/>
        <v>58</v>
      </c>
      <c r="C303" s="3">
        <f t="shared" si="18"/>
        <v>0.32630000000000003</v>
      </c>
      <c r="D303" s="3">
        <f t="shared" si="19"/>
        <v>0</v>
      </c>
      <c r="E303" s="3">
        <f t="shared" si="15"/>
        <v>0</v>
      </c>
      <c r="F303" s="3">
        <f t="shared" si="15"/>
        <v>0</v>
      </c>
      <c r="G303" s="3">
        <f t="shared" si="20"/>
        <v>0.32630000000000003</v>
      </c>
      <c r="H303" s="3">
        <f t="shared" si="16"/>
        <v>1.3939393939393941E-2</v>
      </c>
      <c r="I303" s="3">
        <f t="shared" si="21"/>
        <v>4.5484242424242436E-3</v>
      </c>
      <c r="O303" s="208">
        <v>58</v>
      </c>
      <c r="P303" s="232">
        <v>0.32630000000000003</v>
      </c>
      <c r="Q303" s="344"/>
    </row>
    <row r="304" spans="2:17" x14ac:dyDescent="0.2">
      <c r="B304" s="225">
        <f t="shared" si="22"/>
        <v>59</v>
      </c>
      <c r="C304" s="15">
        <f t="shared" si="18"/>
        <v>0.34820000000000001</v>
      </c>
      <c r="D304" s="15">
        <f t="shared" si="19"/>
        <v>0</v>
      </c>
      <c r="E304" s="15">
        <f t="shared" si="15"/>
        <v>0</v>
      </c>
      <c r="F304" s="15">
        <f t="shared" si="15"/>
        <v>0</v>
      </c>
      <c r="G304" s="15">
        <f t="shared" si="20"/>
        <v>0.34820000000000001</v>
      </c>
      <c r="H304" s="15">
        <f t="shared" si="16"/>
        <v>1.3939393939393941E-2</v>
      </c>
      <c r="I304" s="15">
        <f t="shared" si="21"/>
        <v>4.8536969696969705E-3</v>
      </c>
      <c r="O304" s="217">
        <v>59</v>
      </c>
      <c r="P304" s="233">
        <v>0.34820000000000001</v>
      </c>
      <c r="Q304" s="344"/>
    </row>
    <row r="305" spans="2:17" x14ac:dyDescent="0.2">
      <c r="B305" s="176">
        <f t="shared" si="22"/>
        <v>60</v>
      </c>
      <c r="C305" s="3">
        <f t="shared" si="18"/>
        <v>0.373</v>
      </c>
      <c r="D305" s="3">
        <f t="shared" si="19"/>
        <v>0</v>
      </c>
      <c r="E305" s="3">
        <f t="shared" si="15"/>
        <v>0</v>
      </c>
      <c r="F305" s="3">
        <f t="shared" si="15"/>
        <v>0</v>
      </c>
      <c r="G305" s="3">
        <f t="shared" si="20"/>
        <v>0.373</v>
      </c>
      <c r="H305" s="3">
        <f t="shared" si="16"/>
        <v>1.3939393939393941E-2</v>
      </c>
      <c r="I305" s="3">
        <f t="shared" si="21"/>
        <v>5.1993939393939394E-3</v>
      </c>
      <c r="O305" s="208">
        <v>60</v>
      </c>
      <c r="P305" s="232">
        <v>0.373</v>
      </c>
      <c r="Q305" s="344"/>
    </row>
    <row r="306" spans="2:17" x14ac:dyDescent="0.2">
      <c r="B306" s="176">
        <f t="shared" si="22"/>
        <v>61</v>
      </c>
      <c r="C306" s="3">
        <f t="shared" si="18"/>
        <v>0.39789999999999998</v>
      </c>
      <c r="D306" s="3">
        <f t="shared" si="19"/>
        <v>0</v>
      </c>
      <c r="E306" s="3">
        <f t="shared" si="15"/>
        <v>0</v>
      </c>
      <c r="F306" s="3">
        <f t="shared" si="15"/>
        <v>0</v>
      </c>
      <c r="G306" s="3">
        <f t="shared" si="20"/>
        <v>0.39789999999999998</v>
      </c>
      <c r="H306" s="3">
        <f t="shared" si="16"/>
        <v>1.3939393939393941E-2</v>
      </c>
      <c r="I306" s="3">
        <f t="shared" si="21"/>
        <v>5.5464848484848483E-3</v>
      </c>
      <c r="O306" s="208">
        <v>61</v>
      </c>
      <c r="P306" s="232">
        <v>0.39789999999999998</v>
      </c>
      <c r="Q306" s="344"/>
    </row>
    <row r="307" spans="2:17" x14ac:dyDescent="0.2">
      <c r="B307" s="176">
        <f t="shared" si="22"/>
        <v>62</v>
      </c>
      <c r="C307" s="3">
        <f t="shared" si="18"/>
        <v>0.43670000000000003</v>
      </c>
      <c r="D307" s="3">
        <f t="shared" si="19"/>
        <v>0</v>
      </c>
      <c r="E307" s="3">
        <f t="shared" si="15"/>
        <v>0</v>
      </c>
      <c r="F307" s="3">
        <f t="shared" si="15"/>
        <v>0</v>
      </c>
      <c r="G307" s="3">
        <f t="shared" si="20"/>
        <v>0.43670000000000003</v>
      </c>
      <c r="H307" s="3">
        <f t="shared" si="16"/>
        <v>1.3939393939393941E-2</v>
      </c>
      <c r="I307" s="3">
        <f t="shared" si="21"/>
        <v>6.0873333333333344E-3</v>
      </c>
      <c r="O307" s="208">
        <v>62</v>
      </c>
      <c r="P307" s="232">
        <v>0.43670000000000003</v>
      </c>
      <c r="Q307" s="344"/>
    </row>
    <row r="308" spans="2:17" x14ac:dyDescent="0.2">
      <c r="B308" s="176">
        <f t="shared" si="22"/>
        <v>63</v>
      </c>
      <c r="C308" s="3">
        <f t="shared" si="18"/>
        <v>0.47749999999999998</v>
      </c>
      <c r="D308" s="3">
        <f t="shared" si="19"/>
        <v>0</v>
      </c>
      <c r="E308" s="3">
        <f t="shared" si="15"/>
        <v>0</v>
      </c>
      <c r="F308" s="3">
        <f t="shared" si="15"/>
        <v>0</v>
      </c>
      <c r="G308" s="3">
        <f t="shared" si="20"/>
        <v>0.47749999999999998</v>
      </c>
      <c r="H308" s="3">
        <f t="shared" si="16"/>
        <v>1.3939393939393941E-2</v>
      </c>
      <c r="I308" s="3">
        <f t="shared" si="21"/>
        <v>6.6560606060606063E-3</v>
      </c>
      <c r="O308" s="208">
        <v>63</v>
      </c>
      <c r="P308" s="232">
        <v>0.47749999999999998</v>
      </c>
      <c r="Q308" s="344"/>
    </row>
    <row r="309" spans="2:17" x14ac:dyDescent="0.2">
      <c r="B309" s="225">
        <f t="shared" si="22"/>
        <v>64</v>
      </c>
      <c r="C309" s="15">
        <f t="shared" si="18"/>
        <v>0.53620000000000001</v>
      </c>
      <c r="D309" s="15">
        <f t="shared" si="19"/>
        <v>0</v>
      </c>
      <c r="E309" s="15">
        <f t="shared" si="15"/>
        <v>0</v>
      </c>
      <c r="F309" s="15">
        <f t="shared" si="15"/>
        <v>0</v>
      </c>
      <c r="G309" s="15">
        <f t="shared" si="20"/>
        <v>0.53620000000000001</v>
      </c>
      <c r="H309" s="15">
        <f t="shared" si="16"/>
        <v>1.3939393939393941E-2</v>
      </c>
      <c r="I309" s="15">
        <f t="shared" si="21"/>
        <v>7.4743030303030308E-3</v>
      </c>
      <c r="O309" s="217">
        <v>64</v>
      </c>
      <c r="P309" s="233">
        <v>0.53620000000000001</v>
      </c>
      <c r="Q309" s="344"/>
    </row>
    <row r="310" spans="2:17" x14ac:dyDescent="0.2">
      <c r="B310" s="176">
        <f t="shared" si="22"/>
        <v>65</v>
      </c>
      <c r="C310" s="3">
        <f t="shared" si="18"/>
        <v>0.5968</v>
      </c>
      <c r="D310" s="3">
        <f t="shared" si="19"/>
        <v>0</v>
      </c>
      <c r="E310" s="3">
        <f t="shared" si="15"/>
        <v>0</v>
      </c>
      <c r="F310" s="3">
        <f t="shared" si="15"/>
        <v>0</v>
      </c>
      <c r="G310" s="3">
        <f t="shared" si="20"/>
        <v>0.5968</v>
      </c>
      <c r="H310" s="3">
        <f t="shared" si="16"/>
        <v>1.3939393939393941E-2</v>
      </c>
      <c r="I310" s="3">
        <f t="shared" si="21"/>
        <v>8.3190303030303038E-3</v>
      </c>
      <c r="O310" s="208">
        <v>65</v>
      </c>
      <c r="P310" s="232">
        <v>0.5968</v>
      </c>
      <c r="Q310" s="344"/>
    </row>
    <row r="311" spans="2:17" x14ac:dyDescent="0.2">
      <c r="B311" s="176">
        <f t="shared" si="22"/>
        <v>66</v>
      </c>
      <c r="C311" s="3">
        <f t="shared" si="18"/>
        <v>0.70599999999999996</v>
      </c>
      <c r="D311" s="3">
        <f t="shared" si="19"/>
        <v>0</v>
      </c>
      <c r="E311" s="3">
        <f t="shared" si="15"/>
        <v>0</v>
      </c>
      <c r="F311" s="3">
        <f t="shared" si="15"/>
        <v>0</v>
      </c>
      <c r="G311" s="3">
        <f t="shared" si="20"/>
        <v>0.70599999999999996</v>
      </c>
      <c r="H311" s="3">
        <f t="shared" si="16"/>
        <v>1.3939393939393941E-2</v>
      </c>
      <c r="I311" s="3">
        <f t="shared" si="21"/>
        <v>9.8412121212121222E-3</v>
      </c>
      <c r="O311" s="208">
        <v>66</v>
      </c>
      <c r="P311" s="232">
        <v>0.70599999999999996</v>
      </c>
      <c r="Q311" s="344"/>
    </row>
    <row r="312" spans="2:17" x14ac:dyDescent="0.2">
      <c r="B312" s="176">
        <f t="shared" si="22"/>
        <v>67</v>
      </c>
      <c r="C312" s="3">
        <f t="shared" si="18"/>
        <v>0.80430000000000001</v>
      </c>
      <c r="D312" s="3">
        <f t="shared" si="19"/>
        <v>0</v>
      </c>
      <c r="E312" s="3">
        <f t="shared" si="15"/>
        <v>0</v>
      </c>
      <c r="F312" s="3">
        <f t="shared" si="15"/>
        <v>0</v>
      </c>
      <c r="G312" s="3">
        <f t="shared" si="20"/>
        <v>0.80430000000000001</v>
      </c>
      <c r="H312" s="3">
        <f t="shared" si="16"/>
        <v>1.3939393939393941E-2</v>
      </c>
      <c r="I312" s="3">
        <f t="shared" si="21"/>
        <v>1.1211454545454547E-2</v>
      </c>
      <c r="O312" s="208">
        <v>67</v>
      </c>
      <c r="P312" s="232">
        <v>0.80430000000000001</v>
      </c>
      <c r="Q312" s="344"/>
    </row>
    <row r="313" spans="2:17" x14ac:dyDescent="0.2">
      <c r="B313" s="176">
        <f t="shared" si="22"/>
        <v>68</v>
      </c>
      <c r="C313" s="3">
        <f t="shared" si="18"/>
        <v>0.89379999999999993</v>
      </c>
      <c r="D313" s="3">
        <f t="shared" si="19"/>
        <v>0</v>
      </c>
      <c r="E313" s="3">
        <f t="shared" si="15"/>
        <v>0</v>
      </c>
      <c r="F313" s="3">
        <f t="shared" si="15"/>
        <v>0</v>
      </c>
      <c r="G313" s="3">
        <f t="shared" si="20"/>
        <v>0.89379999999999993</v>
      </c>
      <c r="H313" s="3">
        <f t="shared" si="16"/>
        <v>1.3939393939393941E-2</v>
      </c>
      <c r="I313" s="3">
        <f t="shared" si="21"/>
        <v>1.2459030303030303E-2</v>
      </c>
      <c r="O313" s="208">
        <v>68</v>
      </c>
      <c r="P313" s="232">
        <v>0.89379999999999993</v>
      </c>
      <c r="Q313" s="344"/>
    </row>
    <row r="314" spans="2:17" x14ac:dyDescent="0.2">
      <c r="B314" s="225">
        <f t="shared" si="22"/>
        <v>69</v>
      </c>
      <c r="C314" s="15">
        <f t="shared" si="18"/>
        <v>0.99049999999999994</v>
      </c>
      <c r="D314" s="15">
        <f t="shared" si="19"/>
        <v>0</v>
      </c>
      <c r="E314" s="15">
        <f t="shared" si="15"/>
        <v>0</v>
      </c>
      <c r="F314" s="15">
        <f t="shared" si="15"/>
        <v>0</v>
      </c>
      <c r="G314" s="15">
        <f t="shared" si="20"/>
        <v>0.99049999999999994</v>
      </c>
      <c r="H314" s="15">
        <f t="shared" si="16"/>
        <v>1.3939393939393941E-2</v>
      </c>
      <c r="I314" s="15">
        <f t="shared" si="21"/>
        <v>1.3806969696969698E-2</v>
      </c>
      <c r="O314" s="217">
        <v>69</v>
      </c>
      <c r="P314" s="233">
        <v>0.99049999999999994</v>
      </c>
      <c r="Q314" s="344"/>
    </row>
    <row r="315" spans="2:17" x14ac:dyDescent="0.2">
      <c r="B315" s="176">
        <f t="shared" si="22"/>
        <v>70</v>
      </c>
      <c r="C315" s="3">
        <f t="shared" si="18"/>
        <v>1.1499999999999999</v>
      </c>
      <c r="D315" s="3">
        <f t="shared" si="19"/>
        <v>0</v>
      </c>
      <c r="E315" s="3">
        <f t="shared" si="15"/>
        <v>0</v>
      </c>
      <c r="F315" s="3">
        <f t="shared" si="15"/>
        <v>0</v>
      </c>
      <c r="G315" s="3">
        <f t="shared" si="20"/>
        <v>1.1499999999999999</v>
      </c>
      <c r="H315" s="3">
        <f t="shared" si="16"/>
        <v>1.3939393939393941E-2</v>
      </c>
      <c r="I315" s="3">
        <f t="shared" si="21"/>
        <v>1.603030303030303E-2</v>
      </c>
      <c r="O315" s="208">
        <v>70</v>
      </c>
      <c r="P315" s="232">
        <v>1.1499999999999999</v>
      </c>
      <c r="Q315" s="344"/>
    </row>
    <row r="316" spans="2:17" x14ac:dyDescent="0.2">
      <c r="B316" s="176">
        <f t="shared" si="22"/>
        <v>71</v>
      </c>
      <c r="C316" s="3">
        <f t="shared" si="18"/>
        <v>1.2765</v>
      </c>
      <c r="D316" s="3">
        <f t="shared" si="19"/>
        <v>0</v>
      </c>
      <c r="E316" s="3">
        <f t="shared" si="15"/>
        <v>0</v>
      </c>
      <c r="F316" s="3">
        <f t="shared" si="15"/>
        <v>0</v>
      </c>
      <c r="G316" s="3">
        <f t="shared" si="20"/>
        <v>1.2765</v>
      </c>
      <c r="H316" s="3">
        <f t="shared" si="16"/>
        <v>1.3939393939393941E-2</v>
      </c>
      <c r="I316" s="3">
        <f t="shared" si="21"/>
        <v>1.7793636363636366E-2</v>
      </c>
      <c r="O316" s="208">
        <v>71</v>
      </c>
      <c r="P316" s="232">
        <v>1.2765</v>
      </c>
      <c r="Q316" s="344"/>
    </row>
    <row r="317" spans="2:17" x14ac:dyDescent="0.2">
      <c r="B317" s="176">
        <f t="shared" si="22"/>
        <v>72</v>
      </c>
      <c r="C317" s="3">
        <f t="shared" si="18"/>
        <v>1.4180000000000001</v>
      </c>
      <c r="D317" s="3">
        <f t="shared" si="19"/>
        <v>0</v>
      </c>
      <c r="E317" s="3">
        <f t="shared" si="15"/>
        <v>0</v>
      </c>
      <c r="F317" s="3">
        <f t="shared" si="15"/>
        <v>0</v>
      </c>
      <c r="G317" s="3">
        <f t="shared" si="20"/>
        <v>1.4180000000000001</v>
      </c>
      <c r="H317" s="3">
        <f t="shared" si="16"/>
        <v>1.3939393939393941E-2</v>
      </c>
      <c r="I317" s="3">
        <f t="shared" si="21"/>
        <v>1.976606060606061E-2</v>
      </c>
      <c r="O317" s="208">
        <v>72</v>
      </c>
      <c r="P317" s="232">
        <v>1.4180000000000001</v>
      </c>
      <c r="Q317" s="344"/>
    </row>
    <row r="318" spans="2:17" x14ac:dyDescent="0.2">
      <c r="B318" s="176">
        <f t="shared" si="22"/>
        <v>73</v>
      </c>
      <c r="C318" s="3">
        <f t="shared" si="18"/>
        <v>1.5926</v>
      </c>
      <c r="D318" s="3">
        <f t="shared" si="19"/>
        <v>0</v>
      </c>
      <c r="E318" s="3">
        <f t="shared" si="15"/>
        <v>0</v>
      </c>
      <c r="F318" s="3">
        <f t="shared" si="15"/>
        <v>0</v>
      </c>
      <c r="G318" s="3">
        <f t="shared" si="20"/>
        <v>1.5926</v>
      </c>
      <c r="H318" s="3">
        <f t="shared" si="16"/>
        <v>1.3939393939393941E-2</v>
      </c>
      <c r="I318" s="3">
        <f t="shared" si="21"/>
        <v>2.2199878787878789E-2</v>
      </c>
      <c r="O318" s="208">
        <v>73</v>
      </c>
      <c r="P318" s="232">
        <v>1.5926</v>
      </c>
      <c r="Q318" s="344"/>
    </row>
    <row r="319" spans="2:17" x14ac:dyDescent="0.2">
      <c r="B319" s="225">
        <f t="shared" si="22"/>
        <v>74</v>
      </c>
      <c r="C319" s="15">
        <f t="shared" si="18"/>
        <v>1.7758</v>
      </c>
      <c r="D319" s="15">
        <f t="shared" si="19"/>
        <v>0</v>
      </c>
      <c r="E319" s="15">
        <f t="shared" si="15"/>
        <v>0</v>
      </c>
      <c r="F319" s="15">
        <f t="shared" si="15"/>
        <v>0</v>
      </c>
      <c r="G319" s="15">
        <f t="shared" si="20"/>
        <v>1.7758</v>
      </c>
      <c r="H319" s="15">
        <f t="shared" si="16"/>
        <v>1.3939393939393941E-2</v>
      </c>
      <c r="I319" s="15">
        <f t="shared" si="21"/>
        <v>2.4753575757575759E-2</v>
      </c>
      <c r="O319" s="217">
        <v>74</v>
      </c>
      <c r="P319" s="233">
        <v>1.7758</v>
      </c>
      <c r="Q319" s="344"/>
    </row>
    <row r="320" spans="2:17" x14ac:dyDescent="0.2">
      <c r="B320" s="176">
        <f t="shared" si="22"/>
        <v>75</v>
      </c>
      <c r="C320" s="3">
        <f t="shared" si="18"/>
        <v>1.9997</v>
      </c>
      <c r="D320" s="3">
        <f t="shared" si="19"/>
        <v>0</v>
      </c>
      <c r="E320" s="3">
        <f t="shared" si="15"/>
        <v>0</v>
      </c>
      <c r="F320" s="3">
        <f t="shared" si="15"/>
        <v>0</v>
      </c>
      <c r="G320" s="3">
        <f t="shared" si="20"/>
        <v>1.9997</v>
      </c>
      <c r="H320" s="3">
        <f t="shared" si="16"/>
        <v>1.3939393939393941E-2</v>
      </c>
      <c r="I320" s="3">
        <f t="shared" si="21"/>
        <v>2.7874606060606065E-2</v>
      </c>
      <c r="O320" s="208">
        <v>75</v>
      </c>
      <c r="P320" s="232">
        <v>1.9997</v>
      </c>
      <c r="Q320" s="344"/>
    </row>
    <row r="321" spans="2:17" x14ac:dyDescent="0.2">
      <c r="B321" s="176">
        <f t="shared" si="22"/>
        <v>76</v>
      </c>
      <c r="C321" s="3">
        <f t="shared" si="18"/>
        <v>2.2788999999999997</v>
      </c>
      <c r="D321" s="3">
        <f t="shared" si="19"/>
        <v>0</v>
      </c>
      <c r="E321" s="3">
        <f t="shared" si="15"/>
        <v>0</v>
      </c>
      <c r="F321" s="3">
        <f t="shared" si="15"/>
        <v>0</v>
      </c>
      <c r="G321" s="3">
        <f t="shared" si="20"/>
        <v>2.2788999999999997</v>
      </c>
      <c r="H321" s="3">
        <f t="shared" si="16"/>
        <v>1.3939393939393941E-2</v>
      </c>
      <c r="I321" s="3">
        <f t="shared" si="21"/>
        <v>3.1766484848484849E-2</v>
      </c>
      <c r="O321" s="208">
        <v>76</v>
      </c>
      <c r="P321" s="232">
        <v>2.2788999999999997</v>
      </c>
      <c r="Q321" s="344"/>
    </row>
    <row r="322" spans="2:17" x14ac:dyDescent="0.2">
      <c r="B322" s="176">
        <f t="shared" si="22"/>
        <v>77</v>
      </c>
      <c r="C322" s="3">
        <f t="shared" si="18"/>
        <v>2.5341</v>
      </c>
      <c r="D322" s="3">
        <f t="shared" si="19"/>
        <v>0</v>
      </c>
      <c r="E322" s="3">
        <f t="shared" si="15"/>
        <v>0</v>
      </c>
      <c r="F322" s="3">
        <f t="shared" si="15"/>
        <v>0</v>
      </c>
      <c r="G322" s="3">
        <f t="shared" si="20"/>
        <v>2.5341</v>
      </c>
      <c r="H322" s="3">
        <f t="shared" si="16"/>
        <v>1.3939393939393941E-2</v>
      </c>
      <c r="I322" s="3">
        <f t="shared" si="21"/>
        <v>3.5323818181818185E-2</v>
      </c>
      <c r="O322" s="208">
        <v>77</v>
      </c>
      <c r="P322" s="232">
        <v>2.5341</v>
      </c>
      <c r="Q322" s="344"/>
    </row>
    <row r="323" spans="2:17" x14ac:dyDescent="0.2">
      <c r="B323" s="176">
        <f t="shared" si="22"/>
        <v>78</v>
      </c>
      <c r="C323" s="3">
        <f t="shared" si="18"/>
        <v>2.8319999999999999</v>
      </c>
      <c r="D323" s="3">
        <f t="shared" si="19"/>
        <v>0</v>
      </c>
      <c r="E323" s="3">
        <f t="shared" si="19"/>
        <v>0</v>
      </c>
      <c r="F323" s="3">
        <f t="shared" si="19"/>
        <v>0</v>
      </c>
      <c r="G323" s="3">
        <f t="shared" si="20"/>
        <v>2.8319999999999999</v>
      </c>
      <c r="H323" s="3">
        <f t="shared" ref="H323:H324" si="23">0.92/66</f>
        <v>1.3939393939393941E-2</v>
      </c>
      <c r="I323" s="3">
        <f t="shared" si="21"/>
        <v>3.9476363636363636E-2</v>
      </c>
      <c r="O323" s="208">
        <v>78</v>
      </c>
      <c r="P323" s="232">
        <v>2.8319999999999999</v>
      </c>
      <c r="Q323" s="344"/>
    </row>
    <row r="324" spans="2:17" x14ac:dyDescent="0.2">
      <c r="B324" s="225">
        <f t="shared" si="22"/>
        <v>79</v>
      </c>
      <c r="C324" s="15">
        <f t="shared" ref="C324:C344" si="24">P324*$C$79</f>
        <v>3.1668000000000003</v>
      </c>
      <c r="D324" s="15">
        <f t="shared" ref="D324:F344" si="25">Q324*$D$79</f>
        <v>0</v>
      </c>
      <c r="E324" s="15">
        <f t="shared" si="25"/>
        <v>0</v>
      </c>
      <c r="F324" s="15">
        <f t="shared" si="25"/>
        <v>0</v>
      </c>
      <c r="G324" s="15">
        <f t="shared" ref="G324:G344" si="26">SUM(C324:F324)/$A$79</f>
        <v>3.1668000000000003</v>
      </c>
      <c r="H324" s="15">
        <f t="shared" si="23"/>
        <v>1.3939393939393941E-2</v>
      </c>
      <c r="I324" s="15">
        <f t="shared" ref="I324:I344" si="27">G324*H324</f>
        <v>4.4143272727272732E-2</v>
      </c>
      <c r="O324" s="217">
        <v>79</v>
      </c>
      <c r="P324" s="233">
        <v>3.1668000000000003</v>
      </c>
      <c r="Q324" s="344"/>
    </row>
    <row r="325" spans="2:17" x14ac:dyDescent="0.2">
      <c r="B325" s="348">
        <f t="shared" si="22"/>
        <v>80</v>
      </c>
      <c r="C325" s="349">
        <f t="shared" si="24"/>
        <v>3.5425999999999997</v>
      </c>
      <c r="D325" s="349">
        <f t="shared" si="25"/>
        <v>0</v>
      </c>
      <c r="E325" s="349">
        <f t="shared" si="25"/>
        <v>0</v>
      </c>
      <c r="F325" s="349">
        <f t="shared" si="25"/>
        <v>0</v>
      </c>
      <c r="G325" s="349">
        <f t="shared" si="26"/>
        <v>3.5425999999999997</v>
      </c>
      <c r="H325" s="349">
        <f>L325*(1-0.92)</f>
        <v>7.6190476190476147E-3</v>
      </c>
      <c r="I325" s="349">
        <f t="shared" si="27"/>
        <v>2.6991238095238079E-2</v>
      </c>
      <c r="L325" s="350">
        <v>9.5238095238095233E-2</v>
      </c>
      <c r="O325" s="208">
        <v>80</v>
      </c>
      <c r="P325" s="232">
        <v>3.5425999999999997</v>
      </c>
      <c r="Q325" s="344"/>
    </row>
    <row r="326" spans="2:17" x14ac:dyDescent="0.2">
      <c r="B326" s="176">
        <f t="shared" si="22"/>
        <v>81</v>
      </c>
      <c r="C326" s="3">
        <f t="shared" si="24"/>
        <v>3.9525000000000001</v>
      </c>
      <c r="D326" s="3">
        <f t="shared" si="25"/>
        <v>0</v>
      </c>
      <c r="E326" s="3">
        <f t="shared" si="25"/>
        <v>0</v>
      </c>
      <c r="F326" s="3">
        <f t="shared" si="25"/>
        <v>0</v>
      </c>
      <c r="G326" s="3">
        <f t="shared" si="26"/>
        <v>3.9525000000000001</v>
      </c>
      <c r="H326" s="3">
        <f t="shared" ref="H326:H344" si="28">L326*(1-0.92)</f>
        <v>7.2380952380952344E-3</v>
      </c>
      <c r="I326" s="3">
        <f t="shared" si="27"/>
        <v>2.8608571428571414E-2</v>
      </c>
      <c r="L326" s="350">
        <v>9.0476190476190474E-2</v>
      </c>
      <c r="O326" s="208">
        <v>81</v>
      </c>
      <c r="P326" s="232">
        <v>3.9525000000000001</v>
      </c>
      <c r="Q326" s="344"/>
    </row>
    <row r="327" spans="2:17" x14ac:dyDescent="0.2">
      <c r="B327" s="176">
        <f t="shared" si="22"/>
        <v>82</v>
      </c>
      <c r="C327" s="3">
        <f t="shared" si="24"/>
        <v>4.3867000000000003</v>
      </c>
      <c r="D327" s="3">
        <f t="shared" si="25"/>
        <v>0</v>
      </c>
      <c r="E327" s="3">
        <f t="shared" si="25"/>
        <v>0</v>
      </c>
      <c r="F327" s="3">
        <f t="shared" si="25"/>
        <v>0</v>
      </c>
      <c r="G327" s="3">
        <f t="shared" si="26"/>
        <v>4.3867000000000003</v>
      </c>
      <c r="H327" s="3">
        <f t="shared" si="28"/>
        <v>6.8571428571428542E-3</v>
      </c>
      <c r="I327" s="3">
        <f t="shared" si="27"/>
        <v>3.0080228571428561E-2</v>
      </c>
      <c r="L327" s="350">
        <v>8.5714285714285715E-2</v>
      </c>
      <c r="O327" s="208">
        <v>82</v>
      </c>
      <c r="P327" s="232">
        <v>4.3867000000000003</v>
      </c>
      <c r="Q327" s="344"/>
    </row>
    <row r="328" spans="2:17" x14ac:dyDescent="0.2">
      <c r="B328" s="176">
        <f t="shared" si="22"/>
        <v>83</v>
      </c>
      <c r="C328" s="3">
        <f t="shared" si="24"/>
        <v>4.8631000000000002</v>
      </c>
      <c r="D328" s="3">
        <f t="shared" si="25"/>
        <v>0</v>
      </c>
      <c r="E328" s="3">
        <f t="shared" si="25"/>
        <v>0</v>
      </c>
      <c r="F328" s="3">
        <f t="shared" si="25"/>
        <v>0</v>
      </c>
      <c r="G328" s="3">
        <f t="shared" si="26"/>
        <v>4.8631000000000002</v>
      </c>
      <c r="H328" s="3">
        <f t="shared" si="28"/>
        <v>6.4761904761904731E-3</v>
      </c>
      <c r="I328" s="3">
        <f t="shared" si="27"/>
        <v>3.1494361904761889E-2</v>
      </c>
      <c r="L328" s="350">
        <v>8.0952380952380956E-2</v>
      </c>
      <c r="O328" s="208">
        <v>83</v>
      </c>
      <c r="P328" s="232">
        <v>4.8631000000000002</v>
      </c>
      <c r="Q328" s="344"/>
    </row>
    <row r="329" spans="2:17" x14ac:dyDescent="0.2">
      <c r="B329" s="176">
        <f t="shared" si="22"/>
        <v>84</v>
      </c>
      <c r="C329" s="3">
        <f t="shared" si="24"/>
        <v>5.3985000000000003</v>
      </c>
      <c r="D329" s="3">
        <f t="shared" si="25"/>
        <v>0</v>
      </c>
      <c r="E329" s="3">
        <f t="shared" si="25"/>
        <v>0</v>
      </c>
      <c r="F329" s="3">
        <f t="shared" si="25"/>
        <v>0</v>
      </c>
      <c r="G329" s="3">
        <f t="shared" si="26"/>
        <v>5.3985000000000003</v>
      </c>
      <c r="H329" s="3">
        <f t="shared" si="28"/>
        <v>6.0952380952380928E-3</v>
      </c>
      <c r="I329" s="3">
        <f t="shared" si="27"/>
        <v>3.2905142857142848E-2</v>
      </c>
      <c r="L329" s="350">
        <v>7.6190476190476197E-2</v>
      </c>
      <c r="O329" s="217">
        <v>84</v>
      </c>
      <c r="P329" s="233">
        <v>5.3985000000000003</v>
      </c>
      <c r="Q329" s="344"/>
    </row>
    <row r="330" spans="2:17" x14ac:dyDescent="0.2">
      <c r="B330" s="176">
        <f t="shared" si="22"/>
        <v>85</v>
      </c>
      <c r="C330" s="3">
        <f t="shared" si="24"/>
        <v>6.0015999999999998</v>
      </c>
      <c r="D330" s="3">
        <f t="shared" si="25"/>
        <v>0</v>
      </c>
      <c r="E330" s="3">
        <f t="shared" si="25"/>
        <v>0</v>
      </c>
      <c r="F330" s="3">
        <f t="shared" si="25"/>
        <v>0</v>
      </c>
      <c r="G330" s="3">
        <f t="shared" si="26"/>
        <v>6.0015999999999998</v>
      </c>
      <c r="H330" s="3">
        <f t="shared" si="28"/>
        <v>5.7142857142857108E-3</v>
      </c>
      <c r="I330" s="3">
        <f t="shared" si="27"/>
        <v>3.429485714285712E-2</v>
      </c>
      <c r="L330" s="350">
        <v>7.1428571428571425E-2</v>
      </c>
      <c r="O330" s="208">
        <v>85</v>
      </c>
      <c r="P330" s="232">
        <v>6.0015999999999998</v>
      </c>
      <c r="Q330" s="344"/>
    </row>
    <row r="331" spans="2:17" x14ac:dyDescent="0.2">
      <c r="B331" s="176">
        <f t="shared" si="22"/>
        <v>86</v>
      </c>
      <c r="C331" s="3">
        <f t="shared" si="24"/>
        <v>6.6715</v>
      </c>
      <c r="D331" s="3">
        <f t="shared" si="25"/>
        <v>0</v>
      </c>
      <c r="E331" s="3">
        <f t="shared" si="25"/>
        <v>0</v>
      </c>
      <c r="F331" s="3">
        <f t="shared" si="25"/>
        <v>0</v>
      </c>
      <c r="G331" s="3">
        <f t="shared" si="26"/>
        <v>6.6715</v>
      </c>
      <c r="H331" s="3">
        <f t="shared" si="28"/>
        <v>5.3333333333333306E-3</v>
      </c>
      <c r="I331" s="3">
        <f t="shared" si="27"/>
        <v>3.5581333333333312E-2</v>
      </c>
      <c r="L331" s="350">
        <v>6.6666666666666666E-2</v>
      </c>
      <c r="O331" s="208">
        <v>86</v>
      </c>
      <c r="P331" s="232">
        <v>6.6715</v>
      </c>
      <c r="Q331" s="344"/>
    </row>
    <row r="332" spans="2:17" x14ac:dyDescent="0.2">
      <c r="B332" s="176">
        <f t="shared" si="22"/>
        <v>87</v>
      </c>
      <c r="C332" s="3">
        <f t="shared" si="24"/>
        <v>7.4022000000000006</v>
      </c>
      <c r="D332" s="3">
        <f t="shared" si="25"/>
        <v>0</v>
      </c>
      <c r="E332" s="3">
        <f t="shared" si="25"/>
        <v>0</v>
      </c>
      <c r="F332" s="3">
        <f t="shared" si="25"/>
        <v>0</v>
      </c>
      <c r="G332" s="3">
        <f t="shared" si="26"/>
        <v>7.4022000000000006</v>
      </c>
      <c r="H332" s="3">
        <f t="shared" si="28"/>
        <v>4.9523809523809503E-3</v>
      </c>
      <c r="I332" s="3">
        <f t="shared" si="27"/>
        <v>3.6658514285714275E-2</v>
      </c>
      <c r="L332" s="350">
        <v>6.1904761904761907E-2</v>
      </c>
      <c r="O332" s="208">
        <v>87</v>
      </c>
      <c r="P332" s="232">
        <v>7.4022000000000006</v>
      </c>
      <c r="Q332" s="344"/>
    </row>
    <row r="333" spans="2:17" x14ac:dyDescent="0.2">
      <c r="B333" s="176">
        <f t="shared" si="22"/>
        <v>88</v>
      </c>
      <c r="C333" s="3">
        <f t="shared" si="24"/>
        <v>8.1870000000000012</v>
      </c>
      <c r="D333" s="3">
        <f t="shared" si="25"/>
        <v>0</v>
      </c>
      <c r="E333" s="3">
        <f t="shared" si="25"/>
        <v>0</v>
      </c>
      <c r="F333" s="3">
        <f t="shared" si="25"/>
        <v>0</v>
      </c>
      <c r="G333" s="3">
        <f t="shared" si="26"/>
        <v>8.1870000000000012</v>
      </c>
      <c r="H333" s="3">
        <f t="shared" si="28"/>
        <v>4.5714285714285692E-3</v>
      </c>
      <c r="I333" s="3">
        <f t="shared" si="27"/>
        <v>3.7426285714285704E-2</v>
      </c>
      <c r="L333" s="350">
        <v>5.7142857142857141E-2</v>
      </c>
      <c r="O333" s="208">
        <v>88</v>
      </c>
      <c r="P333" s="232">
        <v>8.1870000000000012</v>
      </c>
      <c r="Q333" s="344"/>
    </row>
    <row r="334" spans="2:17" x14ac:dyDescent="0.2">
      <c r="B334" s="176">
        <f t="shared" si="22"/>
        <v>89</v>
      </c>
      <c r="C334" s="3">
        <f t="shared" si="24"/>
        <v>9.0183999999999997</v>
      </c>
      <c r="D334" s="3">
        <f t="shared" si="25"/>
        <v>0</v>
      </c>
      <c r="E334" s="3">
        <f t="shared" si="25"/>
        <v>0</v>
      </c>
      <c r="F334" s="3">
        <f t="shared" si="25"/>
        <v>0</v>
      </c>
      <c r="G334" s="3">
        <f t="shared" si="26"/>
        <v>9.0183999999999997</v>
      </c>
      <c r="H334" s="3">
        <f t="shared" si="28"/>
        <v>4.1904761904761889E-3</v>
      </c>
      <c r="I334" s="3">
        <f t="shared" si="27"/>
        <v>3.7791390476190463E-2</v>
      </c>
      <c r="L334" s="350">
        <v>5.2380952380952382E-2</v>
      </c>
      <c r="O334" s="217">
        <v>89</v>
      </c>
      <c r="P334" s="233">
        <v>9.0183999999999997</v>
      </c>
      <c r="Q334" s="344"/>
    </row>
    <row r="335" spans="2:17" x14ac:dyDescent="0.2">
      <c r="B335" s="176">
        <f t="shared" si="22"/>
        <v>90</v>
      </c>
      <c r="C335" s="3">
        <f t="shared" si="24"/>
        <v>11.256500000000001</v>
      </c>
      <c r="D335" s="3">
        <f t="shared" si="25"/>
        <v>0</v>
      </c>
      <c r="E335" s="3">
        <f t="shared" si="25"/>
        <v>0</v>
      </c>
      <c r="F335" s="3">
        <f t="shared" si="25"/>
        <v>0</v>
      </c>
      <c r="G335" s="3">
        <f t="shared" si="26"/>
        <v>11.256500000000001</v>
      </c>
      <c r="H335" s="3">
        <f t="shared" si="28"/>
        <v>3.8095238095238074E-3</v>
      </c>
      <c r="I335" s="3">
        <f t="shared" si="27"/>
        <v>4.2881904761904739E-2</v>
      </c>
      <c r="L335" s="350">
        <v>4.7619047619047616E-2</v>
      </c>
      <c r="O335" s="208">
        <v>90</v>
      </c>
      <c r="P335" s="232">
        <v>11.256500000000001</v>
      </c>
      <c r="Q335" s="344"/>
    </row>
    <row r="336" spans="2:17" x14ac:dyDescent="0.2">
      <c r="B336" s="176">
        <f t="shared" si="22"/>
        <v>91</v>
      </c>
      <c r="C336" s="3">
        <f t="shared" si="24"/>
        <v>12.1942</v>
      </c>
      <c r="D336" s="3">
        <f t="shared" si="25"/>
        <v>0</v>
      </c>
      <c r="E336" s="3">
        <f t="shared" si="25"/>
        <v>0</v>
      </c>
      <c r="F336" s="3">
        <f t="shared" si="25"/>
        <v>0</v>
      </c>
      <c r="G336" s="3">
        <f t="shared" si="26"/>
        <v>12.1942</v>
      </c>
      <c r="H336" s="3">
        <f t="shared" si="28"/>
        <v>3.4285714285714271E-3</v>
      </c>
      <c r="I336" s="3">
        <f t="shared" si="27"/>
        <v>4.1808685714285698E-2</v>
      </c>
      <c r="L336" s="350">
        <v>4.2857142857142858E-2</v>
      </c>
      <c r="O336" s="208">
        <v>91</v>
      </c>
      <c r="P336" s="232">
        <v>12.1942</v>
      </c>
      <c r="Q336" s="344"/>
    </row>
    <row r="337" spans="2:17" x14ac:dyDescent="0.2">
      <c r="B337" s="176">
        <f t="shared" si="22"/>
        <v>92</v>
      </c>
      <c r="C337" s="3">
        <f t="shared" si="24"/>
        <v>13.185599999999999</v>
      </c>
      <c r="D337" s="3">
        <f t="shared" si="25"/>
        <v>0</v>
      </c>
      <c r="E337" s="3">
        <f t="shared" si="25"/>
        <v>0</v>
      </c>
      <c r="F337" s="3">
        <f t="shared" si="25"/>
        <v>0</v>
      </c>
      <c r="G337" s="3">
        <f t="shared" si="26"/>
        <v>13.185599999999999</v>
      </c>
      <c r="H337" s="3">
        <f t="shared" si="28"/>
        <v>3.0476190476190464E-3</v>
      </c>
      <c r="I337" s="3">
        <f t="shared" si="27"/>
        <v>4.0184685714285698E-2</v>
      </c>
      <c r="L337" s="350">
        <v>3.8095238095238099E-2</v>
      </c>
      <c r="O337" s="208">
        <v>92</v>
      </c>
      <c r="P337" s="232">
        <v>13.185599999999999</v>
      </c>
      <c r="Q337" s="344"/>
    </row>
    <row r="338" spans="2:17" x14ac:dyDescent="0.2">
      <c r="B338" s="176">
        <f t="shared" si="22"/>
        <v>93</v>
      </c>
      <c r="C338" s="3">
        <f t="shared" si="24"/>
        <v>14.242599999999999</v>
      </c>
      <c r="D338" s="3">
        <f t="shared" si="25"/>
        <v>0</v>
      </c>
      <c r="E338" s="3">
        <f t="shared" si="25"/>
        <v>0</v>
      </c>
      <c r="F338" s="3">
        <f t="shared" si="25"/>
        <v>0</v>
      </c>
      <c r="G338" s="3">
        <f t="shared" si="26"/>
        <v>14.242599999999999</v>
      </c>
      <c r="H338" s="3">
        <f t="shared" si="28"/>
        <v>2.6666666666666653E-3</v>
      </c>
      <c r="I338" s="3">
        <f t="shared" si="27"/>
        <v>3.7980266666666644E-2</v>
      </c>
      <c r="L338" s="350">
        <v>3.3333333333333333E-2</v>
      </c>
      <c r="O338" s="208">
        <v>93</v>
      </c>
      <c r="P338" s="232">
        <v>14.242599999999999</v>
      </c>
      <c r="Q338" s="344"/>
    </row>
    <row r="339" spans="2:17" x14ac:dyDescent="0.2">
      <c r="B339" s="176">
        <f t="shared" si="22"/>
        <v>94</v>
      </c>
      <c r="C339" s="3">
        <f t="shared" si="24"/>
        <v>15.3727</v>
      </c>
      <c r="D339" s="3">
        <f t="shared" si="25"/>
        <v>0</v>
      </c>
      <c r="E339" s="3">
        <f t="shared" si="25"/>
        <v>0</v>
      </c>
      <c r="F339" s="3">
        <f t="shared" si="25"/>
        <v>0</v>
      </c>
      <c r="G339" s="3">
        <f t="shared" si="26"/>
        <v>15.3727</v>
      </c>
      <c r="H339" s="3">
        <f t="shared" si="28"/>
        <v>2.2857142857142846E-3</v>
      </c>
      <c r="I339" s="3">
        <f t="shared" si="27"/>
        <v>3.5137599999999984E-2</v>
      </c>
      <c r="L339" s="350">
        <v>2.8571428571428571E-2</v>
      </c>
      <c r="O339" s="217">
        <v>94</v>
      </c>
      <c r="P339" s="233">
        <v>15.3727</v>
      </c>
      <c r="Q339" s="344"/>
    </row>
    <row r="340" spans="2:17" x14ac:dyDescent="0.2">
      <c r="B340" s="176">
        <f t="shared" si="22"/>
        <v>95</v>
      </c>
      <c r="C340" s="3">
        <f t="shared" si="24"/>
        <v>16.499700000000001</v>
      </c>
      <c r="D340" s="3">
        <f t="shared" si="25"/>
        <v>0</v>
      </c>
      <c r="E340" s="3">
        <f t="shared" si="25"/>
        <v>0</v>
      </c>
      <c r="F340" s="3">
        <f t="shared" si="25"/>
        <v>0</v>
      </c>
      <c r="G340" s="3">
        <f t="shared" si="26"/>
        <v>16.499700000000001</v>
      </c>
      <c r="H340" s="3">
        <f t="shared" si="28"/>
        <v>1.9047619047619037E-3</v>
      </c>
      <c r="I340" s="3">
        <f t="shared" si="27"/>
        <v>3.1427999999999984E-2</v>
      </c>
      <c r="L340" s="350">
        <v>2.3809523809523808E-2</v>
      </c>
      <c r="O340" s="208">
        <v>95</v>
      </c>
      <c r="P340" s="232">
        <v>16.499700000000001</v>
      </c>
      <c r="Q340" s="344"/>
    </row>
    <row r="341" spans="2:17" x14ac:dyDescent="0.2">
      <c r="B341" s="176">
        <f t="shared" si="22"/>
        <v>96</v>
      </c>
      <c r="C341" s="3">
        <f t="shared" si="24"/>
        <v>17.600300000000001</v>
      </c>
      <c r="D341" s="3">
        <f t="shared" si="25"/>
        <v>0</v>
      </c>
      <c r="E341" s="3">
        <f t="shared" si="25"/>
        <v>0</v>
      </c>
      <c r="F341" s="3">
        <f t="shared" si="25"/>
        <v>0</v>
      </c>
      <c r="G341" s="3">
        <f t="shared" si="26"/>
        <v>17.600300000000001</v>
      </c>
      <c r="H341" s="3">
        <f t="shared" si="28"/>
        <v>1.5238095238095232E-3</v>
      </c>
      <c r="I341" s="3">
        <f t="shared" si="27"/>
        <v>2.6819504761904752E-2</v>
      </c>
      <c r="L341" s="350">
        <v>1.9047619047619049E-2</v>
      </c>
      <c r="O341" s="208">
        <v>96</v>
      </c>
      <c r="P341" s="232">
        <v>17.600300000000001</v>
      </c>
      <c r="Q341" s="344"/>
    </row>
    <row r="342" spans="2:17" x14ac:dyDescent="0.2">
      <c r="B342" s="176">
        <f t="shared" si="22"/>
        <v>97</v>
      </c>
      <c r="C342" s="3">
        <f t="shared" si="24"/>
        <v>18.785699999999999</v>
      </c>
      <c r="D342" s="3">
        <f t="shared" si="25"/>
        <v>0</v>
      </c>
      <c r="E342" s="3">
        <f t="shared" si="25"/>
        <v>0</v>
      </c>
      <c r="F342" s="3">
        <f t="shared" si="25"/>
        <v>0</v>
      </c>
      <c r="G342" s="3">
        <f t="shared" si="26"/>
        <v>18.785699999999999</v>
      </c>
      <c r="H342" s="3">
        <f t="shared" si="28"/>
        <v>1.1428571428571423E-3</v>
      </c>
      <c r="I342" s="3">
        <f t="shared" si="27"/>
        <v>2.1469371428571415E-2</v>
      </c>
      <c r="L342" s="350">
        <v>1.4285714285714285E-2</v>
      </c>
      <c r="O342" s="208">
        <v>97</v>
      </c>
      <c r="P342" s="232">
        <v>18.785699999999999</v>
      </c>
      <c r="Q342" s="344"/>
    </row>
    <row r="343" spans="2:17" x14ac:dyDescent="0.2">
      <c r="B343" s="176">
        <f t="shared" si="22"/>
        <v>98</v>
      </c>
      <c r="C343" s="3">
        <f t="shared" si="24"/>
        <v>20.064700000000002</v>
      </c>
      <c r="D343" s="3">
        <f t="shared" si="25"/>
        <v>0</v>
      </c>
      <c r="E343" s="3">
        <f t="shared" si="25"/>
        <v>0</v>
      </c>
      <c r="F343" s="3">
        <f t="shared" si="25"/>
        <v>0</v>
      </c>
      <c r="G343" s="3">
        <f t="shared" si="26"/>
        <v>20.064700000000002</v>
      </c>
      <c r="H343" s="3">
        <f t="shared" si="28"/>
        <v>7.619047619047616E-4</v>
      </c>
      <c r="I343" s="3">
        <f t="shared" si="27"/>
        <v>1.5287390476190472E-2</v>
      </c>
      <c r="L343" s="350">
        <v>9.5238095238095247E-3</v>
      </c>
      <c r="O343" s="208">
        <v>98</v>
      </c>
      <c r="P343" s="232">
        <v>20.064700000000002</v>
      </c>
      <c r="Q343" s="344"/>
    </row>
    <row r="344" spans="2:17" x14ac:dyDescent="0.2">
      <c r="B344" s="176" t="str">
        <f t="shared" si="22"/>
        <v>99+</v>
      </c>
      <c r="C344" s="3">
        <f t="shared" si="24"/>
        <v>21.446899999999999</v>
      </c>
      <c r="D344" s="3">
        <f t="shared" si="25"/>
        <v>0</v>
      </c>
      <c r="E344" s="3">
        <f t="shared" si="25"/>
        <v>0</v>
      </c>
      <c r="F344" s="3">
        <f t="shared" si="25"/>
        <v>0</v>
      </c>
      <c r="G344" s="3">
        <f t="shared" si="26"/>
        <v>21.446899999999999</v>
      </c>
      <c r="H344" s="3">
        <f t="shared" si="28"/>
        <v>3.809523809523808E-4</v>
      </c>
      <c r="I344" s="3">
        <f t="shared" si="27"/>
        <v>8.1702476190476155E-3</v>
      </c>
      <c r="L344" s="351">
        <v>4.7619047619047623E-3</v>
      </c>
      <c r="O344" s="217" t="s">
        <v>806</v>
      </c>
      <c r="P344" s="233">
        <v>21.446899999999999</v>
      </c>
      <c r="Q344" s="344"/>
    </row>
    <row r="349" spans="2:17" x14ac:dyDescent="0.2">
      <c r="B349" s="112" t="s">
        <v>814</v>
      </c>
      <c r="C349" s="112"/>
      <c r="D349" s="112"/>
      <c r="E349" s="112"/>
      <c r="F349" s="112"/>
      <c r="G349" s="112"/>
      <c r="H349" s="112"/>
      <c r="I349" s="112"/>
    </row>
    <row r="350" spans="2:17" x14ac:dyDescent="0.2">
      <c r="B350" s="106" t="s">
        <v>483</v>
      </c>
      <c r="C350" s="108" t="s">
        <v>485</v>
      </c>
      <c r="D350" s="111" t="s">
        <v>480</v>
      </c>
      <c r="E350" s="108" t="s">
        <v>486</v>
      </c>
      <c r="F350" s="151" t="s">
        <v>488</v>
      </c>
      <c r="G350" s="152" t="s">
        <v>437</v>
      </c>
      <c r="I350" s="3">
        <v>1</v>
      </c>
    </row>
    <row r="351" spans="2:17" x14ac:dyDescent="0.2">
      <c r="B351" s="28" t="s">
        <v>119</v>
      </c>
      <c r="C351" s="112">
        <v>0</v>
      </c>
      <c r="D351" s="112">
        <f>SUM(H259:H269)</f>
        <v>0.15333333333333338</v>
      </c>
      <c r="E351" s="112">
        <f>SUM(I259:I269)/D351</f>
        <v>3.9927272727272721E-2</v>
      </c>
      <c r="F351" s="222">
        <v>0</v>
      </c>
      <c r="G351" s="223">
        <f>E351*F351*$I$171</f>
        <v>0</v>
      </c>
    </row>
    <row r="352" spans="2:17" x14ac:dyDescent="0.2">
      <c r="B352" s="28" t="s">
        <v>73</v>
      </c>
      <c r="C352" s="112">
        <v>1</v>
      </c>
      <c r="D352" s="112">
        <f>SUM(H275:H279)</f>
        <v>6.9696969696969702E-2</v>
      </c>
      <c r="E352" s="112">
        <f>SUM(I275:I279)/D352</f>
        <v>4.36E-2</v>
      </c>
      <c r="F352" s="222">
        <f>U189</f>
        <v>50000</v>
      </c>
      <c r="G352" s="223">
        <f t="shared" ref="G352:G355" si="29">E352*F352*$I$171</f>
        <v>2180</v>
      </c>
    </row>
    <row r="353" spans="2:8" x14ac:dyDescent="0.2">
      <c r="B353" s="28" t="s">
        <v>95</v>
      </c>
      <c r="C353" s="112">
        <v>0</v>
      </c>
      <c r="D353" s="112">
        <f>SUM(H290:H294)</f>
        <v>6.9696969696969702E-2</v>
      </c>
      <c r="E353" s="112">
        <f>SUM(I290:I294)/D353</f>
        <v>0.11677999999999999</v>
      </c>
      <c r="F353" s="222">
        <v>0</v>
      </c>
      <c r="G353" s="223">
        <f t="shared" si="29"/>
        <v>0</v>
      </c>
    </row>
    <row r="354" spans="2:8" x14ac:dyDescent="0.2">
      <c r="B354" s="28" t="s">
        <v>815</v>
      </c>
      <c r="C354" s="112">
        <v>0</v>
      </c>
      <c r="D354" s="112">
        <f>SUM(H300:H304)</f>
        <v>6.9696969696969702E-2</v>
      </c>
      <c r="E354" s="112">
        <f>SUM(I300:I304)/D354</f>
        <v>0.3024</v>
      </c>
      <c r="F354" s="222">
        <v>0</v>
      </c>
      <c r="G354" s="223">
        <f t="shared" si="29"/>
        <v>0</v>
      </c>
    </row>
    <row r="355" spans="2:8" x14ac:dyDescent="0.2">
      <c r="B355" s="28" t="s">
        <v>1448</v>
      </c>
      <c r="C355" s="112">
        <v>0</v>
      </c>
      <c r="D355" s="112">
        <f>SUM(H325:H344)</f>
        <v>7.999999999999996E-2</v>
      </c>
      <c r="E355" s="112">
        <f>SUM(I325:I344)/D355</f>
        <v>7.9124947619047621</v>
      </c>
      <c r="F355" s="222">
        <v>0</v>
      </c>
      <c r="G355" s="223">
        <f t="shared" si="29"/>
        <v>0</v>
      </c>
      <c r="H355" s="223"/>
    </row>
    <row r="360" spans="2:8" x14ac:dyDescent="0.2">
      <c r="C360" s="455" t="s">
        <v>1464</v>
      </c>
      <c r="D360" s="455"/>
      <c r="E360" s="455"/>
      <c r="F360" s="455"/>
    </row>
    <row r="361" spans="2:8" x14ac:dyDescent="0.2">
      <c r="C361" s="77" t="s">
        <v>353</v>
      </c>
      <c r="D361" s="77" t="s">
        <v>1447</v>
      </c>
      <c r="E361" s="119" t="s">
        <v>354</v>
      </c>
      <c r="F361" s="135" t="s">
        <v>2</v>
      </c>
    </row>
    <row r="362" spans="2:8" x14ac:dyDescent="0.2">
      <c r="C362" s="107" t="s">
        <v>3585</v>
      </c>
      <c r="D362" s="35"/>
      <c r="E362" s="108" t="s">
        <v>22</v>
      </c>
      <c r="F362" s="19" t="s">
        <v>792</v>
      </c>
    </row>
    <row r="363" spans="2:8" x14ac:dyDescent="0.2">
      <c r="C363" s="107" t="s">
        <v>3987</v>
      </c>
      <c r="D363" s="352"/>
      <c r="E363" s="111" t="s">
        <v>408</v>
      </c>
      <c r="F363" s="28" t="s">
        <v>1498</v>
      </c>
    </row>
    <row r="364" spans="2:8" x14ac:dyDescent="0.2">
      <c r="C364" s="107" t="s">
        <v>4058</v>
      </c>
      <c r="D364" s="352"/>
      <c r="E364" s="111" t="s">
        <v>410</v>
      </c>
      <c r="F364" s="250" t="s">
        <v>1470</v>
      </c>
    </row>
    <row r="365" spans="2:8" x14ac:dyDescent="0.2">
      <c r="C365" s="107" t="s">
        <v>4060</v>
      </c>
      <c r="D365" s="352"/>
      <c r="E365" s="111" t="s">
        <v>412</v>
      </c>
      <c r="F365" s="251" t="s">
        <v>1471</v>
      </c>
    </row>
    <row r="366" spans="2:8" x14ac:dyDescent="0.2">
      <c r="C366" s="107" t="s">
        <v>4062</v>
      </c>
      <c r="D366" s="352"/>
      <c r="E366" s="111" t="s">
        <v>414</v>
      </c>
      <c r="F366" s="244" t="s">
        <v>1472</v>
      </c>
    </row>
    <row r="367" spans="2:8" x14ac:dyDescent="0.2">
      <c r="C367" s="107" t="s">
        <v>4064</v>
      </c>
      <c r="D367" s="352"/>
      <c r="E367" s="127" t="s">
        <v>416</v>
      </c>
      <c r="F367" s="310" t="s">
        <v>1499</v>
      </c>
    </row>
    <row r="368" spans="2:8" x14ac:dyDescent="0.2">
      <c r="C368" s="107" t="s">
        <v>4128</v>
      </c>
      <c r="D368" s="110"/>
      <c r="E368" s="111" t="s">
        <v>26</v>
      </c>
      <c r="F368" s="186" t="s">
        <v>490</v>
      </c>
    </row>
    <row r="369" spans="3:9" x14ac:dyDescent="0.2">
      <c r="C369" s="107" t="s">
        <v>4129</v>
      </c>
      <c r="D369" s="110"/>
      <c r="E369" s="111" t="s">
        <v>422</v>
      </c>
      <c r="F369" s="238" t="s">
        <v>1511</v>
      </c>
    </row>
    <row r="370" spans="3:9" x14ac:dyDescent="0.2">
      <c r="C370" s="107" t="s">
        <v>4130</v>
      </c>
      <c r="D370" s="352"/>
      <c r="E370" s="111" t="s">
        <v>726</v>
      </c>
      <c r="F370" s="238" t="s">
        <v>1511</v>
      </c>
    </row>
    <row r="371" spans="3:9" x14ac:dyDescent="0.2">
      <c r="C371" s="107" t="s">
        <v>4131</v>
      </c>
      <c r="D371" s="110"/>
      <c r="E371" s="127" t="s">
        <v>727</v>
      </c>
      <c r="F371" s="135" t="s">
        <v>1498</v>
      </c>
    </row>
    <row r="372" spans="3:9" x14ac:dyDescent="0.2">
      <c r="C372" s="107" t="s">
        <v>4132</v>
      </c>
      <c r="E372" s="111" t="s">
        <v>430</v>
      </c>
      <c r="F372" s="124" t="s">
        <v>2989</v>
      </c>
      <c r="H372">
        <v>0.4158</v>
      </c>
      <c r="I372" t="s">
        <v>1462</v>
      </c>
    </row>
    <row r="373" spans="3:9" x14ac:dyDescent="0.2">
      <c r="C373" s="107" t="s">
        <v>4133</v>
      </c>
      <c r="E373" s="111" t="s">
        <v>1458</v>
      </c>
      <c r="F373" s="124" t="s">
        <v>2990</v>
      </c>
      <c r="H373">
        <v>45000</v>
      </c>
      <c r="I373" t="s">
        <v>1461</v>
      </c>
    </row>
    <row r="374" spans="3:9" x14ac:dyDescent="0.2">
      <c r="C374" s="107" t="s">
        <v>4134</v>
      </c>
      <c r="E374" s="111" t="s">
        <v>1459</v>
      </c>
      <c r="F374" s="199" t="s">
        <v>2991</v>
      </c>
    </row>
    <row r="375" spans="3:9" x14ac:dyDescent="0.2">
      <c r="C375" s="107" t="s">
        <v>4135</v>
      </c>
      <c r="E375" s="111" t="s">
        <v>1460</v>
      </c>
      <c r="F375" s="124" t="s">
        <v>2991</v>
      </c>
      <c r="H375" s="354">
        <v>0.76700000000000002</v>
      </c>
    </row>
    <row r="376" spans="3:9" x14ac:dyDescent="0.2">
      <c r="C376" s="107" t="s">
        <v>4136</v>
      </c>
      <c r="E376" s="111" t="s">
        <v>1463</v>
      </c>
      <c r="F376" s="124" t="s">
        <v>2992</v>
      </c>
      <c r="H376" s="354">
        <v>9.2040000000000006</v>
      </c>
    </row>
    <row r="377" spans="3:9" x14ac:dyDescent="0.2">
      <c r="C377" s="107" t="s">
        <v>4137</v>
      </c>
      <c r="E377" s="111" t="s">
        <v>440</v>
      </c>
      <c r="F377" s="124" t="s">
        <v>2992</v>
      </c>
      <c r="H377" s="354">
        <v>16.567</v>
      </c>
    </row>
    <row r="378" spans="3:9" x14ac:dyDescent="0.2">
      <c r="C378" s="107" t="s">
        <v>4138</v>
      </c>
      <c r="E378" s="111" t="s">
        <v>441</v>
      </c>
      <c r="F378" s="124" t="s">
        <v>2992</v>
      </c>
      <c r="H378" s="354">
        <v>745.51499999999999</v>
      </c>
    </row>
    <row r="379" spans="3:9" x14ac:dyDescent="0.2">
      <c r="C379" s="107" t="s">
        <v>4139</v>
      </c>
      <c r="E379" s="111" t="s">
        <v>442</v>
      </c>
      <c r="F379" s="124" t="s">
        <v>2993</v>
      </c>
      <c r="H379" s="354">
        <v>62.125999999999998</v>
      </c>
    </row>
    <row r="384" spans="3:9" x14ac:dyDescent="0.2">
      <c r="C384" s="455" t="s">
        <v>1465</v>
      </c>
      <c r="D384" s="455"/>
      <c r="E384" s="455"/>
      <c r="F384" s="455"/>
    </row>
    <row r="385" spans="3:9" x14ac:dyDescent="0.2">
      <c r="C385" s="25" t="s">
        <v>417</v>
      </c>
      <c r="D385" s="25" t="s">
        <v>418</v>
      </c>
      <c r="E385" s="25">
        <v>3</v>
      </c>
      <c r="F385" s="138"/>
    </row>
    <row r="386" spans="3:9" x14ac:dyDescent="0.2">
      <c r="C386" s="77" t="s">
        <v>353</v>
      </c>
      <c r="D386" s="77" t="s">
        <v>1447</v>
      </c>
      <c r="E386" s="119" t="s">
        <v>354</v>
      </c>
      <c r="F386" s="135" t="s">
        <v>2</v>
      </c>
    </row>
    <row r="387" spans="3:9" x14ac:dyDescent="0.2">
      <c r="C387" s="107" t="s">
        <v>3585</v>
      </c>
      <c r="D387" s="35"/>
      <c r="E387" s="108" t="s">
        <v>22</v>
      </c>
      <c r="F387" s="19" t="s">
        <v>792</v>
      </c>
    </row>
    <row r="388" spans="3:9" x14ac:dyDescent="0.2">
      <c r="C388" s="107" t="s">
        <v>3987</v>
      </c>
      <c r="D388" s="352"/>
      <c r="E388" s="111" t="s">
        <v>408</v>
      </c>
      <c r="F388" s="28">
        <f>ROUND(1.16*1.05,3)</f>
        <v>1.218</v>
      </c>
    </row>
    <row r="389" spans="3:9" x14ac:dyDescent="0.2">
      <c r="C389" s="107" t="s">
        <v>4058</v>
      </c>
      <c r="D389" s="352"/>
      <c r="E389" s="111" t="s">
        <v>410</v>
      </c>
      <c r="F389" s="250">
        <v>0.04</v>
      </c>
    </row>
    <row r="390" spans="3:9" x14ac:dyDescent="0.2">
      <c r="C390" s="107" t="s">
        <v>4060</v>
      </c>
      <c r="D390" s="352"/>
      <c r="E390" s="111" t="s">
        <v>412</v>
      </c>
      <c r="F390" s="251">
        <v>2.2499999999999999E-2</v>
      </c>
    </row>
    <row r="391" spans="3:9" x14ac:dyDescent="0.2">
      <c r="C391" s="107" t="s">
        <v>4062</v>
      </c>
      <c r="D391" s="352"/>
      <c r="E391" s="111" t="s">
        <v>414</v>
      </c>
      <c r="F391" s="244">
        <v>0.06</v>
      </c>
    </row>
    <row r="392" spans="3:9" x14ac:dyDescent="0.2">
      <c r="C392" s="107" t="s">
        <v>4064</v>
      </c>
      <c r="D392" s="352"/>
      <c r="E392" s="127" t="s">
        <v>416</v>
      </c>
      <c r="F392" s="310">
        <v>0.23100000000000001</v>
      </c>
    </row>
    <row r="393" spans="3:9" x14ac:dyDescent="0.2">
      <c r="C393" s="107" t="s">
        <v>4140</v>
      </c>
      <c r="D393" s="110"/>
      <c r="E393" s="111" t="s">
        <v>26</v>
      </c>
      <c r="F393" s="186" t="s">
        <v>2024</v>
      </c>
    </row>
    <row r="394" spans="3:9" x14ac:dyDescent="0.2">
      <c r="C394" s="107" t="s">
        <v>4141</v>
      </c>
      <c r="D394" s="110"/>
      <c r="E394" s="111" t="s">
        <v>430</v>
      </c>
      <c r="F394" s="307">
        <v>2.8000000000000001E-2</v>
      </c>
    </row>
    <row r="395" spans="3:9" x14ac:dyDescent="0.2">
      <c r="C395" s="107" t="s">
        <v>4142</v>
      </c>
      <c r="D395" s="352"/>
      <c r="E395" s="111" t="s">
        <v>1466</v>
      </c>
      <c r="F395" s="238">
        <v>1.02</v>
      </c>
    </row>
    <row r="396" spans="3:9" x14ac:dyDescent="0.2">
      <c r="C396" s="107" t="s">
        <v>4143</v>
      </c>
      <c r="D396" s="110"/>
      <c r="E396" s="127" t="s">
        <v>548</v>
      </c>
      <c r="F396" s="135">
        <v>1</v>
      </c>
    </row>
    <row r="397" spans="3:9" x14ac:dyDescent="0.2">
      <c r="C397" s="107" t="s">
        <v>4144</v>
      </c>
      <c r="E397" s="111" t="s">
        <v>1458</v>
      </c>
      <c r="F397" s="192">
        <f>ROUND(F394*F395*F396*H398/1000,3)</f>
        <v>2.306</v>
      </c>
    </row>
    <row r="398" spans="3:9" x14ac:dyDescent="0.2">
      <c r="C398" s="107" t="s">
        <v>4145</v>
      </c>
      <c r="E398" s="111" t="s">
        <v>1459</v>
      </c>
      <c r="F398" s="199">
        <f>ROUND(F397/(1-F390),3)</f>
        <v>2.359</v>
      </c>
      <c r="H398">
        <f>ROUND(95000*0.85,3)</f>
        <v>80750</v>
      </c>
      <c r="I398" t="s">
        <v>1461</v>
      </c>
    </row>
    <row r="399" spans="3:9" x14ac:dyDescent="0.2">
      <c r="C399" s="107" t="s">
        <v>4146</v>
      </c>
      <c r="E399" s="111" t="s">
        <v>1460</v>
      </c>
      <c r="F399" s="353">
        <f>ROUND(F398*1000/H398, 3)</f>
        <v>2.9000000000000001E-2</v>
      </c>
    </row>
    <row r="400" spans="3:9" x14ac:dyDescent="0.2">
      <c r="C400" s="107" t="s">
        <v>4147</v>
      </c>
      <c r="E400" s="111" t="s">
        <v>1463</v>
      </c>
      <c r="F400" s="192">
        <f>ROUND(F399*12,2)</f>
        <v>0.35</v>
      </c>
    </row>
    <row r="401" spans="3:6" x14ac:dyDescent="0.2">
      <c r="C401" s="107" t="s">
        <v>4148</v>
      </c>
      <c r="E401" s="111" t="s">
        <v>440</v>
      </c>
      <c r="F401" s="192">
        <f>ROUND(F400, 2)</f>
        <v>0.35</v>
      </c>
    </row>
    <row r="402" spans="3:6" x14ac:dyDescent="0.2">
      <c r="C402" s="107" t="s">
        <v>4149</v>
      </c>
      <c r="E402" s="111" t="s">
        <v>441</v>
      </c>
      <c r="F402" s="192">
        <f>ROUND(F401*H398/1000, 2)</f>
        <v>28.26</v>
      </c>
    </row>
    <row r="403" spans="3:6" x14ac:dyDescent="0.2">
      <c r="C403" s="107" t="s">
        <v>4150</v>
      </c>
      <c r="E403" s="111" t="s">
        <v>442</v>
      </c>
      <c r="F403" s="192">
        <f>ROUND(F402/12,2)</f>
        <v>2.36</v>
      </c>
    </row>
    <row r="408" spans="3:6" x14ac:dyDescent="0.2">
      <c r="C408" s="455" t="s">
        <v>1467</v>
      </c>
      <c r="D408" s="455"/>
      <c r="E408" s="455"/>
      <c r="F408" s="455"/>
    </row>
    <row r="409" spans="3:6" x14ac:dyDescent="0.2">
      <c r="C409" s="25" t="s">
        <v>417</v>
      </c>
      <c r="D409" s="25" t="s">
        <v>418</v>
      </c>
      <c r="E409" s="25">
        <v>3</v>
      </c>
      <c r="F409" s="138"/>
    </row>
    <row r="410" spans="3:6" x14ac:dyDescent="0.2">
      <c r="C410" s="77" t="s">
        <v>353</v>
      </c>
      <c r="D410" s="77" t="s">
        <v>1447</v>
      </c>
      <c r="E410" s="119" t="s">
        <v>354</v>
      </c>
      <c r="F410" s="135" t="s">
        <v>2</v>
      </c>
    </row>
    <row r="411" spans="3:6" x14ac:dyDescent="0.2">
      <c r="C411" s="107" t="s">
        <v>3585</v>
      </c>
      <c r="D411" s="35"/>
      <c r="E411" s="108" t="s">
        <v>22</v>
      </c>
      <c r="F411" s="19" t="s">
        <v>792</v>
      </c>
    </row>
    <row r="412" spans="3:6" x14ac:dyDescent="0.2">
      <c r="C412" s="107" t="s">
        <v>3987</v>
      </c>
      <c r="D412" s="352"/>
      <c r="E412" s="111" t="s">
        <v>408</v>
      </c>
      <c r="F412" s="28">
        <f>ROUND(1.16*1.05,3)</f>
        <v>1.218</v>
      </c>
    </row>
    <row r="413" spans="3:6" x14ac:dyDescent="0.2">
      <c r="C413" s="107" t="s">
        <v>4058</v>
      </c>
      <c r="D413" s="352"/>
      <c r="E413" s="111" t="s">
        <v>410</v>
      </c>
      <c r="F413" s="250">
        <v>0.04</v>
      </c>
    </row>
    <row r="414" spans="3:6" x14ac:dyDescent="0.2">
      <c r="C414" s="107" t="s">
        <v>4060</v>
      </c>
      <c r="D414" s="352"/>
      <c r="E414" s="111" t="s">
        <v>412</v>
      </c>
      <c r="F414" s="251">
        <v>2.2499999999999999E-2</v>
      </c>
    </row>
    <row r="415" spans="3:6" x14ac:dyDescent="0.2">
      <c r="C415" s="107" t="s">
        <v>4062</v>
      </c>
      <c r="D415" s="352"/>
      <c r="E415" s="111" t="s">
        <v>414</v>
      </c>
      <c r="F415" s="244">
        <v>0.06</v>
      </c>
    </row>
    <row r="416" spans="3:6" x14ac:dyDescent="0.2">
      <c r="C416" s="107" t="s">
        <v>4064</v>
      </c>
      <c r="D416" s="352"/>
      <c r="E416" s="127" t="s">
        <v>416</v>
      </c>
      <c r="F416" s="310">
        <v>0.23100000000000001</v>
      </c>
    </row>
    <row r="417" spans="3:9" x14ac:dyDescent="0.2">
      <c r="C417" s="107" t="s">
        <v>4151</v>
      </c>
      <c r="D417" s="110"/>
      <c r="E417" s="111" t="s">
        <v>26</v>
      </c>
      <c r="F417" s="186" t="s">
        <v>503</v>
      </c>
    </row>
    <row r="418" spans="3:9" x14ac:dyDescent="0.2">
      <c r="C418" s="107" t="s">
        <v>4152</v>
      </c>
      <c r="D418" s="110"/>
      <c r="E418" s="111" t="s">
        <v>430</v>
      </c>
      <c r="F418" s="307">
        <v>3.7999999999999999E-2</v>
      </c>
    </row>
    <row r="419" spans="3:9" x14ac:dyDescent="0.2">
      <c r="C419" s="107" t="s">
        <v>4153</v>
      </c>
      <c r="D419" s="352"/>
      <c r="E419" s="111" t="s">
        <v>1466</v>
      </c>
      <c r="F419" s="238">
        <v>1.02</v>
      </c>
    </row>
    <row r="420" spans="3:9" x14ac:dyDescent="0.2">
      <c r="C420" s="107" t="s">
        <v>4154</v>
      </c>
      <c r="D420" s="110"/>
      <c r="E420" s="127" t="s">
        <v>548</v>
      </c>
      <c r="F420" s="135">
        <v>1</v>
      </c>
    </row>
    <row r="421" spans="3:9" x14ac:dyDescent="0.2">
      <c r="C421" s="107" t="s">
        <v>4155</v>
      </c>
      <c r="E421" s="111" t="s">
        <v>1458</v>
      </c>
      <c r="F421" s="192">
        <f>ROUND(F418*F419*F420*H422/1000,3)</f>
        <v>1.252</v>
      </c>
    </row>
    <row r="422" spans="3:9" x14ac:dyDescent="0.2">
      <c r="C422" s="107" t="s">
        <v>4156</v>
      </c>
      <c r="E422" s="111" t="s">
        <v>1459</v>
      </c>
      <c r="F422" s="199">
        <f>ROUND(F421/(1-F414),3)</f>
        <v>1.2809999999999999</v>
      </c>
      <c r="H422">
        <f>ROUND(H398*0.4,3)</f>
        <v>32300</v>
      </c>
      <c r="I422" t="s">
        <v>1461</v>
      </c>
    </row>
    <row r="423" spans="3:9" x14ac:dyDescent="0.2">
      <c r="C423" s="107" t="s">
        <v>4157</v>
      </c>
      <c r="E423" s="111" t="s">
        <v>1460</v>
      </c>
      <c r="F423" s="353">
        <f>ROUND(F422*1000/H422, 3)</f>
        <v>0.04</v>
      </c>
    </row>
    <row r="424" spans="3:9" x14ac:dyDescent="0.2">
      <c r="C424" s="107" t="s">
        <v>4158</v>
      </c>
      <c r="E424" s="111" t="s">
        <v>1463</v>
      </c>
      <c r="F424" s="192">
        <f>ROUND(F423*12,3)</f>
        <v>0.48</v>
      </c>
    </row>
    <row r="425" spans="3:9" x14ac:dyDescent="0.2">
      <c r="C425" s="107" t="s">
        <v>4159</v>
      </c>
      <c r="E425" s="111" t="s">
        <v>440</v>
      </c>
      <c r="F425" s="192">
        <f>ROUND(F424, 3)</f>
        <v>0.48</v>
      </c>
    </row>
    <row r="426" spans="3:9" x14ac:dyDescent="0.2">
      <c r="C426" s="107" t="s">
        <v>4160</v>
      </c>
      <c r="E426" s="111" t="s">
        <v>441</v>
      </c>
      <c r="F426" s="192">
        <v>15.5</v>
      </c>
    </row>
    <row r="427" spans="3:9" x14ac:dyDescent="0.2">
      <c r="C427" s="107" t="s">
        <v>4161</v>
      </c>
      <c r="E427" s="111" t="s">
        <v>442</v>
      </c>
      <c r="F427" s="192">
        <v>1.29</v>
      </c>
    </row>
  </sheetData>
  <mergeCells count="5">
    <mergeCell ref="R4:U4"/>
    <mergeCell ref="C181:F181"/>
    <mergeCell ref="C360:F360"/>
    <mergeCell ref="C384:F384"/>
    <mergeCell ref="C408:F408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OQ98"/>
  <sheetViews>
    <sheetView topLeftCell="C1" workbookViewId="0">
      <selection activeCell="E75" sqref="E75"/>
    </sheetView>
  </sheetViews>
  <sheetFormatPr baseColWidth="10" defaultColWidth="8.5" defaultRowHeight="12" x14ac:dyDescent="0.15"/>
  <cols>
    <col min="1" max="1" width="7.5" style="3" customWidth="1" collapsed="1"/>
    <col min="2" max="2" width="8.5" style="3" collapsed="1"/>
    <col min="3" max="3" width="53.5" style="3" bestFit="1" customWidth="1" collapsed="1"/>
    <col min="4" max="4" width="29.5" style="3" bestFit="1" customWidth="1" collapsed="1"/>
    <col min="5" max="5" width="18.1640625" style="3" bestFit="1" customWidth="1" collapsed="1"/>
    <col min="6" max="35" width="10.5" style="3" customWidth="1" collapsed="1"/>
    <col min="36" max="36" width="10" style="3" customWidth="1" collapsed="1"/>
    <col min="37" max="41" width="9.5" style="3" customWidth="1" collapsed="1"/>
    <col min="42" max="42" width="10" style="3" customWidth="1" collapsed="1"/>
    <col min="43" max="46" width="9.5" style="3" customWidth="1" collapsed="1"/>
    <col min="47" max="47" width="10.5" style="3" customWidth="1" collapsed="1"/>
    <col min="48" max="49" width="8.6640625" style="3" bestFit="1" customWidth="1" collapsed="1"/>
    <col min="50" max="50" width="9.1640625" style="3" bestFit="1" customWidth="1" collapsed="1"/>
    <col min="51" max="53" width="8.6640625" style="3" bestFit="1" customWidth="1" collapsed="1"/>
    <col min="54" max="54" width="9.1640625" style="3" bestFit="1" customWidth="1" collapsed="1"/>
    <col min="55" max="57" width="8.6640625" style="3" bestFit="1" customWidth="1" collapsed="1"/>
    <col min="58" max="58" width="9.1640625" style="3" bestFit="1" customWidth="1" collapsed="1"/>
    <col min="59" max="61" width="8.6640625" style="3" bestFit="1" customWidth="1" collapsed="1"/>
    <col min="62" max="62" width="9.1640625" style="3" bestFit="1" customWidth="1" collapsed="1"/>
    <col min="63" max="65" width="8.6640625" style="3" bestFit="1" customWidth="1" collapsed="1"/>
    <col min="66" max="66" width="9.1640625" style="3" bestFit="1" customWidth="1" collapsed="1"/>
    <col min="67" max="69" width="8.6640625" style="3" bestFit="1" customWidth="1" collapsed="1"/>
    <col min="70" max="70" width="9.1640625" style="3" bestFit="1" customWidth="1" collapsed="1"/>
    <col min="71" max="73" width="8.6640625" style="3" bestFit="1" customWidth="1" collapsed="1"/>
    <col min="74" max="74" width="9.1640625" style="3" bestFit="1" customWidth="1" collapsed="1"/>
    <col min="75" max="77" width="8.6640625" style="3" bestFit="1" customWidth="1" collapsed="1"/>
    <col min="78" max="78" width="9.1640625" style="3" bestFit="1" customWidth="1" collapsed="1"/>
    <col min="79" max="81" width="8.6640625" style="3" bestFit="1" customWidth="1" collapsed="1"/>
    <col min="82" max="82" width="9.1640625" style="3" bestFit="1" customWidth="1" collapsed="1"/>
    <col min="83" max="85" width="8.6640625" style="3" bestFit="1" customWidth="1" collapsed="1"/>
    <col min="86" max="86" width="9.1640625" style="3" bestFit="1" customWidth="1" collapsed="1"/>
    <col min="87" max="89" width="8.6640625" style="3" bestFit="1" customWidth="1" collapsed="1"/>
    <col min="90" max="90" width="9.1640625" style="3" bestFit="1" customWidth="1" collapsed="1"/>
    <col min="91" max="93" width="8.6640625" style="3" bestFit="1" customWidth="1" collapsed="1"/>
    <col min="94" max="94" width="9.1640625" style="3" bestFit="1" customWidth="1" collapsed="1"/>
    <col min="95" max="97" width="8.6640625" style="3" bestFit="1" customWidth="1" collapsed="1"/>
    <col min="98" max="98" width="9.1640625" style="3" bestFit="1" customWidth="1" collapsed="1"/>
    <col min="99" max="101" width="8.6640625" style="3" bestFit="1" customWidth="1" collapsed="1"/>
    <col min="102" max="102" width="9.1640625" style="3" bestFit="1" customWidth="1" collapsed="1"/>
    <col min="103" max="105" width="8.6640625" style="3" bestFit="1" customWidth="1" collapsed="1"/>
    <col min="106" max="106" width="9.1640625" style="3" bestFit="1" customWidth="1" collapsed="1"/>
    <col min="107" max="109" width="8.6640625" style="3" bestFit="1" customWidth="1" collapsed="1"/>
    <col min="110" max="110" width="9.1640625" style="3" bestFit="1" customWidth="1" collapsed="1"/>
    <col min="111" max="113" width="8.6640625" style="3" bestFit="1" customWidth="1" collapsed="1"/>
    <col min="114" max="114" width="9.1640625" style="3" bestFit="1" customWidth="1" collapsed="1"/>
    <col min="115" max="117" width="8.6640625" style="3" bestFit="1" customWidth="1" collapsed="1"/>
    <col min="118" max="118" width="9.1640625" style="3" bestFit="1" customWidth="1" collapsed="1"/>
    <col min="119" max="121" width="8.6640625" style="3" bestFit="1" customWidth="1" collapsed="1"/>
    <col min="122" max="122" width="9.1640625" style="3" bestFit="1" customWidth="1" collapsed="1"/>
    <col min="123" max="125" width="8.6640625" style="3" bestFit="1" customWidth="1" collapsed="1"/>
    <col min="126" max="126" width="9.1640625" style="3" bestFit="1" customWidth="1" collapsed="1"/>
    <col min="127" max="129" width="8.6640625" style="3" bestFit="1" customWidth="1" collapsed="1"/>
    <col min="130" max="130" width="9.1640625" style="3" bestFit="1" customWidth="1" collapsed="1"/>
    <col min="131" max="133" width="8.6640625" style="3" bestFit="1" customWidth="1" collapsed="1"/>
    <col min="134" max="134" width="9.1640625" style="3" bestFit="1" customWidth="1" collapsed="1"/>
    <col min="135" max="137" width="8.6640625" style="3" bestFit="1" customWidth="1" collapsed="1"/>
    <col min="138" max="138" width="9.1640625" style="3" bestFit="1" customWidth="1" collapsed="1"/>
    <col min="139" max="141" width="8.6640625" style="3" bestFit="1" customWidth="1" collapsed="1"/>
    <col min="142" max="142" width="9.1640625" style="3" bestFit="1" customWidth="1" collapsed="1"/>
    <col min="143" max="145" width="8.6640625" style="3" bestFit="1" customWidth="1" collapsed="1"/>
    <col min="146" max="146" width="9.1640625" style="3" bestFit="1" customWidth="1" collapsed="1"/>
    <col min="147" max="149" width="8.6640625" style="3" bestFit="1" customWidth="1" collapsed="1"/>
    <col min="150" max="150" width="9.1640625" style="3" bestFit="1" customWidth="1" collapsed="1"/>
    <col min="151" max="153" width="8.6640625" style="3" bestFit="1" customWidth="1" collapsed="1"/>
    <col min="154" max="154" width="9.1640625" style="3" bestFit="1" customWidth="1" collapsed="1"/>
    <col min="155" max="157" width="8.6640625" style="3" bestFit="1" customWidth="1" collapsed="1"/>
    <col min="158" max="158" width="9.1640625" style="3" bestFit="1" customWidth="1" collapsed="1"/>
    <col min="159" max="161" width="8.6640625" style="3" bestFit="1" customWidth="1" collapsed="1"/>
    <col min="162" max="162" width="9.1640625" style="3" bestFit="1" customWidth="1" collapsed="1"/>
    <col min="163" max="165" width="8.6640625" style="3" bestFit="1" customWidth="1" collapsed="1"/>
    <col min="166" max="166" width="9.1640625" style="3" bestFit="1" customWidth="1" collapsed="1"/>
    <col min="167" max="170" width="8.6640625" style="3" bestFit="1" customWidth="1" collapsed="1"/>
    <col min="171" max="171" width="9.1640625" style="3" bestFit="1" customWidth="1" collapsed="1"/>
    <col min="172" max="175" width="8.6640625" style="3" bestFit="1" customWidth="1" collapsed="1"/>
    <col min="176" max="176" width="9.1640625" style="3" bestFit="1" customWidth="1" collapsed="1"/>
    <col min="177" max="180" width="8.6640625" style="3" bestFit="1" customWidth="1" collapsed="1"/>
    <col min="181" max="181" width="9.1640625" style="3" bestFit="1" customWidth="1" collapsed="1"/>
    <col min="182" max="185" width="8.6640625" style="3" bestFit="1" customWidth="1" collapsed="1"/>
    <col min="186" max="186" width="9.1640625" style="3" bestFit="1" customWidth="1" collapsed="1"/>
    <col min="187" max="189" width="8.6640625" style="3" bestFit="1" customWidth="1" collapsed="1"/>
    <col min="190" max="190" width="9.1640625" style="3" bestFit="1" customWidth="1" collapsed="1"/>
    <col min="191" max="193" width="8.6640625" style="3" bestFit="1" customWidth="1" collapsed="1"/>
    <col min="194" max="194" width="9.1640625" style="3" bestFit="1" customWidth="1" collapsed="1"/>
    <col min="195" max="198" width="8.6640625" style="3" bestFit="1" customWidth="1" collapsed="1"/>
    <col min="199" max="199" width="9.1640625" style="3" bestFit="1" customWidth="1" collapsed="1"/>
    <col min="200" max="203" width="8.6640625" style="3" bestFit="1" customWidth="1" collapsed="1"/>
    <col min="204" max="204" width="9.1640625" style="3" bestFit="1" customWidth="1" collapsed="1"/>
    <col min="205" max="208" width="8.6640625" style="3" bestFit="1" customWidth="1" collapsed="1"/>
    <col min="209" max="209" width="9.1640625" style="3" bestFit="1" customWidth="1" collapsed="1"/>
    <col min="210" max="213" width="8.6640625" style="3" bestFit="1" customWidth="1" collapsed="1"/>
    <col min="214" max="214" width="9.1640625" style="3" bestFit="1" customWidth="1" collapsed="1"/>
    <col min="215" max="217" width="8.6640625" style="3" bestFit="1" customWidth="1" collapsed="1"/>
    <col min="218" max="218" width="9.1640625" style="3" bestFit="1" customWidth="1" collapsed="1"/>
    <col min="219" max="221" width="8.6640625" style="3" bestFit="1" customWidth="1" collapsed="1"/>
    <col min="222" max="222" width="9.1640625" style="3" bestFit="1" customWidth="1" collapsed="1"/>
    <col min="223" max="226" width="8.6640625" style="3" bestFit="1" customWidth="1" collapsed="1"/>
    <col min="227" max="227" width="9.1640625" style="3" bestFit="1" customWidth="1" collapsed="1"/>
    <col min="228" max="231" width="8.6640625" style="3" bestFit="1" customWidth="1" collapsed="1"/>
    <col min="232" max="232" width="9.1640625" style="3" bestFit="1" customWidth="1" collapsed="1"/>
    <col min="233" max="236" width="8.6640625" style="3" bestFit="1" customWidth="1" collapsed="1"/>
    <col min="237" max="237" width="9.1640625" style="3" bestFit="1" customWidth="1" collapsed="1"/>
    <col min="238" max="241" width="8.6640625" style="3" bestFit="1" customWidth="1" collapsed="1"/>
    <col min="242" max="242" width="9.1640625" style="3" bestFit="1" customWidth="1" collapsed="1"/>
    <col min="243" max="245" width="8.6640625" style="3" bestFit="1" customWidth="1" collapsed="1"/>
    <col min="246" max="246" width="9.1640625" style="3" bestFit="1" customWidth="1" collapsed="1"/>
    <col min="247" max="249" width="8.6640625" style="3" bestFit="1" customWidth="1" collapsed="1"/>
    <col min="250" max="250" width="9.1640625" style="3" bestFit="1" customWidth="1" collapsed="1"/>
    <col min="251" max="254" width="8.6640625" style="3" bestFit="1" customWidth="1" collapsed="1"/>
    <col min="255" max="255" width="9.1640625" style="3" bestFit="1" customWidth="1" collapsed="1"/>
    <col min="256" max="259" width="8.6640625" style="3" bestFit="1" customWidth="1" collapsed="1"/>
    <col min="260" max="260" width="9.1640625" style="3" bestFit="1" customWidth="1" collapsed="1"/>
    <col min="261" max="264" width="8.6640625" style="3" bestFit="1" customWidth="1" collapsed="1"/>
    <col min="265" max="265" width="9.1640625" style="3" bestFit="1" customWidth="1" collapsed="1"/>
    <col min="266" max="269" width="8.6640625" style="3" bestFit="1" customWidth="1" collapsed="1"/>
    <col min="270" max="270" width="9.1640625" style="3" bestFit="1" customWidth="1" collapsed="1"/>
    <col min="271" max="273" width="8.6640625" style="3" bestFit="1" customWidth="1" collapsed="1"/>
    <col min="274" max="274" width="9.1640625" style="3" bestFit="1" customWidth="1" collapsed="1"/>
    <col min="275" max="277" width="8.6640625" style="3" bestFit="1" customWidth="1" collapsed="1"/>
    <col min="278" max="278" width="9.1640625" style="3" bestFit="1" customWidth="1" collapsed="1"/>
    <col min="279" max="282" width="8.6640625" style="3" bestFit="1" customWidth="1" collapsed="1"/>
    <col min="283" max="283" width="9.1640625" style="3" bestFit="1" customWidth="1" collapsed="1"/>
    <col min="284" max="287" width="8.6640625" style="3" bestFit="1" customWidth="1" collapsed="1"/>
    <col min="288" max="288" width="9.1640625" style="3" bestFit="1" customWidth="1" collapsed="1"/>
    <col min="289" max="292" width="8.6640625" style="3" bestFit="1" customWidth="1" collapsed="1"/>
    <col min="293" max="293" width="9.1640625" style="3" bestFit="1" customWidth="1" collapsed="1"/>
    <col min="294" max="297" width="8.6640625" style="3" bestFit="1" customWidth="1" collapsed="1"/>
    <col min="298" max="298" width="9.1640625" style="3" bestFit="1" customWidth="1" collapsed="1"/>
    <col min="299" max="301" width="8.6640625" style="3" bestFit="1" customWidth="1" collapsed="1"/>
    <col min="302" max="302" width="9.1640625" style="3" bestFit="1" customWidth="1" collapsed="1"/>
    <col min="303" max="305" width="8.6640625" style="3" bestFit="1" customWidth="1" collapsed="1"/>
    <col min="306" max="306" width="9.1640625" style="3" bestFit="1" customWidth="1" collapsed="1"/>
    <col min="307" max="310" width="8.6640625" style="3" bestFit="1" customWidth="1" collapsed="1"/>
    <col min="311" max="311" width="9.1640625" style="3" bestFit="1" customWidth="1" collapsed="1"/>
    <col min="312" max="315" width="8.6640625" style="3" bestFit="1" customWidth="1" collapsed="1"/>
    <col min="316" max="316" width="9.1640625" style="3" bestFit="1" customWidth="1" collapsed="1"/>
    <col min="317" max="320" width="8.6640625" style="3" bestFit="1" customWidth="1" collapsed="1"/>
    <col min="321" max="321" width="9.1640625" style="3" bestFit="1" customWidth="1" collapsed="1"/>
    <col min="322" max="325" width="8.6640625" style="3" bestFit="1" customWidth="1" collapsed="1"/>
    <col min="326" max="326" width="9.1640625" style="3" bestFit="1" customWidth="1" collapsed="1"/>
    <col min="327" max="329" width="8.6640625" style="3" bestFit="1" customWidth="1" collapsed="1"/>
    <col min="330" max="330" width="9.1640625" style="3" bestFit="1" customWidth="1" collapsed="1"/>
    <col min="331" max="333" width="8.6640625" style="3" bestFit="1" customWidth="1" collapsed="1"/>
    <col min="334" max="334" width="9.1640625" style="3" bestFit="1" customWidth="1" collapsed="1"/>
    <col min="335" max="338" width="8.6640625" style="3" bestFit="1" customWidth="1" collapsed="1"/>
    <col min="339" max="339" width="9.1640625" style="3" bestFit="1" customWidth="1" collapsed="1"/>
    <col min="340" max="343" width="8.6640625" style="3" bestFit="1" customWidth="1" collapsed="1"/>
    <col min="344" max="344" width="9.1640625" style="3" bestFit="1" customWidth="1" collapsed="1"/>
    <col min="345" max="348" width="8.6640625" style="3" bestFit="1" customWidth="1" collapsed="1"/>
    <col min="349" max="349" width="9.1640625" style="3" bestFit="1" customWidth="1" collapsed="1"/>
    <col min="350" max="353" width="8.6640625" style="3" bestFit="1" customWidth="1" collapsed="1"/>
    <col min="354" max="354" width="9.1640625" style="3" bestFit="1" customWidth="1" collapsed="1"/>
    <col min="355" max="357" width="8.6640625" style="3" bestFit="1" customWidth="1" collapsed="1"/>
    <col min="358" max="358" width="9.1640625" style="3" bestFit="1" customWidth="1" collapsed="1"/>
    <col min="359" max="361" width="8.6640625" style="3" bestFit="1" customWidth="1" collapsed="1"/>
    <col min="362" max="362" width="9.1640625" style="3" bestFit="1" customWidth="1" collapsed="1"/>
    <col min="363" max="366" width="8.6640625" style="3" bestFit="1" customWidth="1" collapsed="1"/>
    <col min="367" max="367" width="9.1640625" style="3" bestFit="1" customWidth="1" collapsed="1"/>
    <col min="368" max="371" width="8.6640625" style="3" bestFit="1" customWidth="1" collapsed="1"/>
    <col min="372" max="372" width="9.1640625" style="3" bestFit="1" customWidth="1" collapsed="1"/>
    <col min="373" max="376" width="8.6640625" style="3" bestFit="1" customWidth="1" collapsed="1"/>
    <col min="377" max="377" width="9.1640625" style="3" bestFit="1" customWidth="1" collapsed="1"/>
    <col min="378" max="381" width="8.6640625" style="3" bestFit="1" customWidth="1" collapsed="1"/>
    <col min="382" max="382" width="9.1640625" style="3" bestFit="1" customWidth="1" collapsed="1"/>
    <col min="383" max="385" width="8.6640625" style="3" bestFit="1" customWidth="1" collapsed="1"/>
    <col min="386" max="386" width="9.1640625" style="3" bestFit="1" customWidth="1" collapsed="1"/>
    <col min="387" max="389" width="8.6640625" style="3" bestFit="1" customWidth="1" collapsed="1"/>
    <col min="390" max="390" width="9.1640625" style="3" bestFit="1" customWidth="1" collapsed="1"/>
    <col min="391" max="394" width="8.6640625" style="3" bestFit="1" customWidth="1" collapsed="1"/>
    <col min="395" max="395" width="9.1640625" style="3" bestFit="1" customWidth="1" collapsed="1"/>
    <col min="396" max="399" width="8.6640625" style="3" bestFit="1" customWidth="1" collapsed="1"/>
    <col min="400" max="400" width="9.1640625" style="3" bestFit="1" customWidth="1" collapsed="1"/>
    <col min="401" max="16384" width="8.5" style="3" collapsed="1"/>
  </cols>
  <sheetData>
    <row r="3" spans="3:35" x14ac:dyDescent="0.15">
      <c r="C3" s="453" t="s">
        <v>1286</v>
      </c>
      <c r="D3" s="453"/>
      <c r="E3" s="1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</row>
    <row r="4" spans="3:35" x14ac:dyDescent="0.15">
      <c r="C4" s="4" t="s">
        <v>0</v>
      </c>
      <c r="D4" s="5" t="s">
        <v>1</v>
      </c>
      <c r="E4" s="6" t="s">
        <v>2</v>
      </c>
      <c r="F4" s="6"/>
      <c r="AH4" s="6"/>
    </row>
    <row r="5" spans="3:35" x14ac:dyDescent="0.15">
      <c r="C5" s="4" t="s">
        <v>4</v>
      </c>
      <c r="D5" s="7" t="s">
        <v>5</v>
      </c>
      <c r="E5" s="8">
        <v>44104</v>
      </c>
      <c r="F5" s="8"/>
      <c r="AH5" s="8"/>
    </row>
    <row r="6" spans="3:35" x14ac:dyDescent="0.15">
      <c r="C6" s="4" t="s">
        <v>8</v>
      </c>
      <c r="D6" s="7" t="s">
        <v>9</v>
      </c>
      <c r="E6" s="8" t="s">
        <v>766</v>
      </c>
      <c r="F6" s="8"/>
      <c r="AH6" s="8"/>
    </row>
    <row r="7" spans="3:35" x14ac:dyDescent="0.15">
      <c r="C7" s="4" t="s">
        <v>12</v>
      </c>
      <c r="D7" s="7" t="s">
        <v>13</v>
      </c>
      <c r="E7" s="9" t="s">
        <v>807</v>
      </c>
      <c r="F7" s="9"/>
      <c r="AH7" s="9"/>
    </row>
    <row r="8" spans="3:35" x14ac:dyDescent="0.15">
      <c r="C8" s="4" t="s">
        <v>14</v>
      </c>
      <c r="D8" s="5" t="s">
        <v>15</v>
      </c>
      <c r="E8" s="10">
        <v>2431</v>
      </c>
      <c r="F8" s="10"/>
      <c r="AH8" s="10"/>
    </row>
    <row r="9" spans="3:35" x14ac:dyDescent="0.15">
      <c r="C9" s="16" t="s">
        <v>1439</v>
      </c>
      <c r="D9" s="17" t="s">
        <v>22</v>
      </c>
      <c r="E9" s="245" t="s">
        <v>792</v>
      </c>
      <c r="F9" s="11"/>
      <c r="AH9" s="11"/>
    </row>
    <row r="10" spans="3:35" x14ac:dyDescent="0.15">
      <c r="C10" s="4" t="s">
        <v>25</v>
      </c>
      <c r="D10" s="5" t="s">
        <v>26</v>
      </c>
      <c r="E10" s="21" t="s">
        <v>2023</v>
      </c>
      <c r="F10" s="10"/>
    </row>
    <row r="11" spans="3:35" x14ac:dyDescent="0.15">
      <c r="C11" s="4" t="s">
        <v>30</v>
      </c>
      <c r="D11" s="5" t="s">
        <v>31</v>
      </c>
      <c r="E11" s="23">
        <v>1</v>
      </c>
      <c r="F11" s="24"/>
    </row>
    <row r="12" spans="3:35" x14ac:dyDescent="0.15">
      <c r="C12" s="4" t="s">
        <v>32</v>
      </c>
      <c r="D12" s="5" t="s">
        <v>33</v>
      </c>
      <c r="E12" s="21" t="s">
        <v>753</v>
      </c>
      <c r="F12" s="10"/>
    </row>
    <row r="13" spans="3:35" x14ac:dyDescent="0.15">
      <c r="C13" s="4" t="s">
        <v>34</v>
      </c>
      <c r="D13" s="5" t="s">
        <v>35</v>
      </c>
      <c r="E13" s="21" t="s">
        <v>36</v>
      </c>
      <c r="F13" s="10"/>
    </row>
    <row r="14" spans="3:35" x14ac:dyDescent="0.15">
      <c r="C14" s="25" t="s">
        <v>37</v>
      </c>
      <c r="D14" s="26" t="s">
        <v>38</v>
      </c>
      <c r="E14" s="27" t="s">
        <v>1334</v>
      </c>
      <c r="F14" s="28"/>
    </row>
    <row r="15" spans="3:35" x14ac:dyDescent="0.15">
      <c r="C15" s="25" t="s">
        <v>40</v>
      </c>
      <c r="D15" s="26" t="s">
        <v>41</v>
      </c>
      <c r="E15" s="29">
        <v>0</v>
      </c>
      <c r="F15" s="30"/>
    </row>
    <row r="16" spans="3:35" x14ac:dyDescent="0.15">
      <c r="C16" s="25" t="s">
        <v>42</v>
      </c>
      <c r="D16" s="26" t="s">
        <v>43</v>
      </c>
      <c r="E16" s="21" t="s">
        <v>2021</v>
      </c>
      <c r="F16" s="10"/>
    </row>
    <row r="17" spans="1:6" x14ac:dyDescent="0.15">
      <c r="A17" s="37"/>
      <c r="C17" s="35" t="s">
        <v>65</v>
      </c>
      <c r="D17" s="40" t="s">
        <v>66</v>
      </c>
      <c r="E17" s="36" t="s">
        <v>817</v>
      </c>
      <c r="F17" s="11"/>
    </row>
    <row r="18" spans="1:6" x14ac:dyDescent="0.15">
      <c r="A18" s="37"/>
      <c r="C18" s="35" t="s">
        <v>87</v>
      </c>
      <c r="D18" s="40" t="s">
        <v>66</v>
      </c>
      <c r="E18" s="36" t="s">
        <v>882</v>
      </c>
      <c r="F18" s="10"/>
    </row>
    <row r="19" spans="1:6" x14ac:dyDescent="0.15">
      <c r="A19" s="37"/>
      <c r="C19" s="35" t="s">
        <v>768</v>
      </c>
      <c r="D19" s="40" t="s">
        <v>66</v>
      </c>
      <c r="E19" s="36" t="s">
        <v>885</v>
      </c>
      <c r="F19" s="10"/>
    </row>
    <row r="20" spans="1:6" x14ac:dyDescent="0.15">
      <c r="A20" s="37"/>
      <c r="C20" s="35" t="s">
        <v>769</v>
      </c>
      <c r="D20" s="40" t="s">
        <v>66</v>
      </c>
      <c r="E20" s="36" t="s">
        <v>886</v>
      </c>
      <c r="F20" s="10"/>
    </row>
    <row r="21" spans="1:6" x14ac:dyDescent="0.15">
      <c r="A21" s="37"/>
      <c r="C21" s="35" t="s">
        <v>770</v>
      </c>
      <c r="D21" s="40" t="s">
        <v>66</v>
      </c>
      <c r="E21" s="36" t="s">
        <v>887</v>
      </c>
      <c r="F21" s="10"/>
    </row>
    <row r="22" spans="1:6" x14ac:dyDescent="0.15">
      <c r="A22" s="37"/>
      <c r="C22" s="35" t="s">
        <v>771</v>
      </c>
      <c r="D22" s="40" t="s">
        <v>66</v>
      </c>
      <c r="E22" s="36" t="s">
        <v>888</v>
      </c>
      <c r="F22" s="10"/>
    </row>
    <row r="23" spans="1:6" x14ac:dyDescent="0.15">
      <c r="A23" s="37"/>
      <c r="C23" s="35" t="s">
        <v>773</v>
      </c>
      <c r="D23" s="40" t="s">
        <v>66</v>
      </c>
      <c r="E23" s="36" t="s">
        <v>889</v>
      </c>
      <c r="F23" s="10"/>
    </row>
    <row r="24" spans="1:6" x14ac:dyDescent="0.15">
      <c r="A24" s="37"/>
      <c r="C24" s="35" t="s">
        <v>772</v>
      </c>
      <c r="D24" s="40" t="s">
        <v>66</v>
      </c>
      <c r="E24" s="36" t="s">
        <v>890</v>
      </c>
      <c r="F24" s="10"/>
    </row>
    <row r="25" spans="1:6" x14ac:dyDescent="0.15">
      <c r="A25" s="37"/>
      <c r="C25" s="35" t="s">
        <v>774</v>
      </c>
      <c r="D25" s="40" t="s">
        <v>66</v>
      </c>
      <c r="E25" s="36" t="s">
        <v>891</v>
      </c>
      <c r="F25" s="10"/>
    </row>
    <row r="26" spans="1:6" x14ac:dyDescent="0.15">
      <c r="A26" s="37"/>
      <c r="C26" s="35" t="s">
        <v>775</v>
      </c>
      <c r="D26" s="40" t="s">
        <v>66</v>
      </c>
      <c r="E26" s="36" t="s">
        <v>892</v>
      </c>
      <c r="F26" s="10"/>
    </row>
    <row r="27" spans="1:6" x14ac:dyDescent="0.15">
      <c r="A27" s="37"/>
      <c r="C27" s="35" t="s">
        <v>776</v>
      </c>
      <c r="D27" s="40" t="s">
        <v>66</v>
      </c>
      <c r="E27" s="36" t="s">
        <v>893</v>
      </c>
      <c r="F27" s="10"/>
    </row>
    <row r="28" spans="1:6" x14ac:dyDescent="0.15">
      <c r="A28" s="37"/>
      <c r="C28" s="35" t="s">
        <v>777</v>
      </c>
      <c r="D28" s="40" t="s">
        <v>66</v>
      </c>
      <c r="E28" s="36" t="s">
        <v>894</v>
      </c>
      <c r="F28" s="10"/>
    </row>
    <row r="29" spans="1:6" x14ac:dyDescent="0.15">
      <c r="A29" s="37"/>
      <c r="C29" s="35" t="s">
        <v>778</v>
      </c>
      <c r="D29" s="40" t="s">
        <v>66</v>
      </c>
      <c r="E29" s="36" t="s">
        <v>895</v>
      </c>
      <c r="F29" s="10"/>
    </row>
    <row r="30" spans="1:6" x14ac:dyDescent="0.15">
      <c r="A30" s="37"/>
      <c r="C30" s="35" t="s">
        <v>779</v>
      </c>
      <c r="D30" s="40" t="s">
        <v>66</v>
      </c>
      <c r="E30" s="36" t="s">
        <v>896</v>
      </c>
      <c r="F30" s="10"/>
    </row>
    <row r="31" spans="1:6" x14ac:dyDescent="0.15">
      <c r="A31" s="37"/>
      <c r="C31" s="35" t="s">
        <v>780</v>
      </c>
      <c r="D31" s="40" t="s">
        <v>66</v>
      </c>
      <c r="E31" s="36" t="s">
        <v>897</v>
      </c>
      <c r="F31" s="10"/>
    </row>
    <row r="32" spans="1:6" x14ac:dyDescent="0.15">
      <c r="A32" s="37"/>
      <c r="C32" s="35" t="s">
        <v>781</v>
      </c>
      <c r="D32" s="40" t="s">
        <v>66</v>
      </c>
      <c r="E32" s="36" t="s">
        <v>898</v>
      </c>
      <c r="F32" s="10"/>
    </row>
    <row r="33" spans="1:35" x14ac:dyDescent="0.15">
      <c r="A33" s="37"/>
      <c r="C33" s="35" t="s">
        <v>782</v>
      </c>
      <c r="D33" s="40" t="s">
        <v>66</v>
      </c>
      <c r="E33" s="36" t="s">
        <v>899</v>
      </c>
      <c r="F33" s="10"/>
    </row>
    <row r="34" spans="1:35" x14ac:dyDescent="0.15">
      <c r="C34" s="35" t="s">
        <v>921</v>
      </c>
      <c r="D34" s="40" t="s">
        <v>66</v>
      </c>
      <c r="E34" s="36" t="s">
        <v>900</v>
      </c>
      <c r="AI34" s="8"/>
    </row>
    <row r="35" spans="1:35" x14ac:dyDescent="0.15">
      <c r="C35" s="35" t="s">
        <v>922</v>
      </c>
      <c r="D35" s="40" t="s">
        <v>66</v>
      </c>
      <c r="E35" s="36" t="s">
        <v>901</v>
      </c>
      <c r="AI35" s="11"/>
    </row>
    <row r="36" spans="1:35" x14ac:dyDescent="0.15">
      <c r="C36" s="35" t="s">
        <v>923</v>
      </c>
      <c r="D36" s="40" t="s">
        <v>66</v>
      </c>
      <c r="E36" s="36" t="s">
        <v>902</v>
      </c>
      <c r="AI36" s="11"/>
    </row>
    <row r="37" spans="1:35" x14ac:dyDescent="0.15">
      <c r="C37" s="35" t="s">
        <v>924</v>
      </c>
      <c r="D37" s="40" t="s">
        <v>66</v>
      </c>
      <c r="E37" s="36" t="s">
        <v>903</v>
      </c>
      <c r="AI37" s="11"/>
    </row>
    <row r="38" spans="1:35" x14ac:dyDescent="0.15">
      <c r="C38" s="35" t="s">
        <v>925</v>
      </c>
      <c r="D38" s="40" t="s">
        <v>66</v>
      </c>
      <c r="E38" s="36" t="s">
        <v>904</v>
      </c>
      <c r="AI38" s="11"/>
    </row>
    <row r="39" spans="1:35" x14ac:dyDescent="0.15">
      <c r="C39" s="35" t="s">
        <v>926</v>
      </c>
      <c r="D39" s="40" t="s">
        <v>66</v>
      </c>
      <c r="E39" s="36" t="s">
        <v>905</v>
      </c>
      <c r="AI39" s="11"/>
    </row>
    <row r="40" spans="1:35" x14ac:dyDescent="0.15">
      <c r="C40" s="35" t="s">
        <v>927</v>
      </c>
      <c r="D40" s="40" t="s">
        <v>66</v>
      </c>
      <c r="E40" s="36" t="s">
        <v>906</v>
      </c>
      <c r="AI40" s="11"/>
    </row>
    <row r="41" spans="1:35" x14ac:dyDescent="0.15">
      <c r="C41" s="35" t="s">
        <v>928</v>
      </c>
      <c r="D41" s="40" t="s">
        <v>66</v>
      </c>
      <c r="E41" s="36" t="s">
        <v>907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x14ac:dyDescent="0.15">
      <c r="C42" s="35" t="s">
        <v>929</v>
      </c>
      <c r="D42" s="40" t="s">
        <v>66</v>
      </c>
      <c r="E42" s="36" t="s">
        <v>908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 spans="1:35" x14ac:dyDescent="0.15">
      <c r="C43" s="35" t="s">
        <v>930</v>
      </c>
      <c r="D43" s="40" t="s">
        <v>66</v>
      </c>
      <c r="E43" s="36" t="s">
        <v>909</v>
      </c>
    </row>
    <row r="44" spans="1:35" x14ac:dyDescent="0.15">
      <c r="C44" s="35" t="s">
        <v>931</v>
      </c>
      <c r="D44" s="40" t="s">
        <v>66</v>
      </c>
      <c r="E44" s="36" t="s">
        <v>910</v>
      </c>
    </row>
    <row r="45" spans="1:35" x14ac:dyDescent="0.15">
      <c r="C45" s="35" t="s">
        <v>932</v>
      </c>
      <c r="D45" s="40" t="s">
        <v>66</v>
      </c>
      <c r="E45" s="36" t="s">
        <v>911</v>
      </c>
    </row>
    <row r="46" spans="1:35" x14ac:dyDescent="0.15">
      <c r="C46" s="35" t="s">
        <v>933</v>
      </c>
      <c r="D46" s="40" t="s">
        <v>66</v>
      </c>
      <c r="E46" s="36" t="s">
        <v>912</v>
      </c>
    </row>
    <row r="47" spans="1:35" x14ac:dyDescent="0.15">
      <c r="C47" s="35" t="s">
        <v>934</v>
      </c>
      <c r="D47" s="40" t="s">
        <v>66</v>
      </c>
      <c r="E47" s="36" t="s">
        <v>913</v>
      </c>
    </row>
    <row r="48" spans="1:35" x14ac:dyDescent="0.15">
      <c r="C48" s="35" t="s">
        <v>935</v>
      </c>
      <c r="D48" s="40" t="s">
        <v>66</v>
      </c>
      <c r="E48" s="36" t="s">
        <v>914</v>
      </c>
    </row>
    <row r="49" spans="1:407" x14ac:dyDescent="0.15">
      <c r="C49" s="35" t="s">
        <v>936</v>
      </c>
      <c r="D49" s="40" t="s">
        <v>66</v>
      </c>
      <c r="E49" s="36" t="s">
        <v>915</v>
      </c>
    </row>
    <row r="50" spans="1:407" x14ac:dyDescent="0.15">
      <c r="C50" s="35" t="s">
        <v>937</v>
      </c>
      <c r="D50" s="40" t="s">
        <v>66</v>
      </c>
      <c r="E50" s="36" t="s">
        <v>916</v>
      </c>
    </row>
    <row r="51" spans="1:407" x14ac:dyDescent="0.15">
      <c r="C51" s="35" t="s">
        <v>938</v>
      </c>
      <c r="D51" s="40" t="s">
        <v>66</v>
      </c>
      <c r="E51" s="36" t="s">
        <v>917</v>
      </c>
    </row>
    <row r="52" spans="1:407" x14ac:dyDescent="0.15">
      <c r="C52" s="35" t="s">
        <v>939</v>
      </c>
      <c r="D52" s="40" t="s">
        <v>66</v>
      </c>
      <c r="E52" s="36" t="s">
        <v>918</v>
      </c>
    </row>
    <row r="53" spans="1:407" x14ac:dyDescent="0.15">
      <c r="C53" s="35" t="s">
        <v>940</v>
      </c>
      <c r="D53" s="40" t="s">
        <v>66</v>
      </c>
      <c r="E53" s="36" t="s">
        <v>919</v>
      </c>
    </row>
    <row r="54" spans="1:407" x14ac:dyDescent="0.15">
      <c r="C54" s="35" t="s">
        <v>941</v>
      </c>
      <c r="D54" s="40" t="s">
        <v>66</v>
      </c>
      <c r="E54" s="36" t="s">
        <v>793</v>
      </c>
    </row>
    <row r="55" spans="1:407" x14ac:dyDescent="0.15">
      <c r="C55" s="35" t="s">
        <v>942</v>
      </c>
      <c r="D55" s="40" t="s">
        <v>66</v>
      </c>
      <c r="E55" s="36" t="s">
        <v>767</v>
      </c>
    </row>
    <row r="56" spans="1:407" x14ac:dyDescent="0.15">
      <c r="C56" s="77" t="s">
        <v>943</v>
      </c>
      <c r="D56" s="78" t="s">
        <v>66</v>
      </c>
      <c r="E56" s="42" t="s">
        <v>920</v>
      </c>
    </row>
    <row r="57" spans="1:407" x14ac:dyDescent="0.15">
      <c r="C57" s="95" t="s">
        <v>316</v>
      </c>
      <c r="D57" s="96" t="s">
        <v>317</v>
      </c>
      <c r="E57" s="6" t="s">
        <v>783</v>
      </c>
      <c r="F57" s="6" t="s">
        <v>784</v>
      </c>
      <c r="G57" s="6" t="s">
        <v>785</v>
      </c>
      <c r="H57" s="6" t="s">
        <v>786</v>
      </c>
      <c r="I57" s="6" t="s">
        <v>787</v>
      </c>
      <c r="J57" s="6" t="s">
        <v>788</v>
      </c>
      <c r="K57" s="6" t="s">
        <v>789</v>
      </c>
      <c r="L57" s="6" t="s">
        <v>790</v>
      </c>
      <c r="M57" s="6" t="s">
        <v>791</v>
      </c>
      <c r="N57" s="6" t="s">
        <v>794</v>
      </c>
      <c r="O57" s="6" t="s">
        <v>795</v>
      </c>
      <c r="P57" s="6" t="s">
        <v>796</v>
      </c>
      <c r="Q57" s="6" t="s">
        <v>797</v>
      </c>
      <c r="R57" s="6" t="s">
        <v>798</v>
      </c>
      <c r="S57" s="6" t="s">
        <v>799</v>
      </c>
      <c r="T57" s="6" t="s">
        <v>800</v>
      </c>
      <c r="U57" s="6" t="s">
        <v>801</v>
      </c>
      <c r="V57" s="6" t="s">
        <v>802</v>
      </c>
      <c r="W57" s="6" t="s">
        <v>803</v>
      </c>
      <c r="X57" s="6" t="s">
        <v>804</v>
      </c>
      <c r="Y57" s="6" t="s">
        <v>809</v>
      </c>
      <c r="Z57" s="6" t="s">
        <v>810</v>
      </c>
      <c r="AA57" s="6" t="s">
        <v>811</v>
      </c>
      <c r="AB57" s="6" t="s">
        <v>812</v>
      </c>
      <c r="AC57" s="6" t="s">
        <v>818</v>
      </c>
      <c r="AD57" s="6" t="s">
        <v>819</v>
      </c>
      <c r="AE57" s="6" t="s">
        <v>820</v>
      </c>
      <c r="AF57" s="6" t="s">
        <v>821</v>
      </c>
      <c r="AG57" s="6" t="s">
        <v>822</v>
      </c>
      <c r="AH57" s="6" t="s">
        <v>823</v>
      </c>
      <c r="AI57" s="6" t="s">
        <v>824</v>
      </c>
      <c r="AJ57" s="6" t="s">
        <v>825</v>
      </c>
      <c r="AK57" s="6" t="s">
        <v>826</v>
      </c>
      <c r="AL57" s="6" t="s">
        <v>827</v>
      </c>
      <c r="AM57" s="6" t="s">
        <v>828</v>
      </c>
      <c r="AN57" s="6" t="s">
        <v>829</v>
      </c>
      <c r="AO57" s="6" t="s">
        <v>830</v>
      </c>
      <c r="AP57" s="6" t="s">
        <v>831</v>
      </c>
      <c r="AQ57" s="6" t="s">
        <v>832</v>
      </c>
      <c r="AR57" s="6" t="s">
        <v>833</v>
      </c>
      <c r="AS57" s="6" t="s">
        <v>834</v>
      </c>
      <c r="AT57" s="6" t="s">
        <v>835</v>
      </c>
      <c r="AU57" s="6" t="s">
        <v>836</v>
      </c>
      <c r="AV57" s="6" t="s">
        <v>837</v>
      </c>
      <c r="AW57" s="6" t="s">
        <v>838</v>
      </c>
      <c r="AX57" s="6" t="s">
        <v>839</v>
      </c>
      <c r="AY57" s="6" t="s">
        <v>840</v>
      </c>
      <c r="AZ57" s="6" t="s">
        <v>841</v>
      </c>
      <c r="BA57" s="6" t="s">
        <v>842</v>
      </c>
      <c r="BB57" s="6" t="s">
        <v>843</v>
      </c>
      <c r="BC57" s="6" t="s">
        <v>844</v>
      </c>
      <c r="BD57" s="6" t="s">
        <v>845</v>
      </c>
      <c r="BE57" s="6" t="s">
        <v>846</v>
      </c>
      <c r="BF57" s="6" t="s">
        <v>847</v>
      </c>
      <c r="BG57" s="6" t="s">
        <v>848</v>
      </c>
      <c r="BH57" s="6" t="s">
        <v>849</v>
      </c>
      <c r="BI57" s="6" t="s">
        <v>850</v>
      </c>
      <c r="BJ57" s="6" t="s">
        <v>851</v>
      </c>
      <c r="BK57" s="6" t="s">
        <v>852</v>
      </c>
      <c r="BL57" s="6" t="s">
        <v>853</v>
      </c>
      <c r="BM57" s="6" t="s">
        <v>854</v>
      </c>
      <c r="BN57" s="6" t="s">
        <v>855</v>
      </c>
      <c r="BO57" s="6" t="s">
        <v>856</v>
      </c>
      <c r="BP57" s="6" t="s">
        <v>857</v>
      </c>
      <c r="BQ57" s="6" t="s">
        <v>858</v>
      </c>
      <c r="BR57" s="6" t="s">
        <v>859</v>
      </c>
      <c r="BS57" s="6" t="s">
        <v>860</v>
      </c>
      <c r="BT57" s="6" t="s">
        <v>861</v>
      </c>
      <c r="BU57" s="6" t="s">
        <v>862</v>
      </c>
      <c r="BV57" s="6" t="s">
        <v>863</v>
      </c>
      <c r="BW57" s="6" t="s">
        <v>864</v>
      </c>
      <c r="BX57" s="6" t="s">
        <v>865</v>
      </c>
      <c r="BY57" s="6" t="s">
        <v>866</v>
      </c>
      <c r="BZ57" s="6" t="s">
        <v>867</v>
      </c>
      <c r="CA57" s="6" t="s">
        <v>868</v>
      </c>
      <c r="CB57" s="6" t="s">
        <v>869</v>
      </c>
      <c r="CC57" s="6" t="s">
        <v>870</v>
      </c>
      <c r="CD57" s="6" t="s">
        <v>871</v>
      </c>
      <c r="CE57" s="6" t="s">
        <v>872</v>
      </c>
      <c r="CF57" s="6" t="s">
        <v>873</v>
      </c>
      <c r="CG57" s="6" t="s">
        <v>874</v>
      </c>
      <c r="CH57" s="6" t="s">
        <v>875</v>
      </c>
      <c r="CI57" s="6" t="s">
        <v>876</v>
      </c>
      <c r="CJ57" s="6" t="s">
        <v>877</v>
      </c>
      <c r="CK57" s="6" t="s">
        <v>878</v>
      </c>
      <c r="CL57" s="6" t="s">
        <v>879</v>
      </c>
      <c r="CM57" s="6" t="s">
        <v>880</v>
      </c>
      <c r="CN57" s="6" t="s">
        <v>881</v>
      </c>
      <c r="CO57" s="6" t="s">
        <v>944</v>
      </c>
      <c r="CP57" s="6" t="s">
        <v>945</v>
      </c>
      <c r="CQ57" s="6" t="s">
        <v>946</v>
      </c>
      <c r="CR57" s="6" t="s">
        <v>947</v>
      </c>
      <c r="CS57" s="6" t="s">
        <v>948</v>
      </c>
      <c r="CT57" s="6" t="s">
        <v>949</v>
      </c>
      <c r="CU57" s="6" t="s">
        <v>950</v>
      </c>
      <c r="CV57" s="6" t="s">
        <v>951</v>
      </c>
      <c r="CW57" s="6" t="s">
        <v>952</v>
      </c>
      <c r="CX57" s="6" t="s">
        <v>953</v>
      </c>
      <c r="CY57" s="6" t="s">
        <v>954</v>
      </c>
      <c r="CZ57" s="6" t="s">
        <v>955</v>
      </c>
      <c r="DA57" s="6" t="s">
        <v>956</v>
      </c>
      <c r="DB57" s="6" t="s">
        <v>957</v>
      </c>
      <c r="DC57" s="6" t="s">
        <v>958</v>
      </c>
      <c r="DD57" s="6" t="s">
        <v>959</v>
      </c>
      <c r="DE57" s="6" t="s">
        <v>960</v>
      </c>
      <c r="DF57" s="6" t="s">
        <v>961</v>
      </c>
      <c r="DG57" s="6" t="s">
        <v>962</v>
      </c>
      <c r="DH57" s="6" t="s">
        <v>963</v>
      </c>
      <c r="DI57" s="6" t="s">
        <v>964</v>
      </c>
      <c r="DJ57" s="6" t="s">
        <v>965</v>
      </c>
      <c r="DK57" s="6" t="s">
        <v>966</v>
      </c>
      <c r="DL57" s="6" t="s">
        <v>967</v>
      </c>
      <c r="DM57" s="6" t="s">
        <v>968</v>
      </c>
      <c r="DN57" s="6" t="s">
        <v>969</v>
      </c>
      <c r="DO57" s="6" t="s">
        <v>970</v>
      </c>
      <c r="DP57" s="6" t="s">
        <v>971</v>
      </c>
      <c r="DQ57" s="6" t="s">
        <v>972</v>
      </c>
      <c r="DR57" s="6" t="s">
        <v>973</v>
      </c>
      <c r="DS57" s="6" t="s">
        <v>974</v>
      </c>
      <c r="DT57" s="6" t="s">
        <v>975</v>
      </c>
      <c r="DU57" s="6" t="s">
        <v>976</v>
      </c>
      <c r="DV57" s="6" t="s">
        <v>977</v>
      </c>
      <c r="DW57" s="6" t="s">
        <v>978</v>
      </c>
      <c r="DX57" s="6" t="s">
        <v>979</v>
      </c>
      <c r="DY57" s="6" t="s">
        <v>980</v>
      </c>
      <c r="DZ57" s="6" t="s">
        <v>981</v>
      </c>
      <c r="EA57" s="6" t="s">
        <v>982</v>
      </c>
      <c r="EB57" s="6" t="s">
        <v>983</v>
      </c>
      <c r="EC57" s="6" t="s">
        <v>984</v>
      </c>
      <c r="ED57" s="6" t="s">
        <v>985</v>
      </c>
      <c r="EE57" s="6" t="s">
        <v>986</v>
      </c>
      <c r="EF57" s="6" t="s">
        <v>987</v>
      </c>
      <c r="EG57" s="6" t="s">
        <v>991</v>
      </c>
      <c r="EH57" s="6" t="s">
        <v>992</v>
      </c>
      <c r="EI57" s="6" t="s">
        <v>993</v>
      </c>
      <c r="EJ57" s="6" t="s">
        <v>994</v>
      </c>
      <c r="EK57" s="6" t="s">
        <v>995</v>
      </c>
      <c r="EL57" s="6" t="s">
        <v>996</v>
      </c>
      <c r="EM57" s="6" t="s">
        <v>997</v>
      </c>
      <c r="EN57" s="6" t="s">
        <v>998</v>
      </c>
      <c r="EO57" s="6" t="s">
        <v>999</v>
      </c>
      <c r="EP57" s="6" t="s">
        <v>1000</v>
      </c>
      <c r="EQ57" s="6" t="s">
        <v>1001</v>
      </c>
      <c r="ER57" s="6" t="s">
        <v>1002</v>
      </c>
      <c r="ES57" s="6" t="s">
        <v>1003</v>
      </c>
      <c r="ET57" s="6" t="s">
        <v>1004</v>
      </c>
      <c r="EU57" s="6" t="s">
        <v>1005</v>
      </c>
      <c r="EV57" s="6" t="s">
        <v>1006</v>
      </c>
      <c r="EW57" s="6" t="s">
        <v>1007</v>
      </c>
      <c r="EX57" s="6" t="s">
        <v>1008</v>
      </c>
      <c r="EY57" s="6" t="s">
        <v>1009</v>
      </c>
      <c r="EZ57" s="6" t="s">
        <v>1010</v>
      </c>
      <c r="FA57" s="6" t="s">
        <v>1011</v>
      </c>
      <c r="FB57" s="6" t="s">
        <v>1012</v>
      </c>
      <c r="FC57" s="6" t="s">
        <v>1013</v>
      </c>
      <c r="FD57" s="6" t="s">
        <v>1014</v>
      </c>
      <c r="FE57" s="6" t="s">
        <v>1015</v>
      </c>
      <c r="FF57" s="6" t="s">
        <v>1016</v>
      </c>
      <c r="FG57" s="6" t="s">
        <v>1017</v>
      </c>
      <c r="FH57" s="6" t="s">
        <v>1018</v>
      </c>
      <c r="FI57" s="6" t="s">
        <v>1019</v>
      </c>
      <c r="FJ57" s="6" t="s">
        <v>1020</v>
      </c>
      <c r="FK57" s="6" t="s">
        <v>1021</v>
      </c>
      <c r="FL57" s="6" t="s">
        <v>1022</v>
      </c>
      <c r="FM57" s="6" t="s">
        <v>1023</v>
      </c>
      <c r="FN57" s="6" t="s">
        <v>1024</v>
      </c>
      <c r="FO57" s="6" t="s">
        <v>1025</v>
      </c>
      <c r="FP57" s="6" t="s">
        <v>1026</v>
      </c>
      <c r="FQ57" s="6" t="s">
        <v>1027</v>
      </c>
      <c r="FR57" s="6" t="s">
        <v>1028</v>
      </c>
      <c r="FS57" s="6" t="s">
        <v>1029</v>
      </c>
      <c r="FT57" s="6" t="s">
        <v>1030</v>
      </c>
      <c r="FU57" s="6" t="s">
        <v>1031</v>
      </c>
      <c r="FV57" s="6" t="s">
        <v>1032</v>
      </c>
      <c r="FW57" s="6" t="s">
        <v>1033</v>
      </c>
      <c r="FX57" s="6" t="s">
        <v>1034</v>
      </c>
      <c r="FY57" s="6" t="s">
        <v>1035</v>
      </c>
      <c r="FZ57" s="6" t="s">
        <v>1036</v>
      </c>
      <c r="GA57" s="6" t="s">
        <v>1037</v>
      </c>
      <c r="GB57" s="6" t="s">
        <v>1038</v>
      </c>
      <c r="GC57" s="6" t="s">
        <v>1039</v>
      </c>
      <c r="GD57" s="6" t="s">
        <v>1040</v>
      </c>
      <c r="GE57" s="6" t="s">
        <v>1041</v>
      </c>
      <c r="GF57" s="6" t="s">
        <v>1042</v>
      </c>
      <c r="GG57" s="6" t="s">
        <v>1043</v>
      </c>
      <c r="GH57" s="6" t="s">
        <v>1044</v>
      </c>
      <c r="GI57" s="6" t="s">
        <v>1045</v>
      </c>
      <c r="GJ57" s="6" t="s">
        <v>1046</v>
      </c>
      <c r="GK57" s="6" t="s">
        <v>1047</v>
      </c>
      <c r="GL57" s="6" t="s">
        <v>1048</v>
      </c>
      <c r="GM57" s="6" t="s">
        <v>1049</v>
      </c>
      <c r="GN57" s="6" t="s">
        <v>1050</v>
      </c>
      <c r="GO57" s="6" t="s">
        <v>1051</v>
      </c>
      <c r="GP57" s="6" t="s">
        <v>1052</v>
      </c>
      <c r="GQ57" s="6" t="s">
        <v>1053</v>
      </c>
      <c r="GR57" s="6" t="s">
        <v>1054</v>
      </c>
      <c r="GS57" s="6" t="s">
        <v>1055</v>
      </c>
      <c r="GT57" s="6" t="s">
        <v>1056</v>
      </c>
      <c r="GU57" s="6" t="s">
        <v>1057</v>
      </c>
      <c r="GV57" s="6" t="s">
        <v>1058</v>
      </c>
      <c r="GW57" s="6" t="s">
        <v>1059</v>
      </c>
      <c r="GX57" s="6" t="s">
        <v>1060</v>
      </c>
      <c r="GY57" s="6" t="s">
        <v>1061</v>
      </c>
      <c r="GZ57" s="6" t="s">
        <v>1062</v>
      </c>
      <c r="HA57" s="6" t="s">
        <v>1063</v>
      </c>
      <c r="HB57" s="6" t="s">
        <v>1064</v>
      </c>
      <c r="HC57" s="6" t="s">
        <v>1065</v>
      </c>
      <c r="HD57" s="6" t="s">
        <v>1066</v>
      </c>
      <c r="HE57" s="6" t="s">
        <v>1067</v>
      </c>
      <c r="HF57" s="6" t="s">
        <v>1068</v>
      </c>
      <c r="HG57" s="6" t="s">
        <v>1069</v>
      </c>
      <c r="HH57" s="6" t="s">
        <v>1070</v>
      </c>
      <c r="HI57" s="6" t="s">
        <v>1071</v>
      </c>
      <c r="HJ57" s="6" t="s">
        <v>1072</v>
      </c>
      <c r="HK57" s="6" t="s">
        <v>1073</v>
      </c>
      <c r="HL57" s="6" t="s">
        <v>1074</v>
      </c>
      <c r="HM57" s="6" t="s">
        <v>1075</v>
      </c>
      <c r="HN57" s="6" t="s">
        <v>1076</v>
      </c>
      <c r="HO57" s="6" t="s">
        <v>1077</v>
      </c>
      <c r="HP57" s="6" t="s">
        <v>1078</v>
      </c>
      <c r="HQ57" s="6" t="s">
        <v>1079</v>
      </c>
      <c r="HR57" s="6" t="s">
        <v>1080</v>
      </c>
      <c r="HS57" s="6" t="s">
        <v>1081</v>
      </c>
      <c r="HT57" s="6" t="s">
        <v>1082</v>
      </c>
      <c r="HU57" s="6" t="s">
        <v>1083</v>
      </c>
      <c r="HV57" s="6" t="s">
        <v>1084</v>
      </c>
      <c r="HW57" s="6" t="s">
        <v>1085</v>
      </c>
      <c r="HX57" s="6" t="s">
        <v>1086</v>
      </c>
      <c r="HY57" s="6" t="s">
        <v>1087</v>
      </c>
      <c r="HZ57" s="6" t="s">
        <v>1088</v>
      </c>
      <c r="IA57" s="6" t="s">
        <v>1089</v>
      </c>
      <c r="IB57" s="6" t="s">
        <v>1090</v>
      </c>
      <c r="IC57" s="6" t="s">
        <v>1091</v>
      </c>
      <c r="ID57" s="6" t="s">
        <v>1092</v>
      </c>
      <c r="IE57" s="6" t="s">
        <v>1093</v>
      </c>
      <c r="IF57" s="6" t="s">
        <v>1094</v>
      </c>
      <c r="IG57" s="6" t="s">
        <v>1095</v>
      </c>
      <c r="IH57" s="6" t="s">
        <v>1096</v>
      </c>
      <c r="II57" s="6" t="s">
        <v>1097</v>
      </c>
      <c r="IJ57" s="6" t="s">
        <v>1098</v>
      </c>
      <c r="IK57" s="6" t="s">
        <v>1099</v>
      </c>
      <c r="IL57" s="6" t="s">
        <v>1100</v>
      </c>
      <c r="IM57" s="6" t="s">
        <v>1101</v>
      </c>
      <c r="IN57" s="6" t="s">
        <v>1102</v>
      </c>
      <c r="IO57" s="6" t="s">
        <v>1103</v>
      </c>
      <c r="IP57" s="6" t="s">
        <v>1104</v>
      </c>
      <c r="IQ57" s="6" t="s">
        <v>1105</v>
      </c>
      <c r="IR57" s="6" t="s">
        <v>1106</v>
      </c>
      <c r="IS57" s="6" t="s">
        <v>1107</v>
      </c>
      <c r="IT57" s="6" t="s">
        <v>1108</v>
      </c>
      <c r="IU57" s="6" t="s">
        <v>1109</v>
      </c>
      <c r="IV57" s="6" t="s">
        <v>1110</v>
      </c>
      <c r="IW57" s="6" t="s">
        <v>1111</v>
      </c>
      <c r="IX57" s="6" t="s">
        <v>1112</v>
      </c>
      <c r="IY57" s="6" t="s">
        <v>1113</v>
      </c>
      <c r="IZ57" s="6" t="s">
        <v>1114</v>
      </c>
      <c r="JA57" s="6" t="s">
        <v>1115</v>
      </c>
      <c r="JB57" s="6" t="s">
        <v>1116</v>
      </c>
      <c r="JC57" s="6" t="s">
        <v>1117</v>
      </c>
      <c r="JD57" s="6" t="s">
        <v>1118</v>
      </c>
      <c r="JE57" s="6" t="s">
        <v>1119</v>
      </c>
      <c r="JF57" s="6" t="s">
        <v>1120</v>
      </c>
      <c r="JG57" s="6" t="s">
        <v>1121</v>
      </c>
      <c r="JH57" s="6" t="s">
        <v>1122</v>
      </c>
      <c r="JI57" s="6" t="s">
        <v>1123</v>
      </c>
      <c r="JJ57" s="6" t="s">
        <v>1124</v>
      </c>
      <c r="JK57" s="6" t="s">
        <v>1125</v>
      </c>
      <c r="JL57" s="6" t="s">
        <v>1126</v>
      </c>
      <c r="JM57" s="6" t="s">
        <v>1127</v>
      </c>
      <c r="JN57" s="6" t="s">
        <v>1128</v>
      </c>
      <c r="JO57" s="6" t="s">
        <v>1129</v>
      </c>
      <c r="JP57" s="6" t="s">
        <v>1130</v>
      </c>
      <c r="JQ57" s="6" t="s">
        <v>1131</v>
      </c>
      <c r="JR57" s="6" t="s">
        <v>1132</v>
      </c>
      <c r="JS57" s="6" t="s">
        <v>1133</v>
      </c>
      <c r="JT57" s="6" t="s">
        <v>1134</v>
      </c>
      <c r="JU57" s="6" t="s">
        <v>1135</v>
      </c>
      <c r="JV57" s="6" t="s">
        <v>1136</v>
      </c>
      <c r="JW57" s="6" t="s">
        <v>1137</v>
      </c>
      <c r="JX57" s="6" t="s">
        <v>1138</v>
      </c>
      <c r="JY57" s="6" t="s">
        <v>1139</v>
      </c>
      <c r="JZ57" s="6" t="s">
        <v>1140</v>
      </c>
      <c r="KA57" s="6" t="s">
        <v>1141</v>
      </c>
      <c r="KB57" s="6" t="s">
        <v>1142</v>
      </c>
      <c r="KC57" s="6" t="s">
        <v>1143</v>
      </c>
      <c r="KD57" s="6" t="s">
        <v>1144</v>
      </c>
      <c r="KE57" s="6" t="s">
        <v>1145</v>
      </c>
      <c r="KF57" s="6" t="s">
        <v>1146</v>
      </c>
      <c r="KG57" s="6" t="s">
        <v>1147</v>
      </c>
      <c r="KH57" s="6" t="s">
        <v>1148</v>
      </c>
      <c r="KI57" s="6" t="s">
        <v>1149</v>
      </c>
      <c r="KJ57" s="6" t="s">
        <v>1150</v>
      </c>
      <c r="KK57" s="6" t="s">
        <v>1151</v>
      </c>
      <c r="KL57" s="6" t="s">
        <v>1152</v>
      </c>
      <c r="KM57" s="6" t="s">
        <v>1153</v>
      </c>
      <c r="KN57" s="6" t="s">
        <v>1154</v>
      </c>
      <c r="KO57" s="6" t="s">
        <v>1155</v>
      </c>
      <c r="KP57" s="6" t="s">
        <v>1156</v>
      </c>
      <c r="KQ57" s="6" t="s">
        <v>1157</v>
      </c>
      <c r="KR57" s="6" t="s">
        <v>1158</v>
      </c>
      <c r="KS57" s="6" t="s">
        <v>1159</v>
      </c>
      <c r="KT57" s="6" t="s">
        <v>1160</v>
      </c>
      <c r="KU57" s="6" t="s">
        <v>1161</v>
      </c>
      <c r="KV57" s="6" t="s">
        <v>1162</v>
      </c>
      <c r="KW57" s="6" t="s">
        <v>1163</v>
      </c>
      <c r="KX57" s="6" t="s">
        <v>1164</v>
      </c>
      <c r="KY57" s="6" t="s">
        <v>1165</v>
      </c>
      <c r="KZ57" s="6" t="s">
        <v>1166</v>
      </c>
      <c r="LA57" s="6" t="s">
        <v>1167</v>
      </c>
      <c r="LB57" s="6" t="s">
        <v>1168</v>
      </c>
      <c r="LC57" s="6" t="s">
        <v>1189</v>
      </c>
      <c r="LD57" s="6" t="s">
        <v>1190</v>
      </c>
      <c r="LE57" s="6" t="s">
        <v>1169</v>
      </c>
      <c r="LF57" s="6" t="s">
        <v>1170</v>
      </c>
      <c r="LG57" s="6" t="s">
        <v>1191</v>
      </c>
      <c r="LH57" s="6" t="s">
        <v>1192</v>
      </c>
      <c r="LI57" s="6" t="s">
        <v>1171</v>
      </c>
      <c r="LJ57" s="6" t="s">
        <v>1172</v>
      </c>
      <c r="LK57" s="6" t="s">
        <v>1193</v>
      </c>
      <c r="LL57" s="6" t="s">
        <v>1194</v>
      </c>
      <c r="LM57" s="6" t="s">
        <v>1173</v>
      </c>
      <c r="LN57" s="6" t="s">
        <v>1174</v>
      </c>
      <c r="LO57" s="6" t="s">
        <v>1195</v>
      </c>
      <c r="LP57" s="6" t="s">
        <v>1196</v>
      </c>
      <c r="LQ57" s="6" t="s">
        <v>1175</v>
      </c>
      <c r="LR57" s="6" t="s">
        <v>1176</v>
      </c>
      <c r="LS57" s="6" t="s">
        <v>1197</v>
      </c>
      <c r="LT57" s="6" t="s">
        <v>1198</v>
      </c>
      <c r="LU57" s="6" t="s">
        <v>1177</v>
      </c>
      <c r="LV57" s="6" t="s">
        <v>1178</v>
      </c>
      <c r="LW57" s="6" t="s">
        <v>1199</v>
      </c>
      <c r="LX57" s="6" t="s">
        <v>1200</v>
      </c>
      <c r="LY57" s="6" t="s">
        <v>1179</v>
      </c>
      <c r="LZ57" s="6" t="s">
        <v>1180</v>
      </c>
      <c r="MA57" s="6" t="s">
        <v>1201</v>
      </c>
      <c r="MB57" s="6" t="s">
        <v>1202</v>
      </c>
      <c r="MC57" s="6" t="s">
        <v>1181</v>
      </c>
      <c r="MD57" s="6" t="s">
        <v>1182</v>
      </c>
      <c r="ME57" s="6" t="s">
        <v>1203</v>
      </c>
      <c r="MF57" s="6" t="s">
        <v>1204</v>
      </c>
      <c r="MG57" s="6" t="s">
        <v>1183</v>
      </c>
      <c r="MH57" s="6" t="s">
        <v>1184</v>
      </c>
      <c r="MI57" s="6" t="s">
        <v>1205</v>
      </c>
      <c r="MJ57" s="6" t="s">
        <v>1206</v>
      </c>
      <c r="MK57" s="6" t="s">
        <v>1185</v>
      </c>
      <c r="ML57" s="6" t="s">
        <v>1186</v>
      </c>
      <c r="MM57" s="6" t="s">
        <v>1207</v>
      </c>
      <c r="MN57" s="6" t="s">
        <v>1208</v>
      </c>
      <c r="MO57" s="6" t="s">
        <v>1187</v>
      </c>
      <c r="MP57" s="6" t="s">
        <v>1188</v>
      </c>
      <c r="MQ57" s="6" t="s">
        <v>1209</v>
      </c>
      <c r="MR57" s="6" t="s">
        <v>1210</v>
      </c>
      <c r="MS57" s="6" t="s">
        <v>1221</v>
      </c>
      <c r="MT57" s="6" t="s">
        <v>1222</v>
      </c>
      <c r="MU57" s="6" t="s">
        <v>1223</v>
      </c>
      <c r="MV57" s="6" t="s">
        <v>1224</v>
      </c>
      <c r="MW57" s="6" t="s">
        <v>1225</v>
      </c>
      <c r="MX57" s="6" t="s">
        <v>1226</v>
      </c>
      <c r="MY57" s="6" t="s">
        <v>1227</v>
      </c>
      <c r="MZ57" s="6" t="s">
        <v>1228</v>
      </c>
      <c r="NA57" s="6" t="s">
        <v>1229</v>
      </c>
      <c r="NB57" s="6" t="s">
        <v>1230</v>
      </c>
      <c r="NC57" s="6" t="s">
        <v>1231</v>
      </c>
      <c r="ND57" s="6" t="s">
        <v>1232</v>
      </c>
      <c r="NE57" s="6" t="s">
        <v>1233</v>
      </c>
      <c r="NF57" s="6" t="s">
        <v>1234</v>
      </c>
      <c r="NG57" s="6" t="s">
        <v>1235</v>
      </c>
      <c r="NH57" s="6" t="s">
        <v>1236</v>
      </c>
      <c r="NI57" s="6" t="s">
        <v>1237</v>
      </c>
      <c r="NJ57" s="6" t="s">
        <v>1238</v>
      </c>
      <c r="NK57" s="6" t="s">
        <v>1239</v>
      </c>
      <c r="NL57" s="6" t="s">
        <v>1240</v>
      </c>
      <c r="NM57" s="6" t="s">
        <v>1241</v>
      </c>
      <c r="NN57" s="6" t="s">
        <v>1242</v>
      </c>
      <c r="NO57" s="6" t="s">
        <v>1243</v>
      </c>
      <c r="NP57" s="6" t="s">
        <v>1244</v>
      </c>
      <c r="NQ57" s="6" t="s">
        <v>1245</v>
      </c>
      <c r="NR57" s="6" t="s">
        <v>1246</v>
      </c>
      <c r="NS57" s="6" t="s">
        <v>1247</v>
      </c>
      <c r="NT57" s="6" t="s">
        <v>1248</v>
      </c>
      <c r="NU57" s="6" t="s">
        <v>1249</v>
      </c>
      <c r="NV57" s="6" t="s">
        <v>1250</v>
      </c>
      <c r="NW57" s="6" t="s">
        <v>1251</v>
      </c>
      <c r="NX57" s="6" t="s">
        <v>1252</v>
      </c>
      <c r="NY57" s="6" t="s">
        <v>1253</v>
      </c>
      <c r="NZ57" s="6" t="s">
        <v>1254</v>
      </c>
      <c r="OA57" s="6" t="s">
        <v>1255</v>
      </c>
      <c r="OB57" s="6" t="s">
        <v>1256</v>
      </c>
      <c r="OC57" s="6" t="s">
        <v>1257</v>
      </c>
      <c r="OD57" s="6" t="s">
        <v>1258</v>
      </c>
      <c r="OE57" s="6" t="s">
        <v>1259</v>
      </c>
      <c r="OF57" s="6" t="s">
        <v>1260</v>
      </c>
      <c r="OG57" s="6" t="s">
        <v>1261</v>
      </c>
      <c r="OH57" s="6" t="s">
        <v>1262</v>
      </c>
      <c r="OI57" s="6" t="s">
        <v>1263</v>
      </c>
      <c r="OJ57" s="6" t="s">
        <v>1264</v>
      </c>
    </row>
    <row r="58" spans="1:407" x14ac:dyDescent="0.15">
      <c r="C58" s="97" t="s">
        <v>327</v>
      </c>
      <c r="D58" s="98" t="s">
        <v>328</v>
      </c>
      <c r="E58" s="11" t="s">
        <v>329</v>
      </c>
      <c r="F58" s="11" t="s">
        <v>329</v>
      </c>
      <c r="G58" s="11" t="s">
        <v>329</v>
      </c>
      <c r="H58" s="11" t="s">
        <v>329</v>
      </c>
      <c r="I58" s="11" t="s">
        <v>329</v>
      </c>
      <c r="J58" s="11" t="s">
        <v>329</v>
      </c>
      <c r="K58" s="11" t="s">
        <v>329</v>
      </c>
      <c r="L58" s="11" t="s">
        <v>329</v>
      </c>
      <c r="M58" s="11" t="s">
        <v>329</v>
      </c>
      <c r="N58" s="11" t="s">
        <v>329</v>
      </c>
      <c r="O58" s="11" t="s">
        <v>329</v>
      </c>
      <c r="P58" s="11" t="s">
        <v>329</v>
      </c>
      <c r="Q58" s="11" t="s">
        <v>329</v>
      </c>
      <c r="R58" s="11" t="s">
        <v>329</v>
      </c>
      <c r="S58" s="11" t="s">
        <v>329</v>
      </c>
      <c r="T58" s="11" t="s">
        <v>329</v>
      </c>
      <c r="U58" s="11" t="s">
        <v>329</v>
      </c>
      <c r="V58" s="11" t="s">
        <v>329</v>
      </c>
      <c r="W58" s="11" t="s">
        <v>329</v>
      </c>
      <c r="X58" s="11" t="s">
        <v>329</v>
      </c>
      <c r="Y58" s="11" t="s">
        <v>329</v>
      </c>
      <c r="Z58" s="11" t="s">
        <v>329</v>
      </c>
      <c r="AA58" s="11" t="s">
        <v>329</v>
      </c>
      <c r="AB58" s="11" t="s">
        <v>329</v>
      </c>
      <c r="AC58" s="11" t="s">
        <v>329</v>
      </c>
      <c r="AD58" s="11" t="s">
        <v>329</v>
      </c>
      <c r="AE58" s="11" t="s">
        <v>329</v>
      </c>
      <c r="AF58" s="11" t="s">
        <v>329</v>
      </c>
      <c r="AG58" s="11" t="s">
        <v>329</v>
      </c>
      <c r="AH58" s="11" t="s">
        <v>329</v>
      </c>
      <c r="AI58" s="11" t="s">
        <v>329</v>
      </c>
      <c r="AJ58" s="11" t="s">
        <v>329</v>
      </c>
      <c r="AK58" s="11" t="s">
        <v>329</v>
      </c>
      <c r="AL58" s="11" t="s">
        <v>329</v>
      </c>
      <c r="AM58" s="11" t="s">
        <v>329</v>
      </c>
      <c r="AN58" s="11" t="s">
        <v>329</v>
      </c>
      <c r="AO58" s="11" t="s">
        <v>329</v>
      </c>
      <c r="AP58" s="11" t="s">
        <v>329</v>
      </c>
      <c r="AQ58" s="11" t="s">
        <v>329</v>
      </c>
      <c r="AR58" s="11" t="s">
        <v>329</v>
      </c>
      <c r="AS58" s="11" t="s">
        <v>329</v>
      </c>
      <c r="AT58" s="11" t="s">
        <v>329</v>
      </c>
      <c r="AU58" s="11" t="s">
        <v>329</v>
      </c>
      <c r="AV58" s="11" t="s">
        <v>329</v>
      </c>
      <c r="AW58" s="11" t="s">
        <v>329</v>
      </c>
      <c r="AX58" s="11" t="s">
        <v>329</v>
      </c>
      <c r="AY58" s="11" t="s">
        <v>329</v>
      </c>
      <c r="AZ58" s="11" t="s">
        <v>329</v>
      </c>
      <c r="BA58" s="11" t="s">
        <v>329</v>
      </c>
      <c r="BB58" s="11" t="s">
        <v>329</v>
      </c>
      <c r="BC58" s="11" t="s">
        <v>329</v>
      </c>
      <c r="BD58" s="11" t="s">
        <v>329</v>
      </c>
      <c r="BE58" s="11" t="s">
        <v>329</v>
      </c>
      <c r="BF58" s="11" t="s">
        <v>329</v>
      </c>
      <c r="BG58" s="11" t="s">
        <v>329</v>
      </c>
      <c r="BH58" s="11" t="s">
        <v>329</v>
      </c>
      <c r="BI58" s="11" t="s">
        <v>329</v>
      </c>
      <c r="BJ58" s="11" t="s">
        <v>329</v>
      </c>
      <c r="BK58" s="11" t="s">
        <v>329</v>
      </c>
      <c r="BL58" s="11" t="s">
        <v>329</v>
      </c>
      <c r="BM58" s="11" t="s">
        <v>329</v>
      </c>
      <c r="BN58" s="11" t="s">
        <v>329</v>
      </c>
      <c r="BO58" s="11" t="s">
        <v>329</v>
      </c>
      <c r="BP58" s="11" t="s">
        <v>329</v>
      </c>
      <c r="BQ58" s="11" t="s">
        <v>329</v>
      </c>
      <c r="BR58" s="11" t="s">
        <v>329</v>
      </c>
      <c r="BS58" s="11" t="s">
        <v>329</v>
      </c>
      <c r="BT58" s="11" t="s">
        <v>329</v>
      </c>
      <c r="BU58" s="11" t="s">
        <v>329</v>
      </c>
      <c r="BV58" s="11" t="s">
        <v>329</v>
      </c>
      <c r="BW58" s="11" t="s">
        <v>329</v>
      </c>
      <c r="BX58" s="11" t="s">
        <v>329</v>
      </c>
      <c r="BY58" s="11" t="s">
        <v>329</v>
      </c>
      <c r="BZ58" s="11" t="s">
        <v>329</v>
      </c>
      <c r="CA58" s="11" t="s">
        <v>329</v>
      </c>
      <c r="CB58" s="11" t="s">
        <v>329</v>
      </c>
      <c r="CC58" s="11" t="s">
        <v>329</v>
      </c>
      <c r="CD58" s="11" t="s">
        <v>329</v>
      </c>
      <c r="CE58" s="11" t="s">
        <v>329</v>
      </c>
      <c r="CF58" s="11" t="s">
        <v>329</v>
      </c>
      <c r="CG58" s="11" t="s">
        <v>329</v>
      </c>
      <c r="CH58" s="11" t="s">
        <v>329</v>
      </c>
      <c r="CI58" s="11" t="s">
        <v>329</v>
      </c>
      <c r="CJ58" s="11" t="s">
        <v>329</v>
      </c>
      <c r="CK58" s="11" t="s">
        <v>329</v>
      </c>
      <c r="CL58" s="11" t="s">
        <v>329</v>
      </c>
      <c r="CM58" s="11" t="s">
        <v>329</v>
      </c>
      <c r="CN58" s="11" t="s">
        <v>329</v>
      </c>
      <c r="CO58" s="11" t="s">
        <v>329</v>
      </c>
      <c r="CP58" s="11" t="s">
        <v>329</v>
      </c>
      <c r="CQ58" s="11" t="s">
        <v>329</v>
      </c>
      <c r="CR58" s="11" t="s">
        <v>329</v>
      </c>
      <c r="CS58" s="11" t="s">
        <v>329</v>
      </c>
      <c r="CT58" s="11" t="s">
        <v>329</v>
      </c>
      <c r="CU58" s="11" t="s">
        <v>329</v>
      </c>
      <c r="CV58" s="11" t="s">
        <v>329</v>
      </c>
      <c r="CW58" s="11" t="s">
        <v>329</v>
      </c>
      <c r="CX58" s="11" t="s">
        <v>329</v>
      </c>
      <c r="CY58" s="11" t="s">
        <v>329</v>
      </c>
      <c r="CZ58" s="11" t="s">
        <v>329</v>
      </c>
      <c r="DA58" s="11" t="s">
        <v>329</v>
      </c>
      <c r="DB58" s="11" t="s">
        <v>329</v>
      </c>
      <c r="DC58" s="11" t="s">
        <v>329</v>
      </c>
      <c r="DD58" s="11" t="s">
        <v>329</v>
      </c>
      <c r="DE58" s="11" t="s">
        <v>329</v>
      </c>
      <c r="DF58" s="11" t="s">
        <v>329</v>
      </c>
      <c r="DG58" s="11" t="s">
        <v>329</v>
      </c>
      <c r="DH58" s="11" t="s">
        <v>329</v>
      </c>
      <c r="DI58" s="11" t="s">
        <v>329</v>
      </c>
      <c r="DJ58" s="11" t="s">
        <v>329</v>
      </c>
      <c r="DK58" s="11" t="s">
        <v>329</v>
      </c>
      <c r="DL58" s="11" t="s">
        <v>329</v>
      </c>
      <c r="DM58" s="11" t="s">
        <v>329</v>
      </c>
      <c r="DN58" s="11" t="s">
        <v>329</v>
      </c>
      <c r="DO58" s="11" t="s">
        <v>329</v>
      </c>
      <c r="DP58" s="11" t="s">
        <v>329</v>
      </c>
      <c r="DQ58" s="11" t="s">
        <v>329</v>
      </c>
      <c r="DR58" s="11" t="s">
        <v>329</v>
      </c>
      <c r="DS58" s="11" t="s">
        <v>329</v>
      </c>
      <c r="DT58" s="11" t="s">
        <v>329</v>
      </c>
      <c r="DU58" s="11" t="s">
        <v>329</v>
      </c>
      <c r="DV58" s="11" t="s">
        <v>329</v>
      </c>
      <c r="DW58" s="11" t="s">
        <v>329</v>
      </c>
      <c r="DX58" s="11" t="s">
        <v>329</v>
      </c>
      <c r="DY58" s="11" t="s">
        <v>329</v>
      </c>
      <c r="DZ58" s="11" t="s">
        <v>329</v>
      </c>
      <c r="EA58" s="11" t="s">
        <v>329</v>
      </c>
      <c r="EB58" s="11" t="s">
        <v>329</v>
      </c>
      <c r="EC58" s="11" t="s">
        <v>329</v>
      </c>
      <c r="ED58" s="11" t="s">
        <v>329</v>
      </c>
      <c r="EE58" s="11" t="s">
        <v>329</v>
      </c>
      <c r="EF58" s="11" t="s">
        <v>329</v>
      </c>
      <c r="EG58" s="11" t="s">
        <v>329</v>
      </c>
      <c r="EH58" s="11" t="s">
        <v>329</v>
      </c>
      <c r="EI58" s="11" t="s">
        <v>329</v>
      </c>
      <c r="EJ58" s="11" t="s">
        <v>329</v>
      </c>
      <c r="EK58" s="11" t="s">
        <v>329</v>
      </c>
      <c r="EL58" s="11" t="s">
        <v>329</v>
      </c>
      <c r="EM58" s="11" t="s">
        <v>329</v>
      </c>
      <c r="EN58" s="11" t="s">
        <v>329</v>
      </c>
      <c r="EO58" s="11" t="s">
        <v>329</v>
      </c>
      <c r="EP58" s="11" t="s">
        <v>329</v>
      </c>
      <c r="EQ58" s="11" t="s">
        <v>329</v>
      </c>
      <c r="ER58" s="11" t="s">
        <v>329</v>
      </c>
      <c r="ES58" s="11" t="s">
        <v>329</v>
      </c>
      <c r="ET58" s="11" t="s">
        <v>329</v>
      </c>
      <c r="EU58" s="11" t="s">
        <v>329</v>
      </c>
      <c r="EV58" s="11" t="s">
        <v>329</v>
      </c>
      <c r="EW58" s="11" t="s">
        <v>329</v>
      </c>
      <c r="EX58" s="11" t="s">
        <v>329</v>
      </c>
      <c r="EY58" s="11" t="s">
        <v>329</v>
      </c>
      <c r="EZ58" s="11" t="s">
        <v>329</v>
      </c>
      <c r="FA58" s="11" t="s">
        <v>329</v>
      </c>
      <c r="FB58" s="11" t="s">
        <v>329</v>
      </c>
      <c r="FC58" s="11" t="s">
        <v>329</v>
      </c>
      <c r="FD58" s="11" t="s">
        <v>329</v>
      </c>
      <c r="FE58" s="11" t="s">
        <v>329</v>
      </c>
      <c r="FF58" s="11" t="s">
        <v>329</v>
      </c>
      <c r="FG58" s="11" t="s">
        <v>329</v>
      </c>
      <c r="FH58" s="11" t="s">
        <v>329</v>
      </c>
      <c r="FI58" s="11" t="s">
        <v>329</v>
      </c>
      <c r="FJ58" s="11" t="s">
        <v>329</v>
      </c>
      <c r="FK58" s="11" t="s">
        <v>329</v>
      </c>
      <c r="FL58" s="11" t="s">
        <v>329</v>
      </c>
      <c r="FM58" s="11" t="s">
        <v>329</v>
      </c>
      <c r="FN58" s="11" t="s">
        <v>329</v>
      </c>
      <c r="FO58" s="11" t="s">
        <v>329</v>
      </c>
      <c r="FP58" s="11" t="s">
        <v>329</v>
      </c>
      <c r="FQ58" s="11" t="s">
        <v>329</v>
      </c>
      <c r="FR58" s="11" t="s">
        <v>329</v>
      </c>
      <c r="FS58" s="11" t="s">
        <v>329</v>
      </c>
      <c r="FT58" s="11" t="s">
        <v>329</v>
      </c>
      <c r="FU58" s="11" t="s">
        <v>329</v>
      </c>
      <c r="FV58" s="11" t="s">
        <v>329</v>
      </c>
      <c r="FW58" s="11" t="s">
        <v>329</v>
      </c>
      <c r="FX58" s="11" t="s">
        <v>329</v>
      </c>
      <c r="FY58" s="11" t="s">
        <v>329</v>
      </c>
      <c r="FZ58" s="11" t="s">
        <v>329</v>
      </c>
      <c r="GA58" s="11" t="s">
        <v>329</v>
      </c>
      <c r="GB58" s="11" t="s">
        <v>329</v>
      </c>
      <c r="GC58" s="11" t="s">
        <v>329</v>
      </c>
      <c r="GD58" s="11" t="s">
        <v>329</v>
      </c>
      <c r="GE58" s="11" t="s">
        <v>329</v>
      </c>
      <c r="GF58" s="11" t="s">
        <v>329</v>
      </c>
      <c r="GG58" s="11" t="s">
        <v>329</v>
      </c>
      <c r="GH58" s="11" t="s">
        <v>329</v>
      </c>
      <c r="GI58" s="11" t="s">
        <v>329</v>
      </c>
      <c r="GJ58" s="11" t="s">
        <v>329</v>
      </c>
      <c r="GK58" s="11" t="s">
        <v>329</v>
      </c>
      <c r="GL58" s="11" t="s">
        <v>329</v>
      </c>
      <c r="GM58" s="11" t="s">
        <v>329</v>
      </c>
      <c r="GN58" s="11" t="s">
        <v>329</v>
      </c>
      <c r="GO58" s="11" t="s">
        <v>329</v>
      </c>
      <c r="GP58" s="11" t="s">
        <v>329</v>
      </c>
      <c r="GQ58" s="11" t="s">
        <v>329</v>
      </c>
      <c r="GR58" s="11" t="s">
        <v>329</v>
      </c>
      <c r="GS58" s="11" t="s">
        <v>329</v>
      </c>
      <c r="GT58" s="11" t="s">
        <v>329</v>
      </c>
      <c r="GU58" s="11" t="s">
        <v>329</v>
      </c>
      <c r="GV58" s="11" t="s">
        <v>329</v>
      </c>
      <c r="GW58" s="11" t="s">
        <v>329</v>
      </c>
      <c r="GX58" s="11" t="s">
        <v>329</v>
      </c>
      <c r="GY58" s="11" t="s">
        <v>329</v>
      </c>
      <c r="GZ58" s="11" t="s">
        <v>329</v>
      </c>
      <c r="HA58" s="11" t="s">
        <v>329</v>
      </c>
      <c r="HB58" s="11" t="s">
        <v>329</v>
      </c>
      <c r="HC58" s="11" t="s">
        <v>329</v>
      </c>
      <c r="HD58" s="11" t="s">
        <v>329</v>
      </c>
      <c r="HE58" s="11" t="s">
        <v>329</v>
      </c>
      <c r="HF58" s="11" t="s">
        <v>329</v>
      </c>
      <c r="HG58" s="11" t="s">
        <v>329</v>
      </c>
      <c r="HH58" s="11" t="s">
        <v>329</v>
      </c>
      <c r="HI58" s="11" t="s">
        <v>329</v>
      </c>
      <c r="HJ58" s="11" t="s">
        <v>329</v>
      </c>
      <c r="HK58" s="11" t="s">
        <v>329</v>
      </c>
      <c r="HL58" s="11" t="s">
        <v>329</v>
      </c>
      <c r="HM58" s="11" t="s">
        <v>329</v>
      </c>
      <c r="HN58" s="11" t="s">
        <v>329</v>
      </c>
      <c r="HO58" s="11" t="s">
        <v>329</v>
      </c>
      <c r="HP58" s="11" t="s">
        <v>329</v>
      </c>
      <c r="HQ58" s="11" t="s">
        <v>329</v>
      </c>
      <c r="HR58" s="11" t="s">
        <v>329</v>
      </c>
      <c r="HS58" s="11" t="s">
        <v>329</v>
      </c>
      <c r="HT58" s="11" t="s">
        <v>329</v>
      </c>
      <c r="HU58" s="11" t="s">
        <v>329</v>
      </c>
      <c r="HV58" s="11" t="s">
        <v>329</v>
      </c>
      <c r="HW58" s="11" t="s">
        <v>329</v>
      </c>
      <c r="HX58" s="11" t="s">
        <v>329</v>
      </c>
      <c r="HY58" s="11" t="s">
        <v>329</v>
      </c>
      <c r="HZ58" s="11" t="s">
        <v>329</v>
      </c>
      <c r="IA58" s="11" t="s">
        <v>329</v>
      </c>
      <c r="IB58" s="11" t="s">
        <v>329</v>
      </c>
      <c r="IC58" s="11" t="s">
        <v>329</v>
      </c>
      <c r="ID58" s="11" t="s">
        <v>329</v>
      </c>
      <c r="IE58" s="11" t="s">
        <v>329</v>
      </c>
      <c r="IF58" s="11" t="s">
        <v>329</v>
      </c>
      <c r="IG58" s="11" t="s">
        <v>329</v>
      </c>
      <c r="IH58" s="11" t="s">
        <v>329</v>
      </c>
      <c r="II58" s="11" t="s">
        <v>329</v>
      </c>
      <c r="IJ58" s="11" t="s">
        <v>329</v>
      </c>
      <c r="IK58" s="11" t="s">
        <v>329</v>
      </c>
      <c r="IL58" s="11" t="s">
        <v>329</v>
      </c>
      <c r="IM58" s="11" t="s">
        <v>329</v>
      </c>
      <c r="IN58" s="11" t="s">
        <v>329</v>
      </c>
      <c r="IO58" s="11" t="s">
        <v>329</v>
      </c>
      <c r="IP58" s="11" t="s">
        <v>329</v>
      </c>
      <c r="IQ58" s="11" t="s">
        <v>329</v>
      </c>
      <c r="IR58" s="11" t="s">
        <v>329</v>
      </c>
      <c r="IS58" s="11" t="s">
        <v>329</v>
      </c>
      <c r="IT58" s="11" t="s">
        <v>329</v>
      </c>
      <c r="IU58" s="11" t="s">
        <v>329</v>
      </c>
      <c r="IV58" s="11" t="s">
        <v>329</v>
      </c>
      <c r="IW58" s="11" t="s">
        <v>329</v>
      </c>
      <c r="IX58" s="11" t="s">
        <v>329</v>
      </c>
      <c r="IY58" s="11" t="s">
        <v>329</v>
      </c>
      <c r="IZ58" s="11" t="s">
        <v>329</v>
      </c>
      <c r="JA58" s="11" t="s">
        <v>329</v>
      </c>
      <c r="JB58" s="11" t="s">
        <v>329</v>
      </c>
      <c r="JC58" s="11" t="s">
        <v>329</v>
      </c>
      <c r="JD58" s="11" t="s">
        <v>329</v>
      </c>
      <c r="JE58" s="11" t="s">
        <v>329</v>
      </c>
      <c r="JF58" s="11" t="s">
        <v>329</v>
      </c>
      <c r="JG58" s="11" t="s">
        <v>329</v>
      </c>
      <c r="JH58" s="11" t="s">
        <v>329</v>
      </c>
      <c r="JI58" s="11" t="s">
        <v>329</v>
      </c>
      <c r="JJ58" s="11" t="s">
        <v>329</v>
      </c>
      <c r="JK58" s="11" t="s">
        <v>329</v>
      </c>
      <c r="JL58" s="11" t="s">
        <v>329</v>
      </c>
      <c r="JM58" s="11" t="s">
        <v>329</v>
      </c>
      <c r="JN58" s="11" t="s">
        <v>329</v>
      </c>
      <c r="JO58" s="11" t="s">
        <v>329</v>
      </c>
      <c r="JP58" s="11" t="s">
        <v>329</v>
      </c>
      <c r="JQ58" s="11" t="s">
        <v>329</v>
      </c>
      <c r="JR58" s="11" t="s">
        <v>329</v>
      </c>
      <c r="JS58" s="11" t="s">
        <v>329</v>
      </c>
      <c r="JT58" s="11" t="s">
        <v>329</v>
      </c>
      <c r="JU58" s="11" t="s">
        <v>329</v>
      </c>
      <c r="JV58" s="11" t="s">
        <v>329</v>
      </c>
      <c r="JW58" s="11" t="s">
        <v>329</v>
      </c>
      <c r="JX58" s="11" t="s">
        <v>329</v>
      </c>
      <c r="JY58" s="11" t="s">
        <v>329</v>
      </c>
      <c r="JZ58" s="11" t="s">
        <v>329</v>
      </c>
      <c r="KA58" s="11" t="s">
        <v>329</v>
      </c>
      <c r="KB58" s="11" t="s">
        <v>329</v>
      </c>
      <c r="KC58" s="11" t="s">
        <v>329</v>
      </c>
      <c r="KD58" s="11" t="s">
        <v>329</v>
      </c>
      <c r="KE58" s="11" t="s">
        <v>329</v>
      </c>
      <c r="KF58" s="11" t="s">
        <v>329</v>
      </c>
      <c r="KG58" s="11" t="s">
        <v>329</v>
      </c>
      <c r="KH58" s="11" t="s">
        <v>329</v>
      </c>
      <c r="KI58" s="11" t="s">
        <v>329</v>
      </c>
      <c r="KJ58" s="11" t="s">
        <v>329</v>
      </c>
      <c r="KK58" s="11" t="s">
        <v>329</v>
      </c>
      <c r="KL58" s="11" t="s">
        <v>329</v>
      </c>
      <c r="KM58" s="11" t="s">
        <v>329</v>
      </c>
      <c r="KN58" s="11" t="s">
        <v>329</v>
      </c>
      <c r="KO58" s="11" t="s">
        <v>329</v>
      </c>
      <c r="KP58" s="11" t="s">
        <v>329</v>
      </c>
      <c r="KQ58" s="11" t="s">
        <v>329</v>
      </c>
      <c r="KR58" s="11" t="s">
        <v>329</v>
      </c>
      <c r="KS58" s="11" t="s">
        <v>329</v>
      </c>
      <c r="KT58" s="11" t="s">
        <v>329</v>
      </c>
      <c r="KU58" s="11" t="s">
        <v>329</v>
      </c>
      <c r="KV58" s="11" t="s">
        <v>329</v>
      </c>
      <c r="KW58" s="11" t="s">
        <v>329</v>
      </c>
      <c r="KX58" s="11" t="s">
        <v>329</v>
      </c>
      <c r="KY58" s="11" t="s">
        <v>329</v>
      </c>
      <c r="KZ58" s="11" t="s">
        <v>329</v>
      </c>
      <c r="LA58" s="11" t="s">
        <v>329</v>
      </c>
      <c r="LB58" s="11" t="s">
        <v>329</v>
      </c>
      <c r="LC58" s="11" t="s">
        <v>329</v>
      </c>
      <c r="LD58" s="11" t="s">
        <v>329</v>
      </c>
      <c r="LE58" s="11" t="s">
        <v>329</v>
      </c>
      <c r="LF58" s="11" t="s">
        <v>329</v>
      </c>
      <c r="LG58" s="11" t="s">
        <v>329</v>
      </c>
      <c r="LH58" s="11" t="s">
        <v>329</v>
      </c>
      <c r="LI58" s="11" t="s">
        <v>329</v>
      </c>
      <c r="LJ58" s="11" t="s">
        <v>329</v>
      </c>
      <c r="LK58" s="11" t="s">
        <v>329</v>
      </c>
      <c r="LL58" s="11" t="s">
        <v>329</v>
      </c>
      <c r="LM58" s="11" t="s">
        <v>329</v>
      </c>
      <c r="LN58" s="11" t="s">
        <v>329</v>
      </c>
      <c r="LO58" s="11" t="s">
        <v>329</v>
      </c>
      <c r="LP58" s="11" t="s">
        <v>329</v>
      </c>
      <c r="LQ58" s="11" t="s">
        <v>329</v>
      </c>
      <c r="LR58" s="11" t="s">
        <v>329</v>
      </c>
      <c r="LS58" s="11" t="s">
        <v>329</v>
      </c>
      <c r="LT58" s="11" t="s">
        <v>329</v>
      </c>
      <c r="LU58" s="11" t="s">
        <v>329</v>
      </c>
      <c r="LV58" s="11" t="s">
        <v>329</v>
      </c>
      <c r="LW58" s="11" t="s">
        <v>329</v>
      </c>
      <c r="LX58" s="11" t="s">
        <v>329</v>
      </c>
      <c r="LY58" s="11" t="s">
        <v>329</v>
      </c>
      <c r="LZ58" s="11" t="s">
        <v>329</v>
      </c>
      <c r="MA58" s="11" t="s">
        <v>329</v>
      </c>
      <c r="MB58" s="11" t="s">
        <v>329</v>
      </c>
      <c r="MC58" s="11" t="s">
        <v>329</v>
      </c>
      <c r="MD58" s="11" t="s">
        <v>329</v>
      </c>
      <c r="ME58" s="11" t="s">
        <v>329</v>
      </c>
      <c r="MF58" s="11" t="s">
        <v>329</v>
      </c>
      <c r="MG58" s="11" t="s">
        <v>329</v>
      </c>
      <c r="MH58" s="11" t="s">
        <v>329</v>
      </c>
      <c r="MI58" s="11" t="s">
        <v>329</v>
      </c>
      <c r="MJ58" s="11" t="s">
        <v>329</v>
      </c>
      <c r="MK58" s="11" t="s">
        <v>329</v>
      </c>
      <c r="ML58" s="11" t="s">
        <v>329</v>
      </c>
      <c r="MM58" s="11" t="s">
        <v>329</v>
      </c>
      <c r="MN58" s="11" t="s">
        <v>329</v>
      </c>
      <c r="MO58" s="11" t="s">
        <v>329</v>
      </c>
      <c r="MP58" s="11" t="s">
        <v>329</v>
      </c>
      <c r="MQ58" s="11" t="s">
        <v>329</v>
      </c>
      <c r="MR58" s="11" t="s">
        <v>329</v>
      </c>
      <c r="MS58" s="11" t="s">
        <v>329</v>
      </c>
      <c r="MT58" s="11" t="s">
        <v>329</v>
      </c>
      <c r="MU58" s="11" t="s">
        <v>329</v>
      </c>
      <c r="MV58" s="11" t="s">
        <v>329</v>
      </c>
      <c r="MW58" s="11" t="s">
        <v>329</v>
      </c>
      <c r="MX58" s="11" t="s">
        <v>329</v>
      </c>
      <c r="MY58" s="11" t="s">
        <v>329</v>
      </c>
      <c r="MZ58" s="11" t="s">
        <v>329</v>
      </c>
      <c r="NA58" s="11" t="s">
        <v>329</v>
      </c>
      <c r="NB58" s="11" t="s">
        <v>329</v>
      </c>
      <c r="NC58" s="11" t="s">
        <v>329</v>
      </c>
      <c r="ND58" s="11" t="s">
        <v>329</v>
      </c>
      <c r="NE58" s="11" t="s">
        <v>329</v>
      </c>
      <c r="NF58" s="11" t="s">
        <v>329</v>
      </c>
      <c r="NG58" s="11" t="s">
        <v>329</v>
      </c>
      <c r="NH58" s="11" t="s">
        <v>329</v>
      </c>
      <c r="NI58" s="11" t="s">
        <v>329</v>
      </c>
      <c r="NJ58" s="11" t="s">
        <v>329</v>
      </c>
      <c r="NK58" s="11" t="s">
        <v>329</v>
      </c>
      <c r="NL58" s="11" t="s">
        <v>329</v>
      </c>
      <c r="NM58" s="11" t="s">
        <v>329</v>
      </c>
      <c r="NN58" s="11" t="s">
        <v>329</v>
      </c>
      <c r="NO58" s="11" t="s">
        <v>329</v>
      </c>
      <c r="NP58" s="11" t="s">
        <v>329</v>
      </c>
      <c r="NQ58" s="11" t="s">
        <v>329</v>
      </c>
      <c r="NR58" s="11" t="s">
        <v>329</v>
      </c>
      <c r="NS58" s="11" t="s">
        <v>329</v>
      </c>
      <c r="NT58" s="11" t="s">
        <v>329</v>
      </c>
      <c r="NU58" s="11" t="s">
        <v>329</v>
      </c>
      <c r="NV58" s="11" t="s">
        <v>329</v>
      </c>
      <c r="NW58" s="11" t="s">
        <v>329</v>
      </c>
      <c r="NX58" s="11" t="s">
        <v>329</v>
      </c>
      <c r="NY58" s="11" t="s">
        <v>329</v>
      </c>
      <c r="NZ58" s="11" t="s">
        <v>329</v>
      </c>
      <c r="OA58" s="11" t="s">
        <v>329</v>
      </c>
      <c r="OB58" s="11" t="s">
        <v>329</v>
      </c>
      <c r="OC58" s="11" t="s">
        <v>329</v>
      </c>
      <c r="OD58" s="11" t="s">
        <v>329</v>
      </c>
      <c r="OE58" s="11" t="s">
        <v>329</v>
      </c>
      <c r="OF58" s="11" t="s">
        <v>329</v>
      </c>
      <c r="OG58" s="11" t="s">
        <v>329</v>
      </c>
      <c r="OH58" s="11" t="s">
        <v>329</v>
      </c>
      <c r="OI58" s="11" t="s">
        <v>329</v>
      </c>
      <c r="OJ58" s="11" t="s">
        <v>329</v>
      </c>
    </row>
    <row r="59" spans="1:407" x14ac:dyDescent="0.15">
      <c r="C59" s="99" t="s">
        <v>331</v>
      </c>
      <c r="D59" s="100" t="s">
        <v>332</v>
      </c>
      <c r="E59" s="8">
        <v>33604</v>
      </c>
      <c r="F59" s="8">
        <v>33604</v>
      </c>
      <c r="G59" s="8">
        <v>33604</v>
      </c>
      <c r="H59" s="8">
        <v>33604</v>
      </c>
      <c r="I59" s="8">
        <v>32874</v>
      </c>
      <c r="J59" s="8">
        <v>32874</v>
      </c>
      <c r="K59" s="8">
        <v>32874</v>
      </c>
      <c r="L59" s="8">
        <v>32874</v>
      </c>
      <c r="M59" s="8">
        <v>31048</v>
      </c>
      <c r="N59" s="8">
        <v>31048</v>
      </c>
      <c r="O59" s="8">
        <v>31048</v>
      </c>
      <c r="P59" s="8">
        <v>31048</v>
      </c>
      <c r="Q59" s="8">
        <v>29221</v>
      </c>
      <c r="R59" s="8">
        <v>29221</v>
      </c>
      <c r="S59" s="8">
        <v>29221</v>
      </c>
      <c r="T59" s="8">
        <v>29221</v>
      </c>
      <c r="U59" s="8">
        <v>27395</v>
      </c>
      <c r="V59" s="8">
        <v>27395</v>
      </c>
      <c r="W59" s="8">
        <v>27395</v>
      </c>
      <c r="X59" s="8">
        <v>27395</v>
      </c>
      <c r="Y59" s="8">
        <v>25569</v>
      </c>
      <c r="Z59" s="8">
        <v>25569</v>
      </c>
      <c r="AA59" s="8">
        <v>25569</v>
      </c>
      <c r="AB59" s="8">
        <v>25569</v>
      </c>
      <c r="AC59" s="8">
        <v>23743</v>
      </c>
      <c r="AD59" s="8">
        <v>23743</v>
      </c>
      <c r="AE59" s="8">
        <v>23743</v>
      </c>
      <c r="AF59" s="8">
        <v>23743</v>
      </c>
      <c r="AG59" s="8">
        <v>21916</v>
      </c>
      <c r="AH59" s="8">
        <v>21916</v>
      </c>
      <c r="AI59" s="8">
        <v>21916</v>
      </c>
      <c r="AJ59" s="8">
        <v>21916</v>
      </c>
      <c r="AK59" s="8">
        <v>20090</v>
      </c>
      <c r="AL59" s="8">
        <v>20090</v>
      </c>
      <c r="AM59" s="8">
        <v>20090</v>
      </c>
      <c r="AN59" s="8">
        <v>20090</v>
      </c>
      <c r="AO59" s="8">
        <v>18264</v>
      </c>
      <c r="AP59" s="8">
        <v>18264</v>
      </c>
      <c r="AQ59" s="8">
        <v>18264</v>
      </c>
      <c r="AR59" s="8">
        <v>18264</v>
      </c>
      <c r="AS59" s="8">
        <v>16438</v>
      </c>
      <c r="AT59" s="8">
        <v>16438</v>
      </c>
      <c r="AU59" s="8">
        <v>16438</v>
      </c>
      <c r="AV59" s="8">
        <v>16438</v>
      </c>
      <c r="AW59" s="8">
        <v>33604</v>
      </c>
      <c r="AX59" s="8">
        <v>33604</v>
      </c>
      <c r="AY59" s="8">
        <v>33604</v>
      </c>
      <c r="AZ59" s="8">
        <v>33604</v>
      </c>
      <c r="BA59" s="8">
        <v>32874</v>
      </c>
      <c r="BB59" s="8">
        <v>32874</v>
      </c>
      <c r="BC59" s="8">
        <v>32874</v>
      </c>
      <c r="BD59" s="8">
        <v>32874</v>
      </c>
      <c r="BE59" s="8">
        <v>31048</v>
      </c>
      <c r="BF59" s="8">
        <v>31048</v>
      </c>
      <c r="BG59" s="8">
        <v>31048</v>
      </c>
      <c r="BH59" s="8">
        <v>31048</v>
      </c>
      <c r="BI59" s="8">
        <v>29221</v>
      </c>
      <c r="BJ59" s="8">
        <v>29221</v>
      </c>
      <c r="BK59" s="8">
        <v>29221</v>
      </c>
      <c r="BL59" s="8">
        <v>29221</v>
      </c>
      <c r="BM59" s="8">
        <v>27395</v>
      </c>
      <c r="BN59" s="8">
        <v>27395</v>
      </c>
      <c r="BO59" s="8">
        <v>27395</v>
      </c>
      <c r="BP59" s="8">
        <v>27395</v>
      </c>
      <c r="BQ59" s="8">
        <v>25569</v>
      </c>
      <c r="BR59" s="8">
        <v>25569</v>
      </c>
      <c r="BS59" s="8">
        <v>25569</v>
      </c>
      <c r="BT59" s="8">
        <v>25569</v>
      </c>
      <c r="BU59" s="8">
        <v>23743</v>
      </c>
      <c r="BV59" s="8">
        <v>23743</v>
      </c>
      <c r="BW59" s="8">
        <v>23743</v>
      </c>
      <c r="BX59" s="8">
        <v>23743</v>
      </c>
      <c r="BY59" s="8">
        <v>21916</v>
      </c>
      <c r="BZ59" s="8">
        <v>21916</v>
      </c>
      <c r="CA59" s="8">
        <v>21916</v>
      </c>
      <c r="CB59" s="8">
        <v>21916</v>
      </c>
      <c r="CC59" s="8">
        <v>20090</v>
      </c>
      <c r="CD59" s="8">
        <v>20090</v>
      </c>
      <c r="CE59" s="8">
        <v>20090</v>
      </c>
      <c r="CF59" s="8">
        <v>20090</v>
      </c>
      <c r="CG59" s="8">
        <v>18264</v>
      </c>
      <c r="CH59" s="8">
        <v>18264</v>
      </c>
      <c r="CI59" s="8">
        <v>18264</v>
      </c>
      <c r="CJ59" s="8">
        <v>18264</v>
      </c>
      <c r="CK59" s="8">
        <v>16438</v>
      </c>
      <c r="CL59" s="8">
        <v>16438</v>
      </c>
      <c r="CM59" s="8">
        <v>16438</v>
      </c>
      <c r="CN59" s="8">
        <v>16438</v>
      </c>
      <c r="CO59" s="8">
        <v>33604</v>
      </c>
      <c r="CP59" s="8">
        <v>33604</v>
      </c>
      <c r="CQ59" s="8">
        <v>33604</v>
      </c>
      <c r="CR59" s="8">
        <v>33604</v>
      </c>
      <c r="CS59" s="8">
        <v>32874</v>
      </c>
      <c r="CT59" s="8">
        <v>32874</v>
      </c>
      <c r="CU59" s="8">
        <v>32874</v>
      </c>
      <c r="CV59" s="8">
        <v>32874</v>
      </c>
      <c r="CW59" s="8">
        <v>31048</v>
      </c>
      <c r="CX59" s="8">
        <v>31048</v>
      </c>
      <c r="CY59" s="8">
        <v>31048</v>
      </c>
      <c r="CZ59" s="8">
        <v>31048</v>
      </c>
      <c r="DA59" s="8">
        <v>29221</v>
      </c>
      <c r="DB59" s="8">
        <v>29221</v>
      </c>
      <c r="DC59" s="8">
        <v>29221</v>
      </c>
      <c r="DD59" s="8">
        <v>29221</v>
      </c>
      <c r="DE59" s="8">
        <v>27395</v>
      </c>
      <c r="DF59" s="8">
        <v>27395</v>
      </c>
      <c r="DG59" s="8">
        <v>27395</v>
      </c>
      <c r="DH59" s="8">
        <v>27395</v>
      </c>
      <c r="DI59" s="8">
        <v>25569</v>
      </c>
      <c r="DJ59" s="8">
        <v>25569</v>
      </c>
      <c r="DK59" s="8">
        <v>25569</v>
      </c>
      <c r="DL59" s="8">
        <v>25569</v>
      </c>
      <c r="DM59" s="8">
        <v>23743</v>
      </c>
      <c r="DN59" s="8">
        <v>23743</v>
      </c>
      <c r="DO59" s="8">
        <v>23743</v>
      </c>
      <c r="DP59" s="8">
        <v>23743</v>
      </c>
      <c r="DQ59" s="8">
        <v>21916</v>
      </c>
      <c r="DR59" s="8">
        <v>21916</v>
      </c>
      <c r="DS59" s="8">
        <v>21916</v>
      </c>
      <c r="DT59" s="8">
        <v>21916</v>
      </c>
      <c r="DU59" s="8">
        <v>20090</v>
      </c>
      <c r="DV59" s="8">
        <v>20090</v>
      </c>
      <c r="DW59" s="8">
        <v>20090</v>
      </c>
      <c r="DX59" s="8">
        <v>20090</v>
      </c>
      <c r="DY59" s="8">
        <v>18264</v>
      </c>
      <c r="DZ59" s="8">
        <v>18264</v>
      </c>
      <c r="EA59" s="8">
        <v>18264</v>
      </c>
      <c r="EB59" s="8">
        <v>18264</v>
      </c>
      <c r="EC59" s="8">
        <v>16438</v>
      </c>
      <c r="ED59" s="8">
        <v>16438</v>
      </c>
      <c r="EE59" s="8">
        <v>16438</v>
      </c>
      <c r="EF59" s="8">
        <v>16438</v>
      </c>
      <c r="EG59" s="8">
        <v>33604</v>
      </c>
      <c r="EH59" s="8">
        <v>33604</v>
      </c>
      <c r="EI59" s="8">
        <v>33604</v>
      </c>
      <c r="EJ59" s="8">
        <v>33604</v>
      </c>
      <c r="EK59" s="8">
        <v>32874</v>
      </c>
      <c r="EL59" s="8">
        <v>32874</v>
      </c>
      <c r="EM59" s="8">
        <v>32874</v>
      </c>
      <c r="EN59" s="8">
        <v>32874</v>
      </c>
      <c r="EO59" s="8">
        <v>31048</v>
      </c>
      <c r="EP59" s="8">
        <v>31048</v>
      </c>
      <c r="EQ59" s="8">
        <v>31048</v>
      </c>
      <c r="ER59" s="8">
        <v>31048</v>
      </c>
      <c r="ES59" s="8">
        <v>29221</v>
      </c>
      <c r="ET59" s="8">
        <v>29221</v>
      </c>
      <c r="EU59" s="8">
        <v>29221</v>
      </c>
      <c r="EV59" s="8">
        <v>29221</v>
      </c>
      <c r="EW59" s="8">
        <v>27395</v>
      </c>
      <c r="EX59" s="8">
        <v>27395</v>
      </c>
      <c r="EY59" s="8">
        <v>27395</v>
      </c>
      <c r="EZ59" s="8">
        <v>27395</v>
      </c>
      <c r="FA59" s="8">
        <v>25569</v>
      </c>
      <c r="FB59" s="8">
        <v>25569</v>
      </c>
      <c r="FC59" s="8">
        <v>25569</v>
      </c>
      <c r="FD59" s="8">
        <v>25569</v>
      </c>
      <c r="FE59" s="8">
        <v>23743</v>
      </c>
      <c r="FF59" s="8">
        <v>23743</v>
      </c>
      <c r="FG59" s="8">
        <v>23743</v>
      </c>
      <c r="FH59" s="8">
        <v>23743</v>
      </c>
      <c r="FI59" s="8">
        <v>21916</v>
      </c>
      <c r="FJ59" s="8">
        <v>21916</v>
      </c>
      <c r="FK59" s="8">
        <v>21916</v>
      </c>
      <c r="FL59" s="8">
        <v>21916</v>
      </c>
      <c r="FM59" s="8">
        <v>20090</v>
      </c>
      <c r="FN59" s="8">
        <v>20090</v>
      </c>
      <c r="FO59" s="8">
        <v>20090</v>
      </c>
      <c r="FP59" s="8">
        <v>20090</v>
      </c>
      <c r="FQ59" s="8">
        <v>18264</v>
      </c>
      <c r="FR59" s="8">
        <v>18264</v>
      </c>
      <c r="FS59" s="8">
        <v>18264</v>
      </c>
      <c r="FT59" s="8">
        <v>18264</v>
      </c>
      <c r="FU59" s="8">
        <v>16438</v>
      </c>
      <c r="FV59" s="8">
        <v>16438</v>
      </c>
      <c r="FW59" s="8">
        <v>16438</v>
      </c>
      <c r="FX59" s="8">
        <v>16438</v>
      </c>
      <c r="FY59" s="8">
        <v>33604</v>
      </c>
      <c r="FZ59" s="8">
        <v>33604</v>
      </c>
      <c r="GA59" s="8">
        <v>33604</v>
      </c>
      <c r="GB59" s="8">
        <v>33604</v>
      </c>
      <c r="GC59" s="8">
        <v>32874</v>
      </c>
      <c r="GD59" s="8">
        <v>32874</v>
      </c>
      <c r="GE59" s="8">
        <v>32874</v>
      </c>
      <c r="GF59" s="8">
        <v>32874</v>
      </c>
      <c r="GG59" s="8">
        <v>31048</v>
      </c>
      <c r="GH59" s="8">
        <v>31048</v>
      </c>
      <c r="GI59" s="8">
        <v>31048</v>
      </c>
      <c r="GJ59" s="8">
        <v>31048</v>
      </c>
      <c r="GK59" s="8">
        <v>29221</v>
      </c>
      <c r="GL59" s="8">
        <v>29221</v>
      </c>
      <c r="GM59" s="8">
        <v>29221</v>
      </c>
      <c r="GN59" s="8">
        <v>29221</v>
      </c>
      <c r="GO59" s="8">
        <v>27395</v>
      </c>
      <c r="GP59" s="8">
        <v>27395</v>
      </c>
      <c r="GQ59" s="8">
        <v>27395</v>
      </c>
      <c r="GR59" s="8">
        <v>27395</v>
      </c>
      <c r="GS59" s="8">
        <v>25569</v>
      </c>
      <c r="GT59" s="8">
        <v>25569</v>
      </c>
      <c r="GU59" s="8">
        <v>25569</v>
      </c>
      <c r="GV59" s="8">
        <v>25569</v>
      </c>
      <c r="GW59" s="8">
        <v>23743</v>
      </c>
      <c r="GX59" s="8">
        <v>23743</v>
      </c>
      <c r="GY59" s="8">
        <v>23743</v>
      </c>
      <c r="GZ59" s="8">
        <v>23743</v>
      </c>
      <c r="HA59" s="8">
        <v>21916</v>
      </c>
      <c r="HB59" s="8">
        <v>21916</v>
      </c>
      <c r="HC59" s="8">
        <v>21916</v>
      </c>
      <c r="HD59" s="8">
        <v>21916</v>
      </c>
      <c r="HE59" s="8">
        <v>20090</v>
      </c>
      <c r="HF59" s="8">
        <v>20090</v>
      </c>
      <c r="HG59" s="8">
        <v>20090</v>
      </c>
      <c r="HH59" s="8">
        <v>20090</v>
      </c>
      <c r="HI59" s="8">
        <v>18264</v>
      </c>
      <c r="HJ59" s="8">
        <v>18264</v>
      </c>
      <c r="HK59" s="8">
        <v>18264</v>
      </c>
      <c r="HL59" s="8">
        <v>18264</v>
      </c>
      <c r="HM59" s="8">
        <v>16438</v>
      </c>
      <c r="HN59" s="8">
        <v>16438</v>
      </c>
      <c r="HO59" s="8">
        <v>16438</v>
      </c>
      <c r="HP59" s="8">
        <v>16438</v>
      </c>
      <c r="HQ59" s="8">
        <v>33604</v>
      </c>
      <c r="HR59" s="8">
        <v>33604</v>
      </c>
      <c r="HS59" s="8">
        <v>33604</v>
      </c>
      <c r="HT59" s="8">
        <v>33604</v>
      </c>
      <c r="HU59" s="8">
        <v>32874</v>
      </c>
      <c r="HV59" s="8">
        <v>32874</v>
      </c>
      <c r="HW59" s="8">
        <v>32874</v>
      </c>
      <c r="HX59" s="8">
        <v>32874</v>
      </c>
      <c r="HY59" s="8">
        <v>31048</v>
      </c>
      <c r="HZ59" s="8">
        <v>31048</v>
      </c>
      <c r="IA59" s="8">
        <v>31048</v>
      </c>
      <c r="IB59" s="8">
        <v>31048</v>
      </c>
      <c r="IC59" s="8">
        <v>29221</v>
      </c>
      <c r="ID59" s="8">
        <v>29221</v>
      </c>
      <c r="IE59" s="8">
        <v>29221</v>
      </c>
      <c r="IF59" s="8">
        <v>29221</v>
      </c>
      <c r="IG59" s="8">
        <v>27395</v>
      </c>
      <c r="IH59" s="8">
        <v>27395</v>
      </c>
      <c r="II59" s="8">
        <v>27395</v>
      </c>
      <c r="IJ59" s="8">
        <v>27395</v>
      </c>
      <c r="IK59" s="8">
        <v>25569</v>
      </c>
      <c r="IL59" s="8">
        <v>25569</v>
      </c>
      <c r="IM59" s="8">
        <v>25569</v>
      </c>
      <c r="IN59" s="8">
        <v>25569</v>
      </c>
      <c r="IO59" s="8">
        <v>23743</v>
      </c>
      <c r="IP59" s="8">
        <v>23743</v>
      </c>
      <c r="IQ59" s="8">
        <v>23743</v>
      </c>
      <c r="IR59" s="8">
        <v>23743</v>
      </c>
      <c r="IS59" s="8">
        <v>21916</v>
      </c>
      <c r="IT59" s="8">
        <v>21916</v>
      </c>
      <c r="IU59" s="8">
        <v>21916</v>
      </c>
      <c r="IV59" s="8">
        <v>21916</v>
      </c>
      <c r="IW59" s="8">
        <v>20090</v>
      </c>
      <c r="IX59" s="8">
        <v>20090</v>
      </c>
      <c r="IY59" s="8">
        <v>20090</v>
      </c>
      <c r="IZ59" s="8">
        <v>20090</v>
      </c>
      <c r="JA59" s="8">
        <v>18264</v>
      </c>
      <c r="JB59" s="8">
        <v>18264</v>
      </c>
      <c r="JC59" s="8">
        <v>18264</v>
      </c>
      <c r="JD59" s="8">
        <v>18264</v>
      </c>
      <c r="JE59" s="8">
        <v>16438</v>
      </c>
      <c r="JF59" s="8">
        <v>16438</v>
      </c>
      <c r="JG59" s="8">
        <v>16438</v>
      </c>
      <c r="JH59" s="8">
        <v>16438</v>
      </c>
      <c r="JI59" s="8">
        <v>33604</v>
      </c>
      <c r="JJ59" s="8">
        <v>33604</v>
      </c>
      <c r="JK59" s="8">
        <v>33604</v>
      </c>
      <c r="JL59" s="8">
        <v>33604</v>
      </c>
      <c r="JM59" s="8">
        <v>32874</v>
      </c>
      <c r="JN59" s="8">
        <v>32874</v>
      </c>
      <c r="JO59" s="8">
        <v>32874</v>
      </c>
      <c r="JP59" s="8">
        <v>32874</v>
      </c>
      <c r="JQ59" s="8">
        <v>31048</v>
      </c>
      <c r="JR59" s="8">
        <v>31048</v>
      </c>
      <c r="JS59" s="8">
        <v>31048</v>
      </c>
      <c r="JT59" s="8">
        <v>31048</v>
      </c>
      <c r="JU59" s="8">
        <v>29221</v>
      </c>
      <c r="JV59" s="8">
        <v>29221</v>
      </c>
      <c r="JW59" s="8">
        <v>29221</v>
      </c>
      <c r="JX59" s="8">
        <v>29221</v>
      </c>
      <c r="JY59" s="8">
        <v>27395</v>
      </c>
      <c r="JZ59" s="8">
        <v>27395</v>
      </c>
      <c r="KA59" s="8">
        <v>27395</v>
      </c>
      <c r="KB59" s="8">
        <v>27395</v>
      </c>
      <c r="KC59" s="8">
        <v>25569</v>
      </c>
      <c r="KD59" s="8">
        <v>25569</v>
      </c>
      <c r="KE59" s="8">
        <v>25569</v>
      </c>
      <c r="KF59" s="8">
        <v>25569</v>
      </c>
      <c r="KG59" s="8">
        <v>23743</v>
      </c>
      <c r="KH59" s="8">
        <v>23743</v>
      </c>
      <c r="KI59" s="8">
        <v>23743</v>
      </c>
      <c r="KJ59" s="8">
        <v>23743</v>
      </c>
      <c r="KK59" s="8">
        <v>21916</v>
      </c>
      <c r="KL59" s="8">
        <v>21916</v>
      </c>
      <c r="KM59" s="8">
        <v>21916</v>
      </c>
      <c r="KN59" s="8">
        <v>21916</v>
      </c>
      <c r="KO59" s="8">
        <v>20090</v>
      </c>
      <c r="KP59" s="8">
        <v>20090</v>
      </c>
      <c r="KQ59" s="8">
        <v>20090</v>
      </c>
      <c r="KR59" s="8">
        <v>20090</v>
      </c>
      <c r="KS59" s="8">
        <v>18264</v>
      </c>
      <c r="KT59" s="8">
        <v>18264</v>
      </c>
      <c r="KU59" s="8">
        <v>18264</v>
      </c>
      <c r="KV59" s="8">
        <v>18264</v>
      </c>
      <c r="KW59" s="8">
        <v>16438</v>
      </c>
      <c r="KX59" s="8">
        <v>16438</v>
      </c>
      <c r="KY59" s="8">
        <v>16438</v>
      </c>
      <c r="KZ59" s="8">
        <v>16438</v>
      </c>
      <c r="LA59" s="8">
        <v>33604</v>
      </c>
      <c r="LB59" s="8">
        <v>33604</v>
      </c>
      <c r="LC59" s="8">
        <v>33604</v>
      </c>
      <c r="LD59" s="8">
        <v>33604</v>
      </c>
      <c r="LE59" s="8">
        <v>32874</v>
      </c>
      <c r="LF59" s="8">
        <v>32874</v>
      </c>
      <c r="LG59" s="8">
        <v>32874</v>
      </c>
      <c r="LH59" s="8">
        <v>32874</v>
      </c>
      <c r="LI59" s="8">
        <v>31048</v>
      </c>
      <c r="LJ59" s="8">
        <v>31048</v>
      </c>
      <c r="LK59" s="8">
        <v>31048</v>
      </c>
      <c r="LL59" s="8">
        <v>31048</v>
      </c>
      <c r="LM59" s="8">
        <v>29221</v>
      </c>
      <c r="LN59" s="8">
        <v>29221</v>
      </c>
      <c r="LO59" s="8">
        <v>29221</v>
      </c>
      <c r="LP59" s="8">
        <v>29221</v>
      </c>
      <c r="LQ59" s="8">
        <v>27395</v>
      </c>
      <c r="LR59" s="8">
        <v>27395</v>
      </c>
      <c r="LS59" s="8">
        <v>27395</v>
      </c>
      <c r="LT59" s="8">
        <v>27395</v>
      </c>
      <c r="LU59" s="8">
        <v>25569</v>
      </c>
      <c r="LV59" s="8">
        <v>25569</v>
      </c>
      <c r="LW59" s="8">
        <v>25569</v>
      </c>
      <c r="LX59" s="8">
        <v>25569</v>
      </c>
      <c r="LY59" s="8">
        <v>23743</v>
      </c>
      <c r="LZ59" s="8">
        <v>23743</v>
      </c>
      <c r="MA59" s="8">
        <v>23743</v>
      </c>
      <c r="MB59" s="8">
        <v>23743</v>
      </c>
      <c r="MC59" s="8">
        <v>21916</v>
      </c>
      <c r="MD59" s="8">
        <v>21916</v>
      </c>
      <c r="ME59" s="8">
        <v>21916</v>
      </c>
      <c r="MF59" s="8">
        <v>21916</v>
      </c>
      <c r="MG59" s="8">
        <v>20090</v>
      </c>
      <c r="MH59" s="8">
        <v>20090</v>
      </c>
      <c r="MI59" s="8">
        <v>20090</v>
      </c>
      <c r="MJ59" s="8">
        <v>20090</v>
      </c>
      <c r="MK59" s="8">
        <v>18264</v>
      </c>
      <c r="ML59" s="8">
        <v>18264</v>
      </c>
      <c r="MM59" s="8">
        <v>18264</v>
      </c>
      <c r="MN59" s="8">
        <v>18264</v>
      </c>
      <c r="MO59" s="8">
        <v>16438</v>
      </c>
      <c r="MP59" s="8">
        <v>16438</v>
      </c>
      <c r="MQ59" s="8">
        <v>16438</v>
      </c>
      <c r="MR59" s="8">
        <v>16438</v>
      </c>
      <c r="MS59" s="8">
        <v>33604</v>
      </c>
      <c r="MT59" s="8">
        <v>33604</v>
      </c>
      <c r="MU59" s="8">
        <v>32874</v>
      </c>
      <c r="MV59" s="8">
        <v>32874</v>
      </c>
      <c r="MW59" s="8">
        <v>31048</v>
      </c>
      <c r="MX59" s="8">
        <v>31048</v>
      </c>
      <c r="MY59" s="8">
        <v>29221</v>
      </c>
      <c r="MZ59" s="8">
        <v>29221</v>
      </c>
      <c r="NA59" s="8">
        <v>27395</v>
      </c>
      <c r="NB59" s="8">
        <v>27395</v>
      </c>
      <c r="NC59" s="8">
        <v>25569</v>
      </c>
      <c r="ND59" s="8">
        <v>25569</v>
      </c>
      <c r="NE59" s="8">
        <v>23743</v>
      </c>
      <c r="NF59" s="8">
        <v>23743</v>
      </c>
      <c r="NG59" s="8">
        <v>21916</v>
      </c>
      <c r="NH59" s="8">
        <v>21916</v>
      </c>
      <c r="NI59" s="8">
        <v>20090</v>
      </c>
      <c r="NJ59" s="8">
        <v>20090</v>
      </c>
      <c r="NK59" s="8">
        <v>18264</v>
      </c>
      <c r="NL59" s="8">
        <v>18264</v>
      </c>
      <c r="NM59" s="8">
        <v>16438</v>
      </c>
      <c r="NN59" s="8">
        <v>16438</v>
      </c>
      <c r="NO59" s="8">
        <v>33604</v>
      </c>
      <c r="NP59" s="8">
        <v>32874</v>
      </c>
      <c r="NQ59" s="8">
        <v>31048</v>
      </c>
      <c r="NR59" s="8">
        <v>29221</v>
      </c>
      <c r="NS59" s="8">
        <v>27395</v>
      </c>
      <c r="NT59" s="8">
        <v>25569</v>
      </c>
      <c r="NU59" s="8">
        <v>23743</v>
      </c>
      <c r="NV59" s="8">
        <v>21916</v>
      </c>
      <c r="NW59" s="8">
        <v>20090</v>
      </c>
      <c r="NX59" s="8">
        <v>18264</v>
      </c>
      <c r="NY59" s="8">
        <v>16438</v>
      </c>
      <c r="NZ59" s="8">
        <v>33604</v>
      </c>
      <c r="OA59" s="8">
        <v>32874</v>
      </c>
      <c r="OB59" s="8">
        <v>31048</v>
      </c>
      <c r="OC59" s="8">
        <v>29221</v>
      </c>
      <c r="OD59" s="8">
        <v>27395</v>
      </c>
      <c r="OE59" s="8">
        <v>25569</v>
      </c>
      <c r="OF59" s="8">
        <v>23743</v>
      </c>
      <c r="OG59" s="8">
        <v>21916</v>
      </c>
      <c r="OH59" s="8">
        <v>20090</v>
      </c>
      <c r="OI59" s="8">
        <v>18264</v>
      </c>
      <c r="OJ59" s="8">
        <v>16438</v>
      </c>
    </row>
    <row r="60" spans="1:407" ht="13" x14ac:dyDescent="0.15">
      <c r="A60" s="99"/>
      <c r="C60" s="99" t="s">
        <v>333</v>
      </c>
      <c r="D60" s="100" t="s">
        <v>334</v>
      </c>
      <c r="E60" s="451">
        <v>63000</v>
      </c>
      <c r="F60" s="452">
        <v>1538</v>
      </c>
      <c r="G60" s="451">
        <v>4231</v>
      </c>
      <c r="H60" s="451">
        <v>38</v>
      </c>
      <c r="I60" s="451">
        <v>63000</v>
      </c>
      <c r="J60" s="452">
        <v>1538</v>
      </c>
      <c r="K60" s="451">
        <v>4231</v>
      </c>
      <c r="L60" s="451">
        <v>38</v>
      </c>
      <c r="M60" s="451">
        <v>63000</v>
      </c>
      <c r="N60" s="452">
        <v>1538</v>
      </c>
      <c r="O60" s="451">
        <v>4231</v>
      </c>
      <c r="P60" s="451">
        <v>38</v>
      </c>
      <c r="Q60" s="451">
        <v>63000</v>
      </c>
      <c r="R60" s="452">
        <v>1538</v>
      </c>
      <c r="S60" s="451">
        <v>4231</v>
      </c>
      <c r="T60" s="451">
        <v>38</v>
      </c>
      <c r="U60" s="451">
        <v>63000</v>
      </c>
      <c r="V60" s="452">
        <v>1538</v>
      </c>
      <c r="W60" s="451">
        <v>4231</v>
      </c>
      <c r="X60" s="451">
        <v>38</v>
      </c>
      <c r="Y60" s="451">
        <v>63000</v>
      </c>
      <c r="Z60" s="452">
        <v>1538</v>
      </c>
      <c r="AA60" s="451">
        <v>4231</v>
      </c>
      <c r="AB60" s="451">
        <v>38</v>
      </c>
      <c r="AC60" s="451">
        <v>63000</v>
      </c>
      <c r="AD60" s="452">
        <v>1538</v>
      </c>
      <c r="AE60" s="451">
        <v>4231</v>
      </c>
      <c r="AF60" s="451">
        <v>38</v>
      </c>
      <c r="AG60" s="451">
        <v>63000</v>
      </c>
      <c r="AH60" s="452">
        <v>1538</v>
      </c>
      <c r="AI60" s="451">
        <v>4231</v>
      </c>
      <c r="AJ60" s="451">
        <v>38</v>
      </c>
      <c r="AK60" s="451">
        <v>63000</v>
      </c>
      <c r="AL60" s="452">
        <v>1538</v>
      </c>
      <c r="AM60" s="451">
        <v>4231</v>
      </c>
      <c r="AN60" s="451">
        <v>38</v>
      </c>
      <c r="AO60" s="451">
        <v>63000</v>
      </c>
      <c r="AP60" s="452">
        <v>1538</v>
      </c>
      <c r="AQ60" s="451">
        <v>4231</v>
      </c>
      <c r="AR60" s="451">
        <v>38</v>
      </c>
      <c r="AS60" s="451">
        <v>63000</v>
      </c>
      <c r="AT60" s="452">
        <v>1538</v>
      </c>
      <c r="AU60" s="451">
        <v>4231</v>
      </c>
      <c r="AV60" s="451">
        <v>38</v>
      </c>
      <c r="AW60" s="451">
        <v>63000</v>
      </c>
      <c r="AX60" s="452">
        <v>1538</v>
      </c>
      <c r="AY60" s="451">
        <v>4231</v>
      </c>
      <c r="AZ60" s="451">
        <v>38</v>
      </c>
      <c r="BA60" s="451">
        <v>63000</v>
      </c>
      <c r="BB60" s="452">
        <v>1538</v>
      </c>
      <c r="BC60" s="451">
        <v>4231</v>
      </c>
      <c r="BD60" s="451">
        <v>38</v>
      </c>
      <c r="BE60" s="451">
        <v>63000</v>
      </c>
      <c r="BF60" s="452">
        <v>1538</v>
      </c>
      <c r="BG60" s="451">
        <v>4231</v>
      </c>
      <c r="BH60" s="451">
        <v>38</v>
      </c>
      <c r="BI60" s="451">
        <v>63000</v>
      </c>
      <c r="BJ60" s="452">
        <v>1538</v>
      </c>
      <c r="BK60" s="451">
        <v>4231</v>
      </c>
      <c r="BL60" s="451">
        <v>38</v>
      </c>
      <c r="BM60" s="451">
        <v>63000</v>
      </c>
      <c r="BN60" s="452">
        <v>1538</v>
      </c>
      <c r="BO60" s="451">
        <v>4231</v>
      </c>
      <c r="BP60" s="451">
        <v>38</v>
      </c>
      <c r="BQ60" s="451">
        <v>63000</v>
      </c>
      <c r="BR60" s="452">
        <v>1538</v>
      </c>
      <c r="BS60" s="451">
        <v>4231</v>
      </c>
      <c r="BT60" s="451">
        <v>38</v>
      </c>
      <c r="BU60" s="451">
        <v>63000</v>
      </c>
      <c r="BV60" s="452">
        <v>1538</v>
      </c>
      <c r="BW60" s="451">
        <v>4231</v>
      </c>
      <c r="BX60" s="451">
        <v>38</v>
      </c>
      <c r="BY60" s="451">
        <v>63000</v>
      </c>
      <c r="BZ60" s="452">
        <v>1538</v>
      </c>
      <c r="CA60" s="451">
        <v>4231</v>
      </c>
      <c r="CB60" s="451">
        <v>38</v>
      </c>
      <c r="CC60" s="451">
        <v>63000</v>
      </c>
      <c r="CD60" s="452">
        <v>1538</v>
      </c>
      <c r="CE60" s="451">
        <v>4231</v>
      </c>
      <c r="CF60" s="451">
        <v>38</v>
      </c>
      <c r="CG60" s="451">
        <v>63000</v>
      </c>
      <c r="CH60" s="452">
        <v>1538</v>
      </c>
      <c r="CI60" s="451">
        <v>4231</v>
      </c>
      <c r="CJ60" s="451">
        <v>38</v>
      </c>
      <c r="CK60" s="451">
        <v>63000</v>
      </c>
      <c r="CL60" s="452">
        <v>1538</v>
      </c>
      <c r="CM60" s="451">
        <v>4231</v>
      </c>
      <c r="CN60" s="451">
        <v>38</v>
      </c>
      <c r="CO60" s="451">
        <v>63000</v>
      </c>
      <c r="CP60" s="452">
        <v>1538</v>
      </c>
      <c r="CQ60" s="451">
        <v>4231</v>
      </c>
      <c r="CR60" s="451">
        <v>38</v>
      </c>
      <c r="CS60" s="451">
        <v>63000</v>
      </c>
      <c r="CT60" s="452">
        <v>1538</v>
      </c>
      <c r="CU60" s="451">
        <v>4231</v>
      </c>
      <c r="CV60" s="451">
        <v>38</v>
      </c>
      <c r="CW60" s="451">
        <v>63000</v>
      </c>
      <c r="CX60" s="452">
        <v>1538</v>
      </c>
      <c r="CY60" s="451">
        <v>4231</v>
      </c>
      <c r="CZ60" s="451">
        <v>38</v>
      </c>
      <c r="DA60" s="451">
        <v>63000</v>
      </c>
      <c r="DB60" s="452">
        <v>1538</v>
      </c>
      <c r="DC60" s="451">
        <v>4231</v>
      </c>
      <c r="DD60" s="451">
        <v>38</v>
      </c>
      <c r="DE60" s="451">
        <v>63000</v>
      </c>
      <c r="DF60" s="452">
        <v>1538</v>
      </c>
      <c r="DG60" s="451">
        <v>4231</v>
      </c>
      <c r="DH60" s="451">
        <v>38</v>
      </c>
      <c r="DI60" s="451">
        <v>63000</v>
      </c>
      <c r="DJ60" s="452">
        <v>1538</v>
      </c>
      <c r="DK60" s="451">
        <v>4231</v>
      </c>
      <c r="DL60" s="451">
        <v>38</v>
      </c>
      <c r="DM60" s="451">
        <v>63000</v>
      </c>
      <c r="DN60" s="452">
        <v>1538</v>
      </c>
      <c r="DO60" s="451">
        <v>4231</v>
      </c>
      <c r="DP60" s="451">
        <v>38</v>
      </c>
      <c r="DQ60" s="451">
        <v>63000</v>
      </c>
      <c r="DR60" s="452">
        <v>1538</v>
      </c>
      <c r="DS60" s="451">
        <v>4231</v>
      </c>
      <c r="DT60" s="451">
        <v>38</v>
      </c>
      <c r="DU60" s="451">
        <v>63000</v>
      </c>
      <c r="DV60" s="452">
        <v>1538</v>
      </c>
      <c r="DW60" s="451">
        <v>4231</v>
      </c>
      <c r="DX60" s="451">
        <v>38</v>
      </c>
      <c r="DY60" s="451">
        <v>63000</v>
      </c>
      <c r="DZ60" s="452">
        <v>1538</v>
      </c>
      <c r="EA60" s="451">
        <v>4231</v>
      </c>
      <c r="EB60" s="451">
        <v>38</v>
      </c>
      <c r="EC60" s="451">
        <v>63000</v>
      </c>
      <c r="ED60" s="452">
        <v>1538</v>
      </c>
      <c r="EE60" s="451">
        <v>4231</v>
      </c>
      <c r="EF60" s="451">
        <v>38</v>
      </c>
      <c r="EG60" s="451">
        <v>63000</v>
      </c>
      <c r="EH60" s="452">
        <v>1538</v>
      </c>
      <c r="EI60" s="451">
        <v>4231</v>
      </c>
      <c r="EJ60" s="451">
        <v>38</v>
      </c>
      <c r="EK60" s="451">
        <v>63000</v>
      </c>
      <c r="EL60" s="452">
        <v>1538</v>
      </c>
      <c r="EM60" s="451">
        <v>4231</v>
      </c>
      <c r="EN60" s="451">
        <v>38</v>
      </c>
      <c r="EO60" s="451">
        <v>63000</v>
      </c>
      <c r="EP60" s="452">
        <v>1538</v>
      </c>
      <c r="EQ60" s="451">
        <v>4231</v>
      </c>
      <c r="ER60" s="451">
        <v>38</v>
      </c>
      <c r="ES60" s="451">
        <v>63000</v>
      </c>
      <c r="ET60" s="452">
        <v>1538</v>
      </c>
      <c r="EU60" s="451">
        <v>4231</v>
      </c>
      <c r="EV60" s="451">
        <v>38</v>
      </c>
      <c r="EW60" s="451">
        <v>63000</v>
      </c>
      <c r="EX60" s="452">
        <v>1538</v>
      </c>
      <c r="EY60" s="451">
        <v>4231</v>
      </c>
      <c r="EZ60" s="451">
        <v>38</v>
      </c>
      <c r="FA60" s="451">
        <v>63000</v>
      </c>
      <c r="FB60" s="452">
        <v>1538</v>
      </c>
      <c r="FC60" s="451">
        <v>4231</v>
      </c>
      <c r="FD60" s="451">
        <v>38</v>
      </c>
      <c r="FE60" s="451">
        <v>63000</v>
      </c>
      <c r="FF60" s="452">
        <v>1538</v>
      </c>
      <c r="FG60" s="451">
        <v>4231</v>
      </c>
      <c r="FH60" s="451">
        <v>38</v>
      </c>
      <c r="FI60" s="451">
        <v>63000</v>
      </c>
      <c r="FJ60" s="452">
        <v>1538</v>
      </c>
      <c r="FK60" s="451">
        <v>4231</v>
      </c>
      <c r="FL60" s="451">
        <v>38</v>
      </c>
      <c r="FM60" s="451">
        <v>38</v>
      </c>
      <c r="FN60" s="451">
        <v>63000</v>
      </c>
      <c r="FO60" s="452">
        <v>1538</v>
      </c>
      <c r="FP60" s="451">
        <v>4231</v>
      </c>
      <c r="FQ60" s="451">
        <v>38</v>
      </c>
      <c r="FR60" s="451">
        <v>38</v>
      </c>
      <c r="FS60" s="451">
        <v>63000</v>
      </c>
      <c r="FT60" s="452">
        <v>1538</v>
      </c>
      <c r="FU60" s="451">
        <v>4231</v>
      </c>
      <c r="FV60" s="451">
        <v>38</v>
      </c>
      <c r="FW60" s="451">
        <v>38</v>
      </c>
      <c r="FX60" s="451">
        <v>63000</v>
      </c>
      <c r="FY60" s="452">
        <v>1538</v>
      </c>
      <c r="FZ60" s="451">
        <v>4231</v>
      </c>
      <c r="GA60" s="451">
        <v>38</v>
      </c>
      <c r="GB60" s="451">
        <v>38</v>
      </c>
      <c r="GC60" s="451">
        <v>63000</v>
      </c>
      <c r="GD60" s="452">
        <v>1538</v>
      </c>
      <c r="GE60" s="451">
        <v>4231</v>
      </c>
      <c r="GF60" s="451">
        <v>38</v>
      </c>
      <c r="GG60" s="451">
        <v>63000</v>
      </c>
      <c r="GH60" s="452">
        <v>1538</v>
      </c>
      <c r="GI60" s="451">
        <v>4231</v>
      </c>
      <c r="GJ60" s="451">
        <v>38</v>
      </c>
      <c r="GK60" s="451">
        <v>63000</v>
      </c>
      <c r="GL60" s="452">
        <v>1538</v>
      </c>
      <c r="GM60" s="451">
        <v>4231</v>
      </c>
      <c r="GN60" s="451">
        <v>38</v>
      </c>
      <c r="GO60" s="451">
        <v>38</v>
      </c>
      <c r="GP60" s="451">
        <v>63000</v>
      </c>
      <c r="GQ60" s="452">
        <v>1538</v>
      </c>
      <c r="GR60" s="451">
        <v>4231</v>
      </c>
      <c r="GS60" s="451">
        <v>38</v>
      </c>
      <c r="GT60" s="451">
        <v>38</v>
      </c>
      <c r="GU60" s="451">
        <v>63000</v>
      </c>
      <c r="GV60" s="452">
        <v>1538</v>
      </c>
      <c r="GW60" s="451">
        <v>4231</v>
      </c>
      <c r="GX60" s="451">
        <v>38</v>
      </c>
      <c r="GY60" s="451">
        <v>38</v>
      </c>
      <c r="GZ60" s="451">
        <v>63000</v>
      </c>
      <c r="HA60" s="452">
        <v>1538</v>
      </c>
      <c r="HB60" s="451">
        <v>4231</v>
      </c>
      <c r="HC60" s="451">
        <v>38</v>
      </c>
      <c r="HD60" s="451">
        <v>38</v>
      </c>
      <c r="HE60" s="451">
        <v>63000</v>
      </c>
      <c r="HF60" s="452">
        <v>1538</v>
      </c>
      <c r="HG60" s="451">
        <v>4231</v>
      </c>
      <c r="HH60" s="451">
        <v>38</v>
      </c>
      <c r="HI60" s="451">
        <v>63000</v>
      </c>
      <c r="HJ60" s="452">
        <v>1538</v>
      </c>
      <c r="HK60" s="451">
        <v>4231</v>
      </c>
      <c r="HL60" s="451">
        <v>38</v>
      </c>
      <c r="HM60" s="451">
        <v>63000</v>
      </c>
      <c r="HN60" s="452">
        <v>1538</v>
      </c>
      <c r="HO60" s="451">
        <v>4231</v>
      </c>
      <c r="HP60" s="451">
        <v>38</v>
      </c>
      <c r="HQ60" s="451">
        <v>38</v>
      </c>
      <c r="HR60" s="451">
        <v>63000</v>
      </c>
      <c r="HS60" s="452">
        <v>1538</v>
      </c>
      <c r="HT60" s="451">
        <v>4231</v>
      </c>
      <c r="HU60" s="451">
        <v>38</v>
      </c>
      <c r="HV60" s="451">
        <v>38</v>
      </c>
      <c r="HW60" s="451">
        <v>63000</v>
      </c>
      <c r="HX60" s="452">
        <v>1538</v>
      </c>
      <c r="HY60" s="451">
        <v>4231</v>
      </c>
      <c r="HZ60" s="451">
        <v>38</v>
      </c>
      <c r="IA60" s="451">
        <v>38</v>
      </c>
      <c r="IB60" s="451">
        <v>63000</v>
      </c>
      <c r="IC60" s="452">
        <v>1538</v>
      </c>
      <c r="ID60" s="451">
        <v>4231</v>
      </c>
      <c r="IE60" s="451">
        <v>38</v>
      </c>
      <c r="IF60" s="451">
        <v>38</v>
      </c>
      <c r="IG60" s="451">
        <v>63000</v>
      </c>
      <c r="IH60" s="452">
        <v>1538</v>
      </c>
      <c r="II60" s="451">
        <v>4231</v>
      </c>
      <c r="IJ60" s="451">
        <v>38</v>
      </c>
      <c r="IK60" s="451">
        <v>63000</v>
      </c>
      <c r="IL60" s="452">
        <v>1538</v>
      </c>
      <c r="IM60" s="451">
        <v>4231</v>
      </c>
      <c r="IN60" s="451">
        <v>38</v>
      </c>
      <c r="IO60" s="451">
        <v>63000</v>
      </c>
      <c r="IP60" s="452">
        <v>1538</v>
      </c>
      <c r="IQ60" s="451">
        <v>4231</v>
      </c>
      <c r="IR60" s="451">
        <v>38</v>
      </c>
      <c r="IS60" s="451">
        <v>38</v>
      </c>
      <c r="IT60" s="451">
        <v>63000</v>
      </c>
      <c r="IU60" s="452">
        <v>1538</v>
      </c>
      <c r="IV60" s="451">
        <v>4231</v>
      </c>
      <c r="IW60" s="451">
        <v>38</v>
      </c>
      <c r="IX60" s="451">
        <v>38</v>
      </c>
      <c r="IY60" s="451">
        <v>63000</v>
      </c>
      <c r="IZ60" s="452">
        <v>1538</v>
      </c>
      <c r="JA60" s="451">
        <v>4231</v>
      </c>
      <c r="JB60" s="451">
        <v>38</v>
      </c>
      <c r="JC60" s="451">
        <v>38</v>
      </c>
      <c r="JD60" s="451">
        <v>63000</v>
      </c>
      <c r="JE60" s="452">
        <v>1538</v>
      </c>
      <c r="JF60" s="451">
        <v>4231</v>
      </c>
      <c r="JG60" s="451">
        <v>38</v>
      </c>
      <c r="JH60" s="451">
        <v>38</v>
      </c>
      <c r="JI60" s="451">
        <v>63000</v>
      </c>
      <c r="JJ60" s="452">
        <v>1538</v>
      </c>
      <c r="JK60" s="451">
        <v>4231</v>
      </c>
      <c r="JL60" s="451">
        <v>38</v>
      </c>
      <c r="JM60" s="451">
        <v>63000</v>
      </c>
      <c r="JN60" s="452">
        <v>1538</v>
      </c>
      <c r="JO60" s="451">
        <v>4231</v>
      </c>
      <c r="JP60" s="451">
        <v>38</v>
      </c>
      <c r="JQ60" s="451">
        <v>63000</v>
      </c>
      <c r="JR60" s="452">
        <v>1538</v>
      </c>
      <c r="JS60" s="451">
        <v>4231</v>
      </c>
      <c r="JT60" s="451">
        <v>38</v>
      </c>
      <c r="JU60" s="451">
        <v>38</v>
      </c>
      <c r="JV60" s="451">
        <v>63000</v>
      </c>
      <c r="JW60" s="452">
        <v>1538</v>
      </c>
      <c r="JX60" s="451">
        <v>4231</v>
      </c>
      <c r="JY60" s="451">
        <v>38</v>
      </c>
      <c r="JZ60" s="451">
        <v>38</v>
      </c>
      <c r="KA60" s="451">
        <v>63000</v>
      </c>
      <c r="KB60" s="452">
        <v>1538</v>
      </c>
      <c r="KC60" s="451">
        <v>4231</v>
      </c>
      <c r="KD60" s="451">
        <v>38</v>
      </c>
      <c r="KE60" s="451">
        <v>38</v>
      </c>
      <c r="KF60" s="451">
        <v>63000</v>
      </c>
      <c r="KG60" s="452">
        <v>1538</v>
      </c>
      <c r="KH60" s="451">
        <v>4231</v>
      </c>
      <c r="KI60" s="451">
        <v>38</v>
      </c>
      <c r="KJ60" s="451">
        <v>38</v>
      </c>
      <c r="KK60" s="451">
        <v>63000</v>
      </c>
      <c r="KL60" s="452">
        <v>1538</v>
      </c>
      <c r="KM60" s="451">
        <v>4231</v>
      </c>
      <c r="KN60" s="451">
        <v>38</v>
      </c>
      <c r="KO60" s="451">
        <v>63000</v>
      </c>
      <c r="KP60" s="452">
        <v>1538</v>
      </c>
      <c r="KQ60" s="451">
        <v>4231</v>
      </c>
      <c r="KR60" s="451">
        <v>38</v>
      </c>
      <c r="KS60" s="451">
        <v>63000</v>
      </c>
      <c r="KT60" s="452">
        <v>1538</v>
      </c>
      <c r="KU60" s="451">
        <v>4231</v>
      </c>
      <c r="KV60" s="451">
        <v>38</v>
      </c>
      <c r="KW60" s="451">
        <v>38</v>
      </c>
      <c r="KX60" s="451">
        <v>63000</v>
      </c>
      <c r="KY60" s="452">
        <v>1538</v>
      </c>
      <c r="KZ60" s="451">
        <v>4231</v>
      </c>
      <c r="LA60" s="451">
        <v>38</v>
      </c>
      <c r="LB60" s="451">
        <v>38</v>
      </c>
      <c r="LC60" s="451">
        <v>63000</v>
      </c>
      <c r="LD60" s="452">
        <v>1538</v>
      </c>
      <c r="LE60" s="451">
        <v>4231</v>
      </c>
      <c r="LF60" s="451">
        <v>38</v>
      </c>
      <c r="LG60" s="451">
        <v>38</v>
      </c>
      <c r="LH60" s="451">
        <v>63000</v>
      </c>
      <c r="LI60" s="452">
        <v>1538</v>
      </c>
      <c r="LJ60" s="451">
        <v>4231</v>
      </c>
      <c r="LK60" s="451">
        <v>38</v>
      </c>
      <c r="LL60" s="451">
        <v>38</v>
      </c>
      <c r="LM60" s="451">
        <v>63000</v>
      </c>
      <c r="LN60" s="452">
        <v>1538</v>
      </c>
      <c r="LO60" s="451">
        <v>4231</v>
      </c>
      <c r="LP60" s="451">
        <v>38</v>
      </c>
      <c r="LQ60" s="451">
        <v>63000</v>
      </c>
      <c r="LR60" s="452">
        <v>1538</v>
      </c>
      <c r="LS60" s="451">
        <v>4231</v>
      </c>
      <c r="LT60" s="451">
        <v>38</v>
      </c>
      <c r="LU60" s="451">
        <v>63000</v>
      </c>
      <c r="LV60" s="452">
        <v>1538</v>
      </c>
      <c r="LW60" s="451">
        <v>4231</v>
      </c>
      <c r="LX60" s="451">
        <v>38</v>
      </c>
      <c r="LY60" s="451">
        <v>38</v>
      </c>
      <c r="LZ60" s="451">
        <v>63000</v>
      </c>
      <c r="MA60" s="452">
        <v>1538</v>
      </c>
      <c r="MB60" s="451">
        <v>4231</v>
      </c>
      <c r="MC60" s="451">
        <v>38</v>
      </c>
      <c r="MD60" s="451">
        <v>38</v>
      </c>
      <c r="ME60" s="451">
        <v>63000</v>
      </c>
      <c r="MF60" s="452">
        <v>1538</v>
      </c>
      <c r="MG60" s="451">
        <v>4231</v>
      </c>
      <c r="MH60" s="451">
        <v>38</v>
      </c>
      <c r="MI60" s="451">
        <v>38</v>
      </c>
      <c r="MJ60" s="451">
        <v>63000</v>
      </c>
      <c r="MK60" s="452">
        <v>1538</v>
      </c>
      <c r="ML60" s="451">
        <v>4231</v>
      </c>
      <c r="MM60" s="451">
        <v>38</v>
      </c>
      <c r="MN60" s="451">
        <v>38</v>
      </c>
      <c r="MO60" s="451">
        <v>63000</v>
      </c>
      <c r="MP60" s="452">
        <v>1538</v>
      </c>
      <c r="MQ60" s="451">
        <v>4231</v>
      </c>
      <c r="MR60" s="451">
        <v>38</v>
      </c>
      <c r="MS60" s="451">
        <v>63000</v>
      </c>
      <c r="MT60" s="452">
        <v>1538</v>
      </c>
      <c r="MU60" s="451">
        <v>4231</v>
      </c>
      <c r="MV60" s="451">
        <v>38</v>
      </c>
      <c r="MW60" s="451">
        <v>63000</v>
      </c>
      <c r="MX60" s="452">
        <v>1538</v>
      </c>
      <c r="MY60" s="451">
        <v>4231</v>
      </c>
      <c r="MZ60" s="451">
        <v>38</v>
      </c>
      <c r="NA60" s="451">
        <v>38</v>
      </c>
      <c r="NB60" s="451">
        <v>63000</v>
      </c>
      <c r="NC60" s="452">
        <v>1538</v>
      </c>
      <c r="ND60" s="451">
        <v>4231</v>
      </c>
      <c r="NE60" s="451">
        <v>38</v>
      </c>
      <c r="NF60" s="451">
        <v>38</v>
      </c>
      <c r="NG60" s="451">
        <v>63000</v>
      </c>
      <c r="NH60" s="452">
        <v>1538</v>
      </c>
      <c r="NI60" s="451">
        <v>4231</v>
      </c>
      <c r="NJ60" s="451">
        <v>38</v>
      </c>
      <c r="NK60" s="451">
        <v>38</v>
      </c>
      <c r="NL60" s="451">
        <v>63000</v>
      </c>
      <c r="NM60" s="452">
        <v>1538</v>
      </c>
      <c r="NN60" s="451">
        <v>4231</v>
      </c>
      <c r="NO60" s="451">
        <v>38</v>
      </c>
      <c r="NP60" s="451">
        <v>38</v>
      </c>
      <c r="NQ60" s="451">
        <v>63000</v>
      </c>
      <c r="NR60" s="452">
        <v>1538</v>
      </c>
      <c r="NS60" s="451">
        <v>4231</v>
      </c>
      <c r="NT60" s="451">
        <v>38</v>
      </c>
      <c r="NU60" s="451">
        <v>63000</v>
      </c>
      <c r="NV60" s="452">
        <v>1538</v>
      </c>
      <c r="NW60" s="451">
        <v>4231</v>
      </c>
      <c r="NX60" s="451">
        <v>38</v>
      </c>
      <c r="NY60" s="451">
        <v>63000</v>
      </c>
      <c r="NZ60" s="452">
        <v>1538</v>
      </c>
      <c r="OA60" s="451">
        <v>4231</v>
      </c>
      <c r="OB60" s="451">
        <v>38</v>
      </c>
      <c r="OC60" s="451">
        <v>38</v>
      </c>
      <c r="OD60" s="451">
        <v>63000</v>
      </c>
      <c r="OE60" s="452">
        <v>1538</v>
      </c>
      <c r="OF60" s="451">
        <v>4231</v>
      </c>
      <c r="OG60" s="451">
        <v>38</v>
      </c>
      <c r="OH60" s="451">
        <v>38</v>
      </c>
      <c r="OI60" s="451">
        <v>63000</v>
      </c>
      <c r="OJ60" s="452">
        <v>1538</v>
      </c>
      <c r="OK60" s="448"/>
      <c r="OL60" s="448"/>
      <c r="OM60" s="448"/>
      <c r="ON60" s="450"/>
      <c r="OO60" s="102"/>
      <c r="OP60" s="448"/>
      <c r="OQ60" s="448"/>
    </row>
    <row r="61" spans="1:407" ht="13" x14ac:dyDescent="0.15">
      <c r="C61" s="99" t="s">
        <v>335</v>
      </c>
      <c r="D61" s="100" t="s">
        <v>336</v>
      </c>
      <c r="E61" s="449" t="s">
        <v>3022</v>
      </c>
      <c r="F61" s="103" t="s">
        <v>3023</v>
      </c>
      <c r="G61" s="449" t="s">
        <v>3024</v>
      </c>
      <c r="H61" s="449" t="s">
        <v>3025</v>
      </c>
      <c r="I61" s="449" t="s">
        <v>3022</v>
      </c>
      <c r="J61" s="103" t="s">
        <v>3023</v>
      </c>
      <c r="K61" s="449" t="s">
        <v>3024</v>
      </c>
      <c r="L61" s="449" t="s">
        <v>3025</v>
      </c>
      <c r="M61" s="449" t="s">
        <v>3022</v>
      </c>
      <c r="N61" s="103" t="s">
        <v>3023</v>
      </c>
      <c r="O61" s="449" t="s">
        <v>3024</v>
      </c>
      <c r="P61" s="449" t="s">
        <v>3025</v>
      </c>
      <c r="Q61" s="449" t="s">
        <v>3022</v>
      </c>
      <c r="R61" s="103" t="s">
        <v>3023</v>
      </c>
      <c r="S61" s="449" t="s">
        <v>3024</v>
      </c>
      <c r="T61" s="449" t="s">
        <v>3025</v>
      </c>
      <c r="U61" s="449" t="s">
        <v>3022</v>
      </c>
      <c r="V61" s="103" t="s">
        <v>3023</v>
      </c>
      <c r="W61" s="449" t="s">
        <v>3024</v>
      </c>
      <c r="X61" s="449" t="s">
        <v>3025</v>
      </c>
      <c r="Y61" s="449" t="s">
        <v>3022</v>
      </c>
      <c r="Z61" s="103" t="s">
        <v>3023</v>
      </c>
      <c r="AA61" s="449" t="s">
        <v>3024</v>
      </c>
      <c r="AB61" s="449" t="s">
        <v>3025</v>
      </c>
      <c r="AC61" s="449" t="s">
        <v>3022</v>
      </c>
      <c r="AD61" s="103" t="s">
        <v>3023</v>
      </c>
      <c r="AE61" s="449" t="s">
        <v>3024</v>
      </c>
      <c r="AF61" s="449" t="s">
        <v>3025</v>
      </c>
      <c r="AG61" s="449" t="s">
        <v>3022</v>
      </c>
      <c r="AH61" s="103" t="s">
        <v>3023</v>
      </c>
      <c r="AI61" s="449" t="s">
        <v>3024</v>
      </c>
      <c r="AJ61" s="449" t="s">
        <v>3025</v>
      </c>
      <c r="AK61" s="449" t="s">
        <v>3022</v>
      </c>
      <c r="AL61" s="103" t="s">
        <v>3023</v>
      </c>
      <c r="AM61" s="449" t="s">
        <v>3024</v>
      </c>
      <c r="AN61" s="449" t="s">
        <v>3025</v>
      </c>
      <c r="AO61" s="449" t="s">
        <v>3022</v>
      </c>
      <c r="AP61" s="103" t="s">
        <v>3023</v>
      </c>
      <c r="AQ61" s="449" t="s">
        <v>3024</v>
      </c>
      <c r="AR61" s="449" t="s">
        <v>3025</v>
      </c>
      <c r="AS61" s="449" t="s">
        <v>3022</v>
      </c>
      <c r="AT61" s="103" t="s">
        <v>3023</v>
      </c>
      <c r="AU61" s="449" t="s">
        <v>3024</v>
      </c>
      <c r="AV61" s="449" t="s">
        <v>3025</v>
      </c>
      <c r="AW61" s="449" t="s">
        <v>3022</v>
      </c>
      <c r="AX61" s="103" t="s">
        <v>3023</v>
      </c>
      <c r="AY61" s="449" t="s">
        <v>3024</v>
      </c>
      <c r="AZ61" s="449" t="s">
        <v>3025</v>
      </c>
      <c r="BA61" s="449" t="s">
        <v>3022</v>
      </c>
      <c r="BB61" s="103" t="s">
        <v>3023</v>
      </c>
      <c r="BC61" s="449" t="s">
        <v>3024</v>
      </c>
      <c r="BD61" s="449" t="s">
        <v>3025</v>
      </c>
      <c r="BE61" s="449" t="s">
        <v>3022</v>
      </c>
      <c r="BF61" s="103" t="s">
        <v>3023</v>
      </c>
      <c r="BG61" s="449" t="s">
        <v>3024</v>
      </c>
      <c r="BH61" s="449" t="s">
        <v>3025</v>
      </c>
      <c r="BI61" s="449" t="s">
        <v>3022</v>
      </c>
      <c r="BJ61" s="103" t="s">
        <v>3023</v>
      </c>
      <c r="BK61" s="449" t="s">
        <v>3024</v>
      </c>
      <c r="BL61" s="449" t="s">
        <v>3025</v>
      </c>
      <c r="BM61" s="449" t="s">
        <v>3022</v>
      </c>
      <c r="BN61" s="103" t="s">
        <v>3023</v>
      </c>
      <c r="BO61" s="449" t="s">
        <v>3024</v>
      </c>
      <c r="BP61" s="449" t="s">
        <v>3025</v>
      </c>
      <c r="BQ61" s="449" t="s">
        <v>3022</v>
      </c>
      <c r="BR61" s="103" t="s">
        <v>3023</v>
      </c>
      <c r="BS61" s="449" t="s">
        <v>3024</v>
      </c>
      <c r="BT61" s="449" t="s">
        <v>3025</v>
      </c>
      <c r="BU61" s="449" t="s">
        <v>3022</v>
      </c>
      <c r="BV61" s="103" t="s">
        <v>3023</v>
      </c>
      <c r="BW61" s="449" t="s">
        <v>3024</v>
      </c>
      <c r="BX61" s="449" t="s">
        <v>3025</v>
      </c>
      <c r="BY61" s="449" t="s">
        <v>3022</v>
      </c>
      <c r="BZ61" s="103" t="s">
        <v>3023</v>
      </c>
      <c r="CA61" s="449" t="s">
        <v>3024</v>
      </c>
      <c r="CB61" s="449" t="s">
        <v>3025</v>
      </c>
      <c r="CC61" s="449" t="s">
        <v>3022</v>
      </c>
      <c r="CD61" s="103" t="s">
        <v>3023</v>
      </c>
      <c r="CE61" s="449" t="s">
        <v>3024</v>
      </c>
      <c r="CF61" s="449" t="s">
        <v>3025</v>
      </c>
      <c r="CG61" s="449" t="s">
        <v>3022</v>
      </c>
      <c r="CH61" s="103" t="s">
        <v>3023</v>
      </c>
      <c r="CI61" s="449" t="s">
        <v>3024</v>
      </c>
      <c r="CJ61" s="449" t="s">
        <v>3025</v>
      </c>
      <c r="CK61" s="449" t="s">
        <v>3022</v>
      </c>
      <c r="CL61" s="103" t="s">
        <v>3023</v>
      </c>
      <c r="CM61" s="449" t="s">
        <v>3024</v>
      </c>
      <c r="CN61" s="449" t="s">
        <v>3025</v>
      </c>
      <c r="CO61" s="449" t="s">
        <v>3022</v>
      </c>
      <c r="CP61" s="103" t="s">
        <v>3023</v>
      </c>
      <c r="CQ61" s="449" t="s">
        <v>3024</v>
      </c>
      <c r="CR61" s="449" t="s">
        <v>3025</v>
      </c>
      <c r="CS61" s="449" t="s">
        <v>3022</v>
      </c>
      <c r="CT61" s="103" t="s">
        <v>3023</v>
      </c>
      <c r="CU61" s="449" t="s">
        <v>3024</v>
      </c>
      <c r="CV61" s="449" t="s">
        <v>3025</v>
      </c>
      <c r="CW61" s="449" t="s">
        <v>3022</v>
      </c>
      <c r="CX61" s="103" t="s">
        <v>3023</v>
      </c>
      <c r="CY61" s="449" t="s">
        <v>3024</v>
      </c>
      <c r="CZ61" s="449" t="s">
        <v>3025</v>
      </c>
      <c r="DA61" s="449" t="s">
        <v>3022</v>
      </c>
      <c r="DB61" s="103" t="s">
        <v>3023</v>
      </c>
      <c r="DC61" s="449" t="s">
        <v>3024</v>
      </c>
      <c r="DD61" s="449" t="s">
        <v>3025</v>
      </c>
      <c r="DE61" s="449" t="s">
        <v>3022</v>
      </c>
      <c r="DF61" s="103" t="s">
        <v>3023</v>
      </c>
      <c r="DG61" s="449" t="s">
        <v>3024</v>
      </c>
      <c r="DH61" s="449" t="s">
        <v>3025</v>
      </c>
      <c r="DI61" s="449" t="s">
        <v>3022</v>
      </c>
      <c r="DJ61" s="103" t="s">
        <v>3023</v>
      </c>
      <c r="DK61" s="449" t="s">
        <v>3024</v>
      </c>
      <c r="DL61" s="449" t="s">
        <v>3025</v>
      </c>
      <c r="DM61" s="449" t="s">
        <v>3022</v>
      </c>
      <c r="DN61" s="103" t="s">
        <v>3023</v>
      </c>
      <c r="DO61" s="449" t="s">
        <v>3024</v>
      </c>
      <c r="DP61" s="449" t="s">
        <v>3025</v>
      </c>
      <c r="DQ61" s="449" t="s">
        <v>3022</v>
      </c>
      <c r="DR61" s="103" t="s">
        <v>3023</v>
      </c>
      <c r="DS61" s="449" t="s">
        <v>3024</v>
      </c>
      <c r="DT61" s="449" t="s">
        <v>3025</v>
      </c>
      <c r="DU61" s="449" t="s">
        <v>3022</v>
      </c>
      <c r="DV61" s="103" t="s">
        <v>3023</v>
      </c>
      <c r="DW61" s="449" t="s">
        <v>3024</v>
      </c>
      <c r="DX61" s="449" t="s">
        <v>3025</v>
      </c>
      <c r="DY61" s="449" t="s">
        <v>3022</v>
      </c>
      <c r="DZ61" s="103" t="s">
        <v>3023</v>
      </c>
      <c r="EA61" s="449" t="s">
        <v>3024</v>
      </c>
      <c r="EB61" s="449" t="s">
        <v>3025</v>
      </c>
      <c r="EC61" s="449" t="s">
        <v>3022</v>
      </c>
      <c r="ED61" s="103" t="s">
        <v>3023</v>
      </c>
      <c r="EE61" s="449" t="s">
        <v>3024</v>
      </c>
      <c r="EF61" s="449" t="s">
        <v>3025</v>
      </c>
      <c r="EG61" s="449" t="s">
        <v>3022</v>
      </c>
      <c r="EH61" s="103" t="s">
        <v>3023</v>
      </c>
      <c r="EI61" s="449" t="s">
        <v>3024</v>
      </c>
      <c r="EJ61" s="449" t="s">
        <v>3025</v>
      </c>
      <c r="EK61" s="449" t="s">
        <v>3022</v>
      </c>
      <c r="EL61" s="103" t="s">
        <v>3023</v>
      </c>
      <c r="EM61" s="449" t="s">
        <v>3024</v>
      </c>
      <c r="EN61" s="449" t="s">
        <v>3025</v>
      </c>
      <c r="EO61" s="449" t="s">
        <v>3022</v>
      </c>
      <c r="EP61" s="103" t="s">
        <v>3023</v>
      </c>
      <c r="EQ61" s="449" t="s">
        <v>3024</v>
      </c>
      <c r="ER61" s="449" t="s">
        <v>3025</v>
      </c>
      <c r="ES61" s="449" t="s">
        <v>3022</v>
      </c>
      <c r="ET61" s="103" t="s">
        <v>3023</v>
      </c>
      <c r="EU61" s="449" t="s">
        <v>3024</v>
      </c>
      <c r="EV61" s="449" t="s">
        <v>3025</v>
      </c>
      <c r="EW61" s="449" t="s">
        <v>3022</v>
      </c>
      <c r="EX61" s="103" t="s">
        <v>3023</v>
      </c>
      <c r="EY61" s="449" t="s">
        <v>3024</v>
      </c>
      <c r="EZ61" s="449" t="s">
        <v>3025</v>
      </c>
      <c r="FA61" s="449" t="s">
        <v>3022</v>
      </c>
      <c r="FB61" s="103" t="s">
        <v>3023</v>
      </c>
      <c r="FC61" s="449" t="s">
        <v>3024</v>
      </c>
      <c r="FD61" s="449" t="s">
        <v>3025</v>
      </c>
      <c r="FE61" s="449" t="s">
        <v>3022</v>
      </c>
      <c r="FF61" s="103" t="s">
        <v>3023</v>
      </c>
      <c r="FG61" s="449" t="s">
        <v>3024</v>
      </c>
      <c r="FH61" s="449" t="s">
        <v>3025</v>
      </c>
      <c r="FI61" s="449" t="s">
        <v>3022</v>
      </c>
      <c r="FJ61" s="103" t="s">
        <v>3023</v>
      </c>
      <c r="FK61" s="449" t="s">
        <v>3024</v>
      </c>
      <c r="FL61" s="449" t="s">
        <v>3025</v>
      </c>
      <c r="FM61" s="449" t="s">
        <v>3025</v>
      </c>
      <c r="FN61" s="449" t="s">
        <v>3022</v>
      </c>
      <c r="FO61" s="103" t="s">
        <v>3023</v>
      </c>
      <c r="FP61" s="449" t="s">
        <v>3024</v>
      </c>
      <c r="FQ61" s="449" t="s">
        <v>3025</v>
      </c>
      <c r="FR61" s="449" t="s">
        <v>3025</v>
      </c>
      <c r="FS61" s="449" t="s">
        <v>3022</v>
      </c>
      <c r="FT61" s="103" t="s">
        <v>3023</v>
      </c>
      <c r="FU61" s="449" t="s">
        <v>3024</v>
      </c>
      <c r="FV61" s="449" t="s">
        <v>3025</v>
      </c>
      <c r="FW61" s="449" t="s">
        <v>3025</v>
      </c>
      <c r="FX61" s="449" t="s">
        <v>3022</v>
      </c>
      <c r="FY61" s="103" t="s">
        <v>3023</v>
      </c>
      <c r="FZ61" s="449" t="s">
        <v>3024</v>
      </c>
      <c r="GA61" s="449" t="s">
        <v>3025</v>
      </c>
      <c r="GB61" s="449" t="s">
        <v>3025</v>
      </c>
      <c r="GC61" s="449" t="s">
        <v>3022</v>
      </c>
      <c r="GD61" s="103" t="s">
        <v>3023</v>
      </c>
      <c r="GE61" s="449" t="s">
        <v>3024</v>
      </c>
      <c r="GF61" s="449" t="s">
        <v>3025</v>
      </c>
      <c r="GG61" s="449" t="s">
        <v>3022</v>
      </c>
      <c r="GH61" s="103" t="s">
        <v>3023</v>
      </c>
      <c r="GI61" s="449" t="s">
        <v>3024</v>
      </c>
      <c r="GJ61" s="449" t="s">
        <v>3025</v>
      </c>
      <c r="GK61" s="449" t="s">
        <v>3022</v>
      </c>
      <c r="GL61" s="103" t="s">
        <v>3023</v>
      </c>
      <c r="GM61" s="449" t="s">
        <v>3024</v>
      </c>
      <c r="GN61" s="449" t="s">
        <v>3025</v>
      </c>
      <c r="GO61" s="449" t="s">
        <v>3025</v>
      </c>
      <c r="GP61" s="449" t="s">
        <v>3022</v>
      </c>
      <c r="GQ61" s="103" t="s">
        <v>3023</v>
      </c>
      <c r="GR61" s="449" t="s">
        <v>3024</v>
      </c>
      <c r="GS61" s="449" t="s">
        <v>3025</v>
      </c>
      <c r="GT61" s="449" t="s">
        <v>3025</v>
      </c>
      <c r="GU61" s="449" t="s">
        <v>3022</v>
      </c>
      <c r="GV61" s="103" t="s">
        <v>3023</v>
      </c>
      <c r="GW61" s="449" t="s">
        <v>3024</v>
      </c>
      <c r="GX61" s="449" t="s">
        <v>3025</v>
      </c>
      <c r="GY61" s="449" t="s">
        <v>3025</v>
      </c>
      <c r="GZ61" s="449" t="s">
        <v>3022</v>
      </c>
      <c r="HA61" s="103" t="s">
        <v>3023</v>
      </c>
      <c r="HB61" s="449" t="s">
        <v>3024</v>
      </c>
      <c r="HC61" s="449" t="s">
        <v>3025</v>
      </c>
      <c r="HD61" s="449" t="s">
        <v>3025</v>
      </c>
      <c r="HE61" s="449" t="s">
        <v>3022</v>
      </c>
      <c r="HF61" s="103" t="s">
        <v>3023</v>
      </c>
      <c r="HG61" s="449" t="s">
        <v>3024</v>
      </c>
      <c r="HH61" s="449" t="s">
        <v>3025</v>
      </c>
      <c r="HI61" s="449" t="s">
        <v>3022</v>
      </c>
      <c r="HJ61" s="103" t="s">
        <v>3023</v>
      </c>
      <c r="HK61" s="449" t="s">
        <v>3024</v>
      </c>
      <c r="HL61" s="449" t="s">
        <v>3025</v>
      </c>
      <c r="HM61" s="449" t="s">
        <v>3022</v>
      </c>
      <c r="HN61" s="103" t="s">
        <v>3023</v>
      </c>
      <c r="HO61" s="449" t="s">
        <v>3024</v>
      </c>
      <c r="HP61" s="449" t="s">
        <v>3025</v>
      </c>
      <c r="HQ61" s="449" t="s">
        <v>3025</v>
      </c>
      <c r="HR61" s="449" t="s">
        <v>3022</v>
      </c>
      <c r="HS61" s="103" t="s">
        <v>3023</v>
      </c>
      <c r="HT61" s="449" t="s">
        <v>3024</v>
      </c>
      <c r="HU61" s="449" t="s">
        <v>3025</v>
      </c>
      <c r="HV61" s="449" t="s">
        <v>3025</v>
      </c>
      <c r="HW61" s="449" t="s">
        <v>3022</v>
      </c>
      <c r="HX61" s="103" t="s">
        <v>3023</v>
      </c>
      <c r="HY61" s="449" t="s">
        <v>3024</v>
      </c>
      <c r="HZ61" s="449" t="s">
        <v>3025</v>
      </c>
      <c r="IA61" s="449" t="s">
        <v>3025</v>
      </c>
      <c r="IB61" s="449" t="s">
        <v>3022</v>
      </c>
      <c r="IC61" s="103" t="s">
        <v>3023</v>
      </c>
      <c r="ID61" s="449" t="s">
        <v>3024</v>
      </c>
      <c r="IE61" s="449" t="s">
        <v>3025</v>
      </c>
      <c r="IF61" s="449" t="s">
        <v>3025</v>
      </c>
      <c r="IG61" s="449" t="s">
        <v>3022</v>
      </c>
      <c r="IH61" s="103" t="s">
        <v>3023</v>
      </c>
      <c r="II61" s="449" t="s">
        <v>3024</v>
      </c>
      <c r="IJ61" s="449" t="s">
        <v>3025</v>
      </c>
      <c r="IK61" s="449" t="s">
        <v>3022</v>
      </c>
      <c r="IL61" s="103" t="s">
        <v>3023</v>
      </c>
      <c r="IM61" s="449" t="s">
        <v>3024</v>
      </c>
      <c r="IN61" s="449" t="s">
        <v>3025</v>
      </c>
      <c r="IO61" s="449" t="s">
        <v>3022</v>
      </c>
      <c r="IP61" s="103" t="s">
        <v>3023</v>
      </c>
      <c r="IQ61" s="449" t="s">
        <v>3024</v>
      </c>
      <c r="IR61" s="449" t="s">
        <v>3025</v>
      </c>
      <c r="IS61" s="449" t="s">
        <v>3025</v>
      </c>
      <c r="IT61" s="449" t="s">
        <v>3022</v>
      </c>
      <c r="IU61" s="103" t="s">
        <v>3023</v>
      </c>
      <c r="IV61" s="449" t="s">
        <v>3024</v>
      </c>
      <c r="IW61" s="449" t="s">
        <v>3025</v>
      </c>
      <c r="IX61" s="449" t="s">
        <v>3025</v>
      </c>
      <c r="IY61" s="449" t="s">
        <v>3022</v>
      </c>
      <c r="IZ61" s="103" t="s">
        <v>3023</v>
      </c>
      <c r="JA61" s="449" t="s">
        <v>3024</v>
      </c>
      <c r="JB61" s="449" t="s">
        <v>3025</v>
      </c>
      <c r="JC61" s="449" t="s">
        <v>3025</v>
      </c>
      <c r="JD61" s="449" t="s">
        <v>3022</v>
      </c>
      <c r="JE61" s="103" t="s">
        <v>3023</v>
      </c>
      <c r="JF61" s="449" t="s">
        <v>3024</v>
      </c>
      <c r="JG61" s="449" t="s">
        <v>3025</v>
      </c>
      <c r="JH61" s="449" t="s">
        <v>3025</v>
      </c>
      <c r="JI61" s="449" t="s">
        <v>3022</v>
      </c>
      <c r="JJ61" s="103" t="s">
        <v>3023</v>
      </c>
      <c r="JK61" s="449" t="s">
        <v>3024</v>
      </c>
      <c r="JL61" s="449" t="s">
        <v>3025</v>
      </c>
      <c r="JM61" s="449" t="s">
        <v>3022</v>
      </c>
      <c r="JN61" s="103" t="s">
        <v>3023</v>
      </c>
      <c r="JO61" s="449" t="s">
        <v>3024</v>
      </c>
      <c r="JP61" s="449" t="s">
        <v>3025</v>
      </c>
      <c r="JQ61" s="449" t="s">
        <v>3022</v>
      </c>
      <c r="JR61" s="103" t="s">
        <v>3023</v>
      </c>
      <c r="JS61" s="449" t="s">
        <v>3024</v>
      </c>
      <c r="JT61" s="449" t="s">
        <v>3025</v>
      </c>
      <c r="JU61" s="449" t="s">
        <v>3025</v>
      </c>
      <c r="JV61" s="449" t="s">
        <v>3022</v>
      </c>
      <c r="JW61" s="103" t="s">
        <v>3023</v>
      </c>
      <c r="JX61" s="449" t="s">
        <v>3024</v>
      </c>
      <c r="JY61" s="449" t="s">
        <v>3025</v>
      </c>
      <c r="JZ61" s="449" t="s">
        <v>3025</v>
      </c>
      <c r="KA61" s="449" t="s">
        <v>3022</v>
      </c>
      <c r="KB61" s="103" t="s">
        <v>3023</v>
      </c>
      <c r="KC61" s="449" t="s">
        <v>3024</v>
      </c>
      <c r="KD61" s="449" t="s">
        <v>3025</v>
      </c>
      <c r="KE61" s="449" t="s">
        <v>3025</v>
      </c>
      <c r="KF61" s="449" t="s">
        <v>3022</v>
      </c>
      <c r="KG61" s="103" t="s">
        <v>3023</v>
      </c>
      <c r="KH61" s="449" t="s">
        <v>3024</v>
      </c>
      <c r="KI61" s="449" t="s">
        <v>3025</v>
      </c>
      <c r="KJ61" s="449" t="s">
        <v>3025</v>
      </c>
      <c r="KK61" s="449" t="s">
        <v>3022</v>
      </c>
      <c r="KL61" s="103" t="s">
        <v>3023</v>
      </c>
      <c r="KM61" s="449" t="s">
        <v>3024</v>
      </c>
      <c r="KN61" s="449" t="s">
        <v>3025</v>
      </c>
      <c r="KO61" s="449" t="s">
        <v>3022</v>
      </c>
      <c r="KP61" s="103" t="s">
        <v>3023</v>
      </c>
      <c r="KQ61" s="449" t="s">
        <v>3024</v>
      </c>
      <c r="KR61" s="449" t="s">
        <v>3025</v>
      </c>
      <c r="KS61" s="449" t="s">
        <v>3022</v>
      </c>
      <c r="KT61" s="103" t="s">
        <v>3023</v>
      </c>
      <c r="KU61" s="449" t="s">
        <v>3024</v>
      </c>
      <c r="KV61" s="449" t="s">
        <v>3025</v>
      </c>
      <c r="KW61" s="449" t="s">
        <v>3025</v>
      </c>
      <c r="KX61" s="449" t="s">
        <v>3022</v>
      </c>
      <c r="KY61" s="103" t="s">
        <v>3023</v>
      </c>
      <c r="KZ61" s="449" t="s">
        <v>3024</v>
      </c>
      <c r="LA61" s="449" t="s">
        <v>3025</v>
      </c>
      <c r="LB61" s="449" t="s">
        <v>3025</v>
      </c>
      <c r="LC61" s="449" t="s">
        <v>3022</v>
      </c>
      <c r="LD61" s="103" t="s">
        <v>3023</v>
      </c>
      <c r="LE61" s="449" t="s">
        <v>3024</v>
      </c>
      <c r="LF61" s="449" t="s">
        <v>3025</v>
      </c>
      <c r="LG61" s="449" t="s">
        <v>3025</v>
      </c>
      <c r="LH61" s="449" t="s">
        <v>3022</v>
      </c>
      <c r="LI61" s="103" t="s">
        <v>3023</v>
      </c>
      <c r="LJ61" s="449" t="s">
        <v>3024</v>
      </c>
      <c r="LK61" s="449" t="s">
        <v>3025</v>
      </c>
      <c r="LL61" s="449" t="s">
        <v>3025</v>
      </c>
      <c r="LM61" s="449" t="s">
        <v>3022</v>
      </c>
      <c r="LN61" s="103" t="s">
        <v>3023</v>
      </c>
      <c r="LO61" s="449" t="s">
        <v>3024</v>
      </c>
      <c r="LP61" s="449" t="s">
        <v>3025</v>
      </c>
      <c r="LQ61" s="449" t="s">
        <v>3022</v>
      </c>
      <c r="LR61" s="103" t="s">
        <v>3023</v>
      </c>
      <c r="LS61" s="449" t="s">
        <v>3024</v>
      </c>
      <c r="LT61" s="449" t="s">
        <v>3025</v>
      </c>
      <c r="LU61" s="449" t="s">
        <v>3022</v>
      </c>
      <c r="LV61" s="103" t="s">
        <v>3023</v>
      </c>
      <c r="LW61" s="449" t="s">
        <v>3024</v>
      </c>
      <c r="LX61" s="449" t="s">
        <v>3025</v>
      </c>
      <c r="LY61" s="449" t="s">
        <v>3025</v>
      </c>
      <c r="LZ61" s="449" t="s">
        <v>3022</v>
      </c>
      <c r="MA61" s="103" t="s">
        <v>3023</v>
      </c>
      <c r="MB61" s="449" t="s">
        <v>3024</v>
      </c>
      <c r="MC61" s="449" t="s">
        <v>3025</v>
      </c>
      <c r="MD61" s="449" t="s">
        <v>3025</v>
      </c>
      <c r="ME61" s="449" t="s">
        <v>3022</v>
      </c>
      <c r="MF61" s="103" t="s">
        <v>3023</v>
      </c>
      <c r="MG61" s="449" t="s">
        <v>3024</v>
      </c>
      <c r="MH61" s="449" t="s">
        <v>3025</v>
      </c>
      <c r="MI61" s="449" t="s">
        <v>3025</v>
      </c>
      <c r="MJ61" s="449" t="s">
        <v>3022</v>
      </c>
      <c r="MK61" s="103" t="s">
        <v>3023</v>
      </c>
      <c r="ML61" s="449" t="s">
        <v>3024</v>
      </c>
      <c r="MM61" s="449" t="s">
        <v>3025</v>
      </c>
      <c r="MN61" s="449" t="s">
        <v>3025</v>
      </c>
      <c r="MO61" s="449" t="s">
        <v>3022</v>
      </c>
      <c r="MP61" s="103" t="s">
        <v>3023</v>
      </c>
      <c r="MQ61" s="449" t="s">
        <v>3024</v>
      </c>
      <c r="MR61" s="449" t="s">
        <v>3025</v>
      </c>
      <c r="MS61" s="449" t="s">
        <v>3022</v>
      </c>
      <c r="MT61" s="103" t="s">
        <v>3023</v>
      </c>
      <c r="MU61" s="449" t="s">
        <v>3024</v>
      </c>
      <c r="MV61" s="449" t="s">
        <v>3025</v>
      </c>
      <c r="MW61" s="449" t="s">
        <v>3022</v>
      </c>
      <c r="MX61" s="103" t="s">
        <v>3023</v>
      </c>
      <c r="MY61" s="449" t="s">
        <v>3024</v>
      </c>
      <c r="MZ61" s="449" t="s">
        <v>3025</v>
      </c>
      <c r="NA61" s="449" t="s">
        <v>3025</v>
      </c>
      <c r="NB61" s="449" t="s">
        <v>3022</v>
      </c>
      <c r="NC61" s="103" t="s">
        <v>3023</v>
      </c>
      <c r="ND61" s="449" t="s">
        <v>3024</v>
      </c>
      <c r="NE61" s="449" t="s">
        <v>3025</v>
      </c>
      <c r="NF61" s="449" t="s">
        <v>3025</v>
      </c>
      <c r="NG61" s="449" t="s">
        <v>3022</v>
      </c>
      <c r="NH61" s="103" t="s">
        <v>3023</v>
      </c>
      <c r="NI61" s="449" t="s">
        <v>3024</v>
      </c>
      <c r="NJ61" s="449" t="s">
        <v>3025</v>
      </c>
      <c r="NK61" s="449" t="s">
        <v>3025</v>
      </c>
      <c r="NL61" s="449" t="s">
        <v>3022</v>
      </c>
      <c r="NM61" s="103" t="s">
        <v>3023</v>
      </c>
      <c r="NN61" s="449" t="s">
        <v>3024</v>
      </c>
      <c r="NO61" s="449" t="s">
        <v>3025</v>
      </c>
      <c r="NP61" s="449" t="s">
        <v>3025</v>
      </c>
      <c r="NQ61" s="449" t="s">
        <v>3022</v>
      </c>
      <c r="NR61" s="103" t="s">
        <v>3023</v>
      </c>
      <c r="NS61" s="449" t="s">
        <v>3024</v>
      </c>
      <c r="NT61" s="449" t="s">
        <v>3025</v>
      </c>
      <c r="NU61" s="449" t="s">
        <v>3022</v>
      </c>
      <c r="NV61" s="103" t="s">
        <v>3023</v>
      </c>
      <c r="NW61" s="449" t="s">
        <v>3024</v>
      </c>
      <c r="NX61" s="449" t="s">
        <v>3025</v>
      </c>
      <c r="NY61" s="449" t="s">
        <v>3022</v>
      </c>
      <c r="NZ61" s="103" t="s">
        <v>3023</v>
      </c>
      <c r="OA61" s="449" t="s">
        <v>3024</v>
      </c>
      <c r="OB61" s="449" t="s">
        <v>3025</v>
      </c>
      <c r="OC61" s="449" t="s">
        <v>3025</v>
      </c>
      <c r="OD61" s="449" t="s">
        <v>3022</v>
      </c>
      <c r="OE61" s="103" t="s">
        <v>3023</v>
      </c>
      <c r="OF61" s="449" t="s">
        <v>3024</v>
      </c>
      <c r="OG61" s="449" t="s">
        <v>3025</v>
      </c>
      <c r="OH61" s="449" t="s">
        <v>3025</v>
      </c>
      <c r="OI61" s="449" t="s">
        <v>3022</v>
      </c>
      <c r="OJ61" s="103" t="s">
        <v>3023</v>
      </c>
      <c r="OK61" s="449"/>
      <c r="OL61" s="449"/>
      <c r="OM61" s="449"/>
      <c r="ON61" s="449"/>
      <c r="OO61" s="103"/>
      <c r="OP61" s="449"/>
      <c r="OQ61" s="449"/>
    </row>
    <row r="62" spans="1:407" x14ac:dyDescent="0.15">
      <c r="C62" s="97" t="s">
        <v>337</v>
      </c>
      <c r="D62" s="98" t="s">
        <v>338</v>
      </c>
      <c r="E62" s="11" t="b">
        <v>0</v>
      </c>
      <c r="F62" s="11" t="b">
        <v>0</v>
      </c>
      <c r="G62" s="11" t="b">
        <v>0</v>
      </c>
      <c r="H62" s="11" t="b">
        <v>0</v>
      </c>
      <c r="I62" s="11" t="b">
        <v>0</v>
      </c>
      <c r="J62" s="11" t="b">
        <v>0</v>
      </c>
      <c r="K62" s="11" t="b">
        <v>0</v>
      </c>
      <c r="L62" s="11" t="b">
        <v>0</v>
      </c>
      <c r="M62" s="11" t="b">
        <v>0</v>
      </c>
      <c r="N62" s="11" t="b">
        <v>0</v>
      </c>
      <c r="O62" s="11" t="b">
        <v>0</v>
      </c>
      <c r="P62" s="11" t="b">
        <v>0</v>
      </c>
      <c r="Q62" s="11" t="b">
        <v>0</v>
      </c>
      <c r="R62" s="11" t="b">
        <v>0</v>
      </c>
      <c r="S62" s="11" t="b">
        <v>0</v>
      </c>
      <c r="T62" s="11" t="b">
        <v>0</v>
      </c>
      <c r="U62" s="11" t="b">
        <v>0</v>
      </c>
      <c r="V62" s="11" t="b">
        <v>0</v>
      </c>
      <c r="W62" s="11" t="b">
        <v>0</v>
      </c>
      <c r="X62" s="11" t="b">
        <v>0</v>
      </c>
      <c r="Y62" s="11" t="b">
        <v>0</v>
      </c>
      <c r="Z62" s="11" t="b">
        <v>0</v>
      </c>
      <c r="AA62" s="11" t="b">
        <v>0</v>
      </c>
      <c r="AB62" s="11" t="b">
        <v>0</v>
      </c>
      <c r="AC62" s="11" t="b">
        <v>0</v>
      </c>
      <c r="AD62" s="11" t="b">
        <v>0</v>
      </c>
      <c r="AE62" s="11" t="b">
        <v>0</v>
      </c>
      <c r="AF62" s="11" t="b">
        <v>0</v>
      </c>
      <c r="AG62" s="11" t="b">
        <v>0</v>
      </c>
      <c r="AH62" s="11" t="b">
        <v>0</v>
      </c>
      <c r="AI62" s="11" t="b">
        <v>0</v>
      </c>
      <c r="AJ62" s="11" t="b">
        <v>0</v>
      </c>
      <c r="AK62" s="11" t="b">
        <v>0</v>
      </c>
      <c r="AL62" s="11" t="b">
        <v>0</v>
      </c>
      <c r="AM62" s="11" t="b">
        <v>0</v>
      </c>
      <c r="AN62" s="11" t="b">
        <v>0</v>
      </c>
      <c r="AO62" s="11" t="b">
        <v>0</v>
      </c>
      <c r="AP62" s="11" t="b">
        <v>0</v>
      </c>
      <c r="AQ62" s="11" t="b">
        <v>0</v>
      </c>
      <c r="AR62" s="11" t="b">
        <v>0</v>
      </c>
      <c r="AS62" s="11" t="b">
        <v>0</v>
      </c>
      <c r="AT62" s="11" t="b">
        <v>0</v>
      </c>
      <c r="AU62" s="11" t="b">
        <v>0</v>
      </c>
      <c r="AV62" s="11" t="b">
        <v>0</v>
      </c>
      <c r="AW62" s="11" t="b">
        <v>0</v>
      </c>
      <c r="AX62" s="11" t="b">
        <v>0</v>
      </c>
      <c r="AY62" s="11" t="b">
        <v>0</v>
      </c>
      <c r="AZ62" s="11" t="b">
        <v>0</v>
      </c>
      <c r="BA62" s="11" t="b">
        <v>0</v>
      </c>
      <c r="BB62" s="11" t="b">
        <v>0</v>
      </c>
      <c r="BC62" s="11" t="b">
        <v>0</v>
      </c>
      <c r="BD62" s="11" t="b">
        <v>0</v>
      </c>
      <c r="BE62" s="11" t="b">
        <v>0</v>
      </c>
      <c r="BF62" s="11" t="b">
        <v>0</v>
      </c>
      <c r="BG62" s="11" t="b">
        <v>0</v>
      </c>
      <c r="BH62" s="11" t="b">
        <v>0</v>
      </c>
      <c r="BI62" s="11" t="b">
        <v>0</v>
      </c>
      <c r="BJ62" s="11" t="b">
        <v>0</v>
      </c>
      <c r="BK62" s="11" t="b">
        <v>0</v>
      </c>
      <c r="BL62" s="11" t="b">
        <v>0</v>
      </c>
      <c r="BM62" s="11" t="b">
        <v>0</v>
      </c>
      <c r="BN62" s="11" t="b">
        <v>0</v>
      </c>
      <c r="BO62" s="11" t="b">
        <v>0</v>
      </c>
      <c r="BP62" s="11" t="b">
        <v>0</v>
      </c>
      <c r="BQ62" s="11" t="b">
        <v>0</v>
      </c>
      <c r="BR62" s="11" t="b">
        <v>0</v>
      </c>
      <c r="BS62" s="11" t="b">
        <v>0</v>
      </c>
      <c r="BT62" s="11" t="b">
        <v>0</v>
      </c>
      <c r="BU62" s="11" t="b">
        <v>0</v>
      </c>
      <c r="BV62" s="11" t="b">
        <v>0</v>
      </c>
      <c r="BW62" s="11" t="b">
        <v>0</v>
      </c>
      <c r="BX62" s="11" t="b">
        <v>0</v>
      </c>
      <c r="BY62" s="11" t="b">
        <v>0</v>
      </c>
      <c r="BZ62" s="11" t="b">
        <v>0</v>
      </c>
      <c r="CA62" s="11" t="b">
        <v>0</v>
      </c>
      <c r="CB62" s="11" t="b">
        <v>0</v>
      </c>
      <c r="CC62" s="11" t="b">
        <v>0</v>
      </c>
      <c r="CD62" s="11" t="b">
        <v>0</v>
      </c>
      <c r="CE62" s="11" t="b">
        <v>0</v>
      </c>
      <c r="CF62" s="11" t="b">
        <v>0</v>
      </c>
      <c r="CG62" s="11" t="b">
        <v>0</v>
      </c>
      <c r="CH62" s="11" t="b">
        <v>0</v>
      </c>
      <c r="CI62" s="11" t="b">
        <v>0</v>
      </c>
      <c r="CJ62" s="11" t="b">
        <v>0</v>
      </c>
      <c r="CK62" s="11" t="b">
        <v>0</v>
      </c>
      <c r="CL62" s="11" t="b">
        <v>0</v>
      </c>
      <c r="CM62" s="11" t="b">
        <v>0</v>
      </c>
      <c r="CN62" s="11" t="b">
        <v>0</v>
      </c>
      <c r="CO62" s="11" t="b">
        <v>0</v>
      </c>
      <c r="CP62" s="11" t="b">
        <v>0</v>
      </c>
      <c r="CQ62" s="11" t="b">
        <v>0</v>
      </c>
      <c r="CR62" s="11" t="b">
        <v>0</v>
      </c>
      <c r="CS62" s="11" t="b">
        <v>0</v>
      </c>
      <c r="CT62" s="11" t="b">
        <v>0</v>
      </c>
      <c r="CU62" s="11" t="b">
        <v>0</v>
      </c>
      <c r="CV62" s="11" t="b">
        <v>0</v>
      </c>
      <c r="CW62" s="11" t="b">
        <v>0</v>
      </c>
      <c r="CX62" s="11" t="b">
        <v>0</v>
      </c>
      <c r="CY62" s="11" t="b">
        <v>0</v>
      </c>
      <c r="CZ62" s="11" t="b">
        <v>0</v>
      </c>
      <c r="DA62" s="11" t="b">
        <v>0</v>
      </c>
      <c r="DB62" s="11" t="b">
        <v>0</v>
      </c>
      <c r="DC62" s="11" t="b">
        <v>0</v>
      </c>
      <c r="DD62" s="11" t="b">
        <v>0</v>
      </c>
      <c r="DE62" s="11" t="b">
        <v>0</v>
      </c>
      <c r="DF62" s="11" t="b">
        <v>0</v>
      </c>
      <c r="DG62" s="11" t="b">
        <v>0</v>
      </c>
      <c r="DH62" s="11" t="b">
        <v>0</v>
      </c>
      <c r="DI62" s="11" t="b">
        <v>0</v>
      </c>
      <c r="DJ62" s="11" t="b">
        <v>0</v>
      </c>
      <c r="DK62" s="11" t="b">
        <v>0</v>
      </c>
      <c r="DL62" s="11" t="b">
        <v>0</v>
      </c>
      <c r="DM62" s="11" t="b">
        <v>0</v>
      </c>
      <c r="DN62" s="11" t="b">
        <v>0</v>
      </c>
      <c r="DO62" s="11" t="b">
        <v>0</v>
      </c>
      <c r="DP62" s="11" t="b">
        <v>0</v>
      </c>
      <c r="DQ62" s="11" t="b">
        <v>0</v>
      </c>
      <c r="DR62" s="11" t="b">
        <v>0</v>
      </c>
      <c r="DS62" s="11" t="b">
        <v>0</v>
      </c>
      <c r="DT62" s="11" t="b">
        <v>0</v>
      </c>
      <c r="DU62" s="11" t="b">
        <v>0</v>
      </c>
      <c r="DV62" s="11" t="b">
        <v>0</v>
      </c>
      <c r="DW62" s="11" t="b">
        <v>0</v>
      </c>
      <c r="DX62" s="11" t="b">
        <v>0</v>
      </c>
      <c r="DY62" s="11" t="b">
        <v>0</v>
      </c>
      <c r="DZ62" s="11" t="b">
        <v>0</v>
      </c>
      <c r="EA62" s="11" t="b">
        <v>0</v>
      </c>
      <c r="EB62" s="11" t="b">
        <v>0</v>
      </c>
      <c r="EC62" s="11" t="b">
        <v>0</v>
      </c>
      <c r="ED62" s="11" t="b">
        <v>0</v>
      </c>
      <c r="EE62" s="11" t="b">
        <v>0</v>
      </c>
      <c r="EF62" s="11" t="b">
        <v>0</v>
      </c>
      <c r="EG62" s="11" t="b">
        <v>0</v>
      </c>
      <c r="EH62" s="11" t="b">
        <v>0</v>
      </c>
      <c r="EI62" s="11" t="b">
        <v>0</v>
      </c>
      <c r="EJ62" s="11" t="b">
        <v>0</v>
      </c>
      <c r="EK62" s="11" t="b">
        <v>0</v>
      </c>
      <c r="EL62" s="11" t="b">
        <v>0</v>
      </c>
      <c r="EM62" s="11" t="b">
        <v>0</v>
      </c>
      <c r="EN62" s="11" t="b">
        <v>0</v>
      </c>
      <c r="EO62" s="11" t="b">
        <v>0</v>
      </c>
      <c r="EP62" s="11" t="b">
        <v>0</v>
      </c>
      <c r="EQ62" s="11" t="b">
        <v>0</v>
      </c>
      <c r="ER62" s="11" t="b">
        <v>0</v>
      </c>
      <c r="ES62" s="11" t="b">
        <v>0</v>
      </c>
      <c r="ET62" s="11" t="b">
        <v>0</v>
      </c>
      <c r="EU62" s="11" t="b">
        <v>0</v>
      </c>
      <c r="EV62" s="11" t="b">
        <v>0</v>
      </c>
      <c r="EW62" s="11" t="b">
        <v>0</v>
      </c>
      <c r="EX62" s="11" t="b">
        <v>0</v>
      </c>
      <c r="EY62" s="11" t="b">
        <v>0</v>
      </c>
      <c r="EZ62" s="11" t="b">
        <v>0</v>
      </c>
      <c r="FA62" s="11" t="b">
        <v>0</v>
      </c>
      <c r="FB62" s="11" t="b">
        <v>0</v>
      </c>
      <c r="FC62" s="11" t="b">
        <v>0</v>
      </c>
      <c r="FD62" s="11" t="b">
        <v>0</v>
      </c>
      <c r="FE62" s="11" t="b">
        <v>0</v>
      </c>
      <c r="FF62" s="11" t="b">
        <v>0</v>
      </c>
      <c r="FG62" s="11" t="b">
        <v>0</v>
      </c>
      <c r="FH62" s="11" t="b">
        <v>0</v>
      </c>
      <c r="FI62" s="11" t="b">
        <v>0</v>
      </c>
      <c r="FJ62" s="11" t="b">
        <v>0</v>
      </c>
      <c r="FK62" s="11" t="b">
        <v>0</v>
      </c>
      <c r="FL62" s="11" t="b">
        <v>0</v>
      </c>
      <c r="FM62" s="11" t="b">
        <v>0</v>
      </c>
      <c r="FN62" s="11" t="b">
        <v>0</v>
      </c>
      <c r="FO62" s="11" t="b">
        <v>0</v>
      </c>
      <c r="FP62" s="11" t="b">
        <v>0</v>
      </c>
      <c r="FQ62" s="11" t="b">
        <v>0</v>
      </c>
      <c r="FR62" s="11" t="b">
        <v>0</v>
      </c>
      <c r="FS62" s="11" t="b">
        <v>0</v>
      </c>
      <c r="FT62" s="11" t="b">
        <v>0</v>
      </c>
      <c r="FU62" s="11" t="b">
        <v>0</v>
      </c>
      <c r="FV62" s="11" t="b">
        <v>0</v>
      </c>
      <c r="FW62" s="11" t="b">
        <v>0</v>
      </c>
      <c r="FX62" s="11" t="b">
        <v>0</v>
      </c>
      <c r="FY62" s="11" t="b">
        <v>0</v>
      </c>
      <c r="FZ62" s="11" t="b">
        <v>0</v>
      </c>
      <c r="GA62" s="11" t="b">
        <v>0</v>
      </c>
      <c r="GB62" s="11" t="b">
        <v>0</v>
      </c>
      <c r="GC62" s="11" t="b">
        <v>0</v>
      </c>
      <c r="GD62" s="11" t="b">
        <v>0</v>
      </c>
      <c r="GE62" s="11" t="b">
        <v>0</v>
      </c>
      <c r="GF62" s="11" t="b">
        <v>0</v>
      </c>
      <c r="GG62" s="11" t="b">
        <v>0</v>
      </c>
      <c r="GH62" s="11" t="b">
        <v>0</v>
      </c>
      <c r="GI62" s="11" t="b">
        <v>0</v>
      </c>
      <c r="GJ62" s="11" t="b">
        <v>0</v>
      </c>
      <c r="GK62" s="11" t="b">
        <v>0</v>
      </c>
      <c r="GL62" s="11" t="b">
        <v>0</v>
      </c>
      <c r="GM62" s="11" t="b">
        <v>0</v>
      </c>
      <c r="GN62" s="11" t="b">
        <v>0</v>
      </c>
      <c r="GO62" s="11" t="b">
        <v>0</v>
      </c>
      <c r="GP62" s="11" t="b">
        <v>0</v>
      </c>
      <c r="GQ62" s="11" t="b">
        <v>0</v>
      </c>
      <c r="GR62" s="11" t="b">
        <v>0</v>
      </c>
      <c r="GS62" s="11" t="b">
        <v>0</v>
      </c>
      <c r="GT62" s="11" t="b">
        <v>0</v>
      </c>
      <c r="GU62" s="11" t="b">
        <v>0</v>
      </c>
      <c r="GV62" s="11" t="b">
        <v>0</v>
      </c>
      <c r="GW62" s="11" t="b">
        <v>0</v>
      </c>
      <c r="GX62" s="11" t="b">
        <v>0</v>
      </c>
      <c r="GY62" s="11" t="b">
        <v>0</v>
      </c>
      <c r="GZ62" s="11" t="b">
        <v>0</v>
      </c>
      <c r="HA62" s="11" t="b">
        <v>0</v>
      </c>
      <c r="HB62" s="11" t="b">
        <v>0</v>
      </c>
      <c r="HC62" s="11" t="b">
        <v>0</v>
      </c>
      <c r="HD62" s="11" t="b">
        <v>0</v>
      </c>
      <c r="HE62" s="11" t="b">
        <v>0</v>
      </c>
      <c r="HF62" s="11" t="b">
        <v>0</v>
      </c>
      <c r="HG62" s="11" t="b">
        <v>0</v>
      </c>
      <c r="HH62" s="11" t="b">
        <v>0</v>
      </c>
      <c r="HI62" s="11" t="b">
        <v>0</v>
      </c>
      <c r="HJ62" s="11" t="b">
        <v>0</v>
      </c>
      <c r="HK62" s="11" t="b">
        <v>0</v>
      </c>
      <c r="HL62" s="11" t="b">
        <v>0</v>
      </c>
      <c r="HM62" s="11" t="b">
        <v>0</v>
      </c>
      <c r="HN62" s="11" t="b">
        <v>0</v>
      </c>
      <c r="HO62" s="11" t="b">
        <v>0</v>
      </c>
      <c r="HP62" s="11" t="b">
        <v>0</v>
      </c>
      <c r="HQ62" s="11" t="b">
        <v>0</v>
      </c>
      <c r="HR62" s="11" t="b">
        <v>0</v>
      </c>
      <c r="HS62" s="11" t="b">
        <v>0</v>
      </c>
      <c r="HT62" s="11" t="b">
        <v>0</v>
      </c>
      <c r="HU62" s="11" t="b">
        <v>0</v>
      </c>
      <c r="HV62" s="11" t="b">
        <v>0</v>
      </c>
      <c r="HW62" s="11" t="b">
        <v>0</v>
      </c>
      <c r="HX62" s="11" t="b">
        <v>0</v>
      </c>
      <c r="HY62" s="11" t="b">
        <v>0</v>
      </c>
      <c r="HZ62" s="11" t="b">
        <v>0</v>
      </c>
      <c r="IA62" s="11" t="b">
        <v>0</v>
      </c>
      <c r="IB62" s="11" t="b">
        <v>0</v>
      </c>
      <c r="IC62" s="11" t="b">
        <v>0</v>
      </c>
      <c r="ID62" s="11" t="b">
        <v>0</v>
      </c>
      <c r="IE62" s="11" t="b">
        <v>0</v>
      </c>
      <c r="IF62" s="11" t="b">
        <v>0</v>
      </c>
      <c r="IG62" s="11" t="b">
        <v>0</v>
      </c>
      <c r="IH62" s="11" t="b">
        <v>0</v>
      </c>
      <c r="II62" s="11" t="b">
        <v>0</v>
      </c>
      <c r="IJ62" s="11" t="b">
        <v>0</v>
      </c>
      <c r="IK62" s="11" t="b">
        <v>0</v>
      </c>
      <c r="IL62" s="11" t="b">
        <v>0</v>
      </c>
      <c r="IM62" s="11" t="b">
        <v>0</v>
      </c>
      <c r="IN62" s="11" t="b">
        <v>0</v>
      </c>
      <c r="IO62" s="11" t="b">
        <v>0</v>
      </c>
      <c r="IP62" s="11" t="b">
        <v>0</v>
      </c>
      <c r="IQ62" s="11" t="b">
        <v>0</v>
      </c>
      <c r="IR62" s="11" t="b">
        <v>0</v>
      </c>
      <c r="IS62" s="11" t="b">
        <v>0</v>
      </c>
      <c r="IT62" s="11" t="b">
        <v>0</v>
      </c>
      <c r="IU62" s="11" t="b">
        <v>0</v>
      </c>
      <c r="IV62" s="11" t="b">
        <v>0</v>
      </c>
      <c r="IW62" s="11" t="b">
        <v>0</v>
      </c>
      <c r="IX62" s="11" t="b">
        <v>0</v>
      </c>
      <c r="IY62" s="11" t="b">
        <v>0</v>
      </c>
      <c r="IZ62" s="11" t="b">
        <v>0</v>
      </c>
      <c r="JA62" s="11" t="b">
        <v>0</v>
      </c>
      <c r="JB62" s="11" t="b">
        <v>0</v>
      </c>
      <c r="JC62" s="11" t="b">
        <v>0</v>
      </c>
      <c r="JD62" s="11" t="b">
        <v>0</v>
      </c>
      <c r="JE62" s="11" t="b">
        <v>0</v>
      </c>
      <c r="JF62" s="11" t="b">
        <v>0</v>
      </c>
      <c r="JG62" s="11" t="b">
        <v>0</v>
      </c>
      <c r="JH62" s="11" t="b">
        <v>0</v>
      </c>
      <c r="JI62" s="11" t="b">
        <v>0</v>
      </c>
      <c r="JJ62" s="11" t="b">
        <v>0</v>
      </c>
      <c r="JK62" s="11" t="b">
        <v>0</v>
      </c>
      <c r="JL62" s="11" t="b">
        <v>0</v>
      </c>
      <c r="JM62" s="11" t="b">
        <v>0</v>
      </c>
      <c r="JN62" s="11" t="b">
        <v>0</v>
      </c>
      <c r="JO62" s="11" t="b">
        <v>0</v>
      </c>
      <c r="JP62" s="11" t="b">
        <v>0</v>
      </c>
      <c r="JQ62" s="11" t="b">
        <v>0</v>
      </c>
      <c r="JR62" s="11" t="b">
        <v>0</v>
      </c>
      <c r="JS62" s="11" t="b">
        <v>0</v>
      </c>
      <c r="JT62" s="11" t="b">
        <v>0</v>
      </c>
      <c r="JU62" s="11" t="b">
        <v>0</v>
      </c>
      <c r="JV62" s="11" t="b">
        <v>0</v>
      </c>
      <c r="JW62" s="11" t="b">
        <v>0</v>
      </c>
      <c r="JX62" s="11" t="b">
        <v>0</v>
      </c>
      <c r="JY62" s="11" t="b">
        <v>0</v>
      </c>
      <c r="JZ62" s="11" t="b">
        <v>0</v>
      </c>
      <c r="KA62" s="11" t="b">
        <v>0</v>
      </c>
      <c r="KB62" s="11" t="b">
        <v>0</v>
      </c>
      <c r="KC62" s="11" t="b">
        <v>0</v>
      </c>
      <c r="KD62" s="11" t="b">
        <v>0</v>
      </c>
      <c r="KE62" s="11" t="b">
        <v>0</v>
      </c>
      <c r="KF62" s="11" t="b">
        <v>0</v>
      </c>
      <c r="KG62" s="11" t="b">
        <v>0</v>
      </c>
      <c r="KH62" s="11" t="b">
        <v>0</v>
      </c>
      <c r="KI62" s="11" t="b">
        <v>0</v>
      </c>
      <c r="KJ62" s="11" t="b">
        <v>0</v>
      </c>
      <c r="KK62" s="11" t="b">
        <v>0</v>
      </c>
      <c r="KL62" s="11" t="b">
        <v>0</v>
      </c>
      <c r="KM62" s="11" t="b">
        <v>0</v>
      </c>
      <c r="KN62" s="11" t="b">
        <v>0</v>
      </c>
      <c r="KO62" s="11" t="b">
        <v>0</v>
      </c>
      <c r="KP62" s="11" t="b">
        <v>0</v>
      </c>
      <c r="KQ62" s="11" t="b">
        <v>0</v>
      </c>
      <c r="KR62" s="11" t="b">
        <v>0</v>
      </c>
      <c r="KS62" s="11" t="b">
        <v>0</v>
      </c>
      <c r="KT62" s="11" t="b">
        <v>0</v>
      </c>
      <c r="KU62" s="11" t="b">
        <v>0</v>
      </c>
      <c r="KV62" s="11" t="b">
        <v>0</v>
      </c>
      <c r="KW62" s="11" t="b">
        <v>0</v>
      </c>
      <c r="KX62" s="11" t="b">
        <v>0</v>
      </c>
      <c r="KY62" s="11" t="b">
        <v>0</v>
      </c>
      <c r="KZ62" s="11" t="b">
        <v>0</v>
      </c>
      <c r="LA62" s="11" t="b">
        <v>0</v>
      </c>
      <c r="LB62" s="11" t="b">
        <v>0</v>
      </c>
      <c r="LC62" s="11" t="b">
        <v>0</v>
      </c>
      <c r="LD62" s="11" t="b">
        <v>0</v>
      </c>
      <c r="LE62" s="11" t="b">
        <v>0</v>
      </c>
      <c r="LF62" s="11" t="b">
        <v>0</v>
      </c>
      <c r="LG62" s="11" t="b">
        <v>0</v>
      </c>
      <c r="LH62" s="11" t="b">
        <v>0</v>
      </c>
      <c r="LI62" s="11" t="b">
        <v>0</v>
      </c>
      <c r="LJ62" s="11" t="b">
        <v>0</v>
      </c>
      <c r="LK62" s="11" t="b">
        <v>0</v>
      </c>
      <c r="LL62" s="11" t="b">
        <v>0</v>
      </c>
      <c r="LM62" s="11" t="b">
        <v>0</v>
      </c>
      <c r="LN62" s="11" t="b">
        <v>0</v>
      </c>
      <c r="LO62" s="11" t="b">
        <v>0</v>
      </c>
      <c r="LP62" s="11" t="b">
        <v>0</v>
      </c>
      <c r="LQ62" s="11" t="b">
        <v>0</v>
      </c>
      <c r="LR62" s="11" t="b">
        <v>0</v>
      </c>
      <c r="LS62" s="11" t="b">
        <v>0</v>
      </c>
      <c r="LT62" s="11" t="b">
        <v>0</v>
      </c>
      <c r="LU62" s="11" t="b">
        <v>0</v>
      </c>
      <c r="LV62" s="11" t="b">
        <v>0</v>
      </c>
      <c r="LW62" s="11" t="b">
        <v>0</v>
      </c>
      <c r="LX62" s="11" t="b">
        <v>0</v>
      </c>
      <c r="LY62" s="11" t="b">
        <v>0</v>
      </c>
      <c r="LZ62" s="11" t="b">
        <v>0</v>
      </c>
      <c r="MA62" s="11" t="b">
        <v>0</v>
      </c>
      <c r="MB62" s="11" t="b">
        <v>0</v>
      </c>
      <c r="MC62" s="11" t="b">
        <v>0</v>
      </c>
      <c r="MD62" s="11" t="b">
        <v>0</v>
      </c>
      <c r="ME62" s="11" t="b">
        <v>0</v>
      </c>
      <c r="MF62" s="11" t="b">
        <v>0</v>
      </c>
      <c r="MG62" s="11" t="b">
        <v>0</v>
      </c>
      <c r="MH62" s="11" t="b">
        <v>0</v>
      </c>
      <c r="MI62" s="11" t="b">
        <v>0</v>
      </c>
      <c r="MJ62" s="11" t="b">
        <v>0</v>
      </c>
      <c r="MK62" s="11" t="b">
        <v>0</v>
      </c>
      <c r="ML62" s="11" t="b">
        <v>0</v>
      </c>
      <c r="MM62" s="11" t="b">
        <v>0</v>
      </c>
      <c r="MN62" s="11" t="b">
        <v>0</v>
      </c>
      <c r="MO62" s="11" t="b">
        <v>0</v>
      </c>
      <c r="MP62" s="11" t="b">
        <v>0</v>
      </c>
      <c r="MQ62" s="11" t="b">
        <v>0</v>
      </c>
      <c r="MR62" s="11" t="b">
        <v>0</v>
      </c>
      <c r="MS62" s="11" t="b">
        <v>0</v>
      </c>
      <c r="MT62" s="11" t="b">
        <v>0</v>
      </c>
      <c r="MU62" s="11" t="b">
        <v>0</v>
      </c>
      <c r="MV62" s="11" t="b">
        <v>0</v>
      </c>
      <c r="MW62" s="11" t="b">
        <v>0</v>
      </c>
      <c r="MX62" s="11" t="b">
        <v>0</v>
      </c>
      <c r="MY62" s="11" t="b">
        <v>0</v>
      </c>
      <c r="MZ62" s="11" t="b">
        <v>0</v>
      </c>
      <c r="NA62" s="11" t="b">
        <v>0</v>
      </c>
      <c r="NB62" s="11" t="b">
        <v>0</v>
      </c>
      <c r="NC62" s="11" t="b">
        <v>0</v>
      </c>
      <c r="ND62" s="11" t="b">
        <v>0</v>
      </c>
      <c r="NE62" s="11" t="b">
        <v>0</v>
      </c>
      <c r="NF62" s="11" t="b">
        <v>0</v>
      </c>
      <c r="NG62" s="11" t="b">
        <v>0</v>
      </c>
      <c r="NH62" s="11" t="b">
        <v>0</v>
      </c>
      <c r="NI62" s="11" t="b">
        <v>0</v>
      </c>
      <c r="NJ62" s="11" t="b">
        <v>0</v>
      </c>
      <c r="NK62" s="11" t="b">
        <v>0</v>
      </c>
      <c r="NL62" s="11" t="b">
        <v>0</v>
      </c>
      <c r="NM62" s="11" t="b">
        <v>0</v>
      </c>
      <c r="NN62" s="11" t="b">
        <v>0</v>
      </c>
      <c r="NO62" s="11" t="b">
        <v>0</v>
      </c>
      <c r="NP62" s="11" t="b">
        <v>0</v>
      </c>
      <c r="NQ62" s="11" t="b">
        <v>0</v>
      </c>
      <c r="NR62" s="11" t="b">
        <v>0</v>
      </c>
      <c r="NS62" s="11" t="b">
        <v>0</v>
      </c>
      <c r="NT62" s="11" t="b">
        <v>0</v>
      </c>
      <c r="NU62" s="11" t="b">
        <v>0</v>
      </c>
      <c r="NV62" s="11" t="b">
        <v>0</v>
      </c>
      <c r="NW62" s="11" t="b">
        <v>0</v>
      </c>
      <c r="NX62" s="11" t="b">
        <v>0</v>
      </c>
      <c r="NY62" s="11" t="b">
        <v>0</v>
      </c>
      <c r="NZ62" s="11" t="b">
        <v>0</v>
      </c>
      <c r="OA62" s="11" t="b">
        <v>0</v>
      </c>
      <c r="OB62" s="11" t="b">
        <v>0</v>
      </c>
      <c r="OC62" s="11" t="b">
        <v>0</v>
      </c>
      <c r="OD62" s="11" t="b">
        <v>0</v>
      </c>
      <c r="OE62" s="11" t="b">
        <v>0</v>
      </c>
      <c r="OF62" s="11" t="b">
        <v>0</v>
      </c>
      <c r="OG62" s="11" t="b">
        <v>0</v>
      </c>
      <c r="OH62" s="11" t="b">
        <v>0</v>
      </c>
      <c r="OI62" s="11" t="b">
        <v>0</v>
      </c>
      <c r="OJ62" s="11" t="b">
        <v>0</v>
      </c>
    </row>
    <row r="63" spans="1:407" x14ac:dyDescent="0.15">
      <c r="C63" s="97" t="s">
        <v>339</v>
      </c>
      <c r="D63" s="98" t="s">
        <v>35</v>
      </c>
      <c r="E63" s="11" t="b">
        <v>0</v>
      </c>
      <c r="F63" s="11" t="b">
        <v>0</v>
      </c>
      <c r="G63" s="11" t="b">
        <v>0</v>
      </c>
      <c r="H63" s="11" t="b">
        <v>0</v>
      </c>
      <c r="I63" s="11" t="b">
        <v>0</v>
      </c>
      <c r="J63" s="11" t="b">
        <v>0</v>
      </c>
      <c r="K63" s="11" t="b">
        <v>0</v>
      </c>
      <c r="L63" s="11" t="b">
        <v>0</v>
      </c>
      <c r="M63" s="11" t="b">
        <v>0</v>
      </c>
      <c r="N63" s="11" t="b">
        <v>0</v>
      </c>
      <c r="O63" s="11" t="b">
        <v>0</v>
      </c>
      <c r="P63" s="11" t="b">
        <v>0</v>
      </c>
      <c r="Q63" s="11" t="b">
        <v>0</v>
      </c>
      <c r="R63" s="11" t="b">
        <v>0</v>
      </c>
      <c r="S63" s="11" t="b">
        <v>0</v>
      </c>
      <c r="T63" s="11" t="b">
        <v>0</v>
      </c>
      <c r="U63" s="11" t="b">
        <v>0</v>
      </c>
      <c r="V63" s="11" t="b">
        <v>0</v>
      </c>
      <c r="W63" s="11" t="b">
        <v>0</v>
      </c>
      <c r="X63" s="11" t="b">
        <v>0</v>
      </c>
      <c r="Y63" s="11" t="b">
        <v>0</v>
      </c>
      <c r="Z63" s="11" t="b">
        <v>0</v>
      </c>
      <c r="AA63" s="11" t="b">
        <v>0</v>
      </c>
      <c r="AB63" s="11" t="b">
        <v>0</v>
      </c>
      <c r="AC63" s="11" t="b">
        <v>0</v>
      </c>
      <c r="AD63" s="11" t="b">
        <v>0</v>
      </c>
      <c r="AE63" s="11" t="b">
        <v>0</v>
      </c>
      <c r="AF63" s="11" t="b">
        <v>0</v>
      </c>
      <c r="AG63" s="11" t="b">
        <v>0</v>
      </c>
      <c r="AH63" s="11" t="b">
        <v>0</v>
      </c>
      <c r="AI63" s="11" t="b">
        <v>0</v>
      </c>
      <c r="AJ63" s="11" t="b">
        <v>0</v>
      </c>
      <c r="AK63" s="11" t="b">
        <v>0</v>
      </c>
      <c r="AL63" s="11" t="b">
        <v>0</v>
      </c>
      <c r="AM63" s="11" t="b">
        <v>0</v>
      </c>
      <c r="AN63" s="11" t="b">
        <v>0</v>
      </c>
      <c r="AO63" s="11" t="b">
        <v>0</v>
      </c>
      <c r="AP63" s="11" t="b">
        <v>0</v>
      </c>
      <c r="AQ63" s="11" t="b">
        <v>0</v>
      </c>
      <c r="AR63" s="11" t="b">
        <v>0</v>
      </c>
      <c r="AS63" s="11" t="b">
        <v>0</v>
      </c>
      <c r="AT63" s="11" t="b">
        <v>0</v>
      </c>
      <c r="AU63" s="11" t="b">
        <v>0</v>
      </c>
      <c r="AV63" s="11" t="b">
        <v>0</v>
      </c>
      <c r="AW63" s="11" t="b">
        <v>0</v>
      </c>
      <c r="AX63" s="11" t="b">
        <v>0</v>
      </c>
      <c r="AY63" s="11" t="b">
        <v>0</v>
      </c>
      <c r="AZ63" s="11" t="b">
        <v>0</v>
      </c>
      <c r="BA63" s="11" t="b">
        <v>0</v>
      </c>
      <c r="BB63" s="11" t="b">
        <v>0</v>
      </c>
      <c r="BC63" s="11" t="b">
        <v>0</v>
      </c>
      <c r="BD63" s="11" t="b">
        <v>0</v>
      </c>
      <c r="BE63" s="11" t="b">
        <v>0</v>
      </c>
      <c r="BF63" s="11" t="b">
        <v>0</v>
      </c>
      <c r="BG63" s="11" t="b">
        <v>0</v>
      </c>
      <c r="BH63" s="11" t="b">
        <v>0</v>
      </c>
      <c r="BI63" s="11" t="b">
        <v>0</v>
      </c>
      <c r="BJ63" s="11" t="b">
        <v>0</v>
      </c>
      <c r="BK63" s="11" t="b">
        <v>0</v>
      </c>
      <c r="BL63" s="11" t="b">
        <v>0</v>
      </c>
      <c r="BM63" s="11" t="b">
        <v>0</v>
      </c>
      <c r="BN63" s="11" t="b">
        <v>0</v>
      </c>
      <c r="BO63" s="11" t="b">
        <v>0</v>
      </c>
      <c r="BP63" s="11" t="b">
        <v>0</v>
      </c>
      <c r="BQ63" s="11" t="b">
        <v>0</v>
      </c>
      <c r="BR63" s="11" t="b">
        <v>0</v>
      </c>
      <c r="BS63" s="11" t="b">
        <v>0</v>
      </c>
      <c r="BT63" s="11" t="b">
        <v>0</v>
      </c>
      <c r="BU63" s="11" t="b">
        <v>0</v>
      </c>
      <c r="BV63" s="11" t="b">
        <v>0</v>
      </c>
      <c r="BW63" s="11" t="b">
        <v>0</v>
      </c>
      <c r="BX63" s="11" t="b">
        <v>0</v>
      </c>
      <c r="BY63" s="11" t="b">
        <v>0</v>
      </c>
      <c r="BZ63" s="11" t="b">
        <v>0</v>
      </c>
      <c r="CA63" s="11" t="b">
        <v>0</v>
      </c>
      <c r="CB63" s="11" t="b">
        <v>0</v>
      </c>
      <c r="CC63" s="11" t="b">
        <v>0</v>
      </c>
      <c r="CD63" s="11" t="b">
        <v>0</v>
      </c>
      <c r="CE63" s="11" t="b">
        <v>0</v>
      </c>
      <c r="CF63" s="11" t="b">
        <v>0</v>
      </c>
      <c r="CG63" s="11" t="b">
        <v>0</v>
      </c>
      <c r="CH63" s="11" t="b">
        <v>0</v>
      </c>
      <c r="CI63" s="11" t="b">
        <v>0</v>
      </c>
      <c r="CJ63" s="11" t="b">
        <v>0</v>
      </c>
      <c r="CK63" s="11" t="b">
        <v>0</v>
      </c>
      <c r="CL63" s="11" t="b">
        <v>0</v>
      </c>
      <c r="CM63" s="11" t="b">
        <v>0</v>
      </c>
      <c r="CN63" s="11" t="b">
        <v>0</v>
      </c>
      <c r="CO63" s="11" t="b">
        <v>0</v>
      </c>
      <c r="CP63" s="11" t="b">
        <v>0</v>
      </c>
      <c r="CQ63" s="11" t="b">
        <v>0</v>
      </c>
      <c r="CR63" s="11" t="b">
        <v>0</v>
      </c>
      <c r="CS63" s="11" t="b">
        <v>0</v>
      </c>
      <c r="CT63" s="11" t="b">
        <v>0</v>
      </c>
      <c r="CU63" s="11" t="b">
        <v>0</v>
      </c>
      <c r="CV63" s="11" t="b">
        <v>0</v>
      </c>
      <c r="CW63" s="11" t="b">
        <v>0</v>
      </c>
      <c r="CX63" s="11" t="b">
        <v>0</v>
      </c>
      <c r="CY63" s="11" t="b">
        <v>0</v>
      </c>
      <c r="CZ63" s="11" t="b">
        <v>0</v>
      </c>
      <c r="DA63" s="11" t="b">
        <v>0</v>
      </c>
      <c r="DB63" s="11" t="b">
        <v>0</v>
      </c>
      <c r="DC63" s="11" t="b">
        <v>0</v>
      </c>
      <c r="DD63" s="11" t="b">
        <v>0</v>
      </c>
      <c r="DE63" s="11" t="b">
        <v>0</v>
      </c>
      <c r="DF63" s="11" t="b">
        <v>0</v>
      </c>
      <c r="DG63" s="11" t="b">
        <v>0</v>
      </c>
      <c r="DH63" s="11" t="b">
        <v>0</v>
      </c>
      <c r="DI63" s="11" t="b">
        <v>0</v>
      </c>
      <c r="DJ63" s="11" t="b">
        <v>0</v>
      </c>
      <c r="DK63" s="11" t="b">
        <v>0</v>
      </c>
      <c r="DL63" s="11" t="b">
        <v>0</v>
      </c>
      <c r="DM63" s="11" t="b">
        <v>0</v>
      </c>
      <c r="DN63" s="11" t="b">
        <v>0</v>
      </c>
      <c r="DO63" s="11" t="b">
        <v>0</v>
      </c>
      <c r="DP63" s="11" t="b">
        <v>0</v>
      </c>
      <c r="DQ63" s="11" t="b">
        <v>0</v>
      </c>
      <c r="DR63" s="11" t="b">
        <v>0</v>
      </c>
      <c r="DS63" s="11" t="b">
        <v>0</v>
      </c>
      <c r="DT63" s="11" t="b">
        <v>0</v>
      </c>
      <c r="DU63" s="11" t="b">
        <v>0</v>
      </c>
      <c r="DV63" s="11" t="b">
        <v>0</v>
      </c>
      <c r="DW63" s="11" t="b">
        <v>0</v>
      </c>
      <c r="DX63" s="11" t="b">
        <v>0</v>
      </c>
      <c r="DY63" s="11" t="b">
        <v>0</v>
      </c>
      <c r="DZ63" s="11" t="b">
        <v>0</v>
      </c>
      <c r="EA63" s="11" t="b">
        <v>0</v>
      </c>
      <c r="EB63" s="11" t="b">
        <v>0</v>
      </c>
      <c r="EC63" s="11" t="b">
        <v>0</v>
      </c>
      <c r="ED63" s="11" t="b">
        <v>0</v>
      </c>
      <c r="EE63" s="11" t="b">
        <v>0</v>
      </c>
      <c r="EF63" s="11" t="b">
        <v>0</v>
      </c>
      <c r="EG63" s="11" t="b">
        <v>0</v>
      </c>
      <c r="EH63" s="11" t="b">
        <v>0</v>
      </c>
      <c r="EI63" s="11" t="b">
        <v>0</v>
      </c>
      <c r="EJ63" s="11" t="b">
        <v>0</v>
      </c>
      <c r="EK63" s="11" t="b">
        <v>0</v>
      </c>
      <c r="EL63" s="11" t="b">
        <v>0</v>
      </c>
      <c r="EM63" s="11" t="b">
        <v>0</v>
      </c>
      <c r="EN63" s="11" t="b">
        <v>0</v>
      </c>
      <c r="EO63" s="11" t="b">
        <v>0</v>
      </c>
      <c r="EP63" s="11" t="b">
        <v>0</v>
      </c>
      <c r="EQ63" s="11" t="b">
        <v>0</v>
      </c>
      <c r="ER63" s="11" t="b">
        <v>0</v>
      </c>
      <c r="ES63" s="11" t="b">
        <v>0</v>
      </c>
      <c r="ET63" s="11" t="b">
        <v>0</v>
      </c>
      <c r="EU63" s="11" t="b">
        <v>0</v>
      </c>
      <c r="EV63" s="11" t="b">
        <v>0</v>
      </c>
      <c r="EW63" s="11" t="b">
        <v>0</v>
      </c>
      <c r="EX63" s="11" t="b">
        <v>0</v>
      </c>
      <c r="EY63" s="11" t="b">
        <v>0</v>
      </c>
      <c r="EZ63" s="11" t="b">
        <v>0</v>
      </c>
      <c r="FA63" s="11" t="b">
        <v>0</v>
      </c>
      <c r="FB63" s="11" t="b">
        <v>0</v>
      </c>
      <c r="FC63" s="11" t="b">
        <v>0</v>
      </c>
      <c r="FD63" s="11" t="b">
        <v>0</v>
      </c>
      <c r="FE63" s="11" t="b">
        <v>0</v>
      </c>
      <c r="FF63" s="11" t="b">
        <v>0</v>
      </c>
      <c r="FG63" s="11" t="b">
        <v>0</v>
      </c>
      <c r="FH63" s="11" t="b">
        <v>0</v>
      </c>
      <c r="FI63" s="11" t="b">
        <v>0</v>
      </c>
      <c r="FJ63" s="11" t="b">
        <v>0</v>
      </c>
      <c r="FK63" s="11" t="b">
        <v>0</v>
      </c>
      <c r="FL63" s="11" t="b">
        <v>0</v>
      </c>
      <c r="FM63" s="11" t="b">
        <v>0</v>
      </c>
      <c r="FN63" s="11" t="b">
        <v>0</v>
      </c>
      <c r="FO63" s="11" t="b">
        <v>0</v>
      </c>
      <c r="FP63" s="11" t="b">
        <v>0</v>
      </c>
      <c r="FQ63" s="11" t="b">
        <v>0</v>
      </c>
      <c r="FR63" s="11" t="b">
        <v>0</v>
      </c>
      <c r="FS63" s="11" t="b">
        <v>0</v>
      </c>
      <c r="FT63" s="11" t="b">
        <v>0</v>
      </c>
      <c r="FU63" s="11" t="b">
        <v>0</v>
      </c>
      <c r="FV63" s="11" t="b">
        <v>0</v>
      </c>
      <c r="FW63" s="11" t="b">
        <v>0</v>
      </c>
      <c r="FX63" s="11" t="b">
        <v>0</v>
      </c>
      <c r="FY63" s="11" t="b">
        <v>0</v>
      </c>
      <c r="FZ63" s="11" t="b">
        <v>0</v>
      </c>
      <c r="GA63" s="11" t="b">
        <v>0</v>
      </c>
      <c r="GB63" s="11" t="b">
        <v>0</v>
      </c>
      <c r="GC63" s="11" t="b">
        <v>0</v>
      </c>
      <c r="GD63" s="11" t="b">
        <v>0</v>
      </c>
      <c r="GE63" s="11" t="b">
        <v>0</v>
      </c>
      <c r="GF63" s="11" t="b">
        <v>0</v>
      </c>
      <c r="GG63" s="11" t="b">
        <v>0</v>
      </c>
      <c r="GH63" s="11" t="b">
        <v>0</v>
      </c>
      <c r="GI63" s="11" t="b">
        <v>0</v>
      </c>
      <c r="GJ63" s="11" t="b">
        <v>0</v>
      </c>
      <c r="GK63" s="11" t="b">
        <v>0</v>
      </c>
      <c r="GL63" s="11" t="b">
        <v>0</v>
      </c>
      <c r="GM63" s="11" t="b">
        <v>0</v>
      </c>
      <c r="GN63" s="11" t="b">
        <v>0</v>
      </c>
      <c r="GO63" s="11" t="b">
        <v>0</v>
      </c>
      <c r="GP63" s="11" t="b">
        <v>0</v>
      </c>
      <c r="GQ63" s="11" t="b">
        <v>0</v>
      </c>
      <c r="GR63" s="11" t="b">
        <v>0</v>
      </c>
      <c r="GS63" s="11" t="b">
        <v>0</v>
      </c>
      <c r="GT63" s="11" t="b">
        <v>0</v>
      </c>
      <c r="GU63" s="11" t="b">
        <v>0</v>
      </c>
      <c r="GV63" s="11" t="b">
        <v>0</v>
      </c>
      <c r="GW63" s="11" t="b">
        <v>0</v>
      </c>
      <c r="GX63" s="11" t="b">
        <v>0</v>
      </c>
      <c r="GY63" s="11" t="b">
        <v>0</v>
      </c>
      <c r="GZ63" s="11" t="b">
        <v>0</v>
      </c>
      <c r="HA63" s="11" t="b">
        <v>0</v>
      </c>
      <c r="HB63" s="11" t="b">
        <v>0</v>
      </c>
      <c r="HC63" s="11" t="b">
        <v>0</v>
      </c>
      <c r="HD63" s="11" t="b">
        <v>0</v>
      </c>
      <c r="HE63" s="11" t="b">
        <v>0</v>
      </c>
      <c r="HF63" s="11" t="b">
        <v>0</v>
      </c>
      <c r="HG63" s="11" t="b">
        <v>0</v>
      </c>
      <c r="HH63" s="11" t="b">
        <v>0</v>
      </c>
      <c r="HI63" s="11" t="b">
        <v>0</v>
      </c>
      <c r="HJ63" s="11" t="b">
        <v>0</v>
      </c>
      <c r="HK63" s="11" t="b">
        <v>0</v>
      </c>
      <c r="HL63" s="11" t="b">
        <v>0</v>
      </c>
      <c r="HM63" s="11" t="b">
        <v>0</v>
      </c>
      <c r="HN63" s="11" t="b">
        <v>0</v>
      </c>
      <c r="HO63" s="11" t="b">
        <v>0</v>
      </c>
      <c r="HP63" s="11" t="b">
        <v>0</v>
      </c>
      <c r="HQ63" s="11" t="b">
        <v>0</v>
      </c>
      <c r="HR63" s="11" t="b">
        <v>0</v>
      </c>
      <c r="HS63" s="11" t="b">
        <v>0</v>
      </c>
      <c r="HT63" s="11" t="b">
        <v>0</v>
      </c>
      <c r="HU63" s="11" t="b">
        <v>0</v>
      </c>
      <c r="HV63" s="11" t="b">
        <v>0</v>
      </c>
      <c r="HW63" s="11" t="b">
        <v>0</v>
      </c>
      <c r="HX63" s="11" t="b">
        <v>0</v>
      </c>
      <c r="HY63" s="11" t="b">
        <v>0</v>
      </c>
      <c r="HZ63" s="11" t="b">
        <v>0</v>
      </c>
      <c r="IA63" s="11" t="b">
        <v>0</v>
      </c>
      <c r="IB63" s="11" t="b">
        <v>0</v>
      </c>
      <c r="IC63" s="11" t="b">
        <v>0</v>
      </c>
      <c r="ID63" s="11" t="b">
        <v>0</v>
      </c>
      <c r="IE63" s="11" t="b">
        <v>0</v>
      </c>
      <c r="IF63" s="11" t="b">
        <v>0</v>
      </c>
      <c r="IG63" s="11" t="b">
        <v>0</v>
      </c>
      <c r="IH63" s="11" t="b">
        <v>0</v>
      </c>
      <c r="II63" s="11" t="b">
        <v>0</v>
      </c>
      <c r="IJ63" s="11" t="b">
        <v>0</v>
      </c>
      <c r="IK63" s="11" t="b">
        <v>0</v>
      </c>
      <c r="IL63" s="11" t="b">
        <v>0</v>
      </c>
      <c r="IM63" s="11" t="b">
        <v>0</v>
      </c>
      <c r="IN63" s="11" t="b">
        <v>0</v>
      </c>
      <c r="IO63" s="11" t="b">
        <v>0</v>
      </c>
      <c r="IP63" s="11" t="b">
        <v>0</v>
      </c>
      <c r="IQ63" s="11" t="b">
        <v>0</v>
      </c>
      <c r="IR63" s="11" t="b">
        <v>0</v>
      </c>
      <c r="IS63" s="11" t="b">
        <v>0</v>
      </c>
      <c r="IT63" s="11" t="b">
        <v>0</v>
      </c>
      <c r="IU63" s="11" t="b">
        <v>0</v>
      </c>
      <c r="IV63" s="11" t="b">
        <v>0</v>
      </c>
      <c r="IW63" s="11" t="b">
        <v>0</v>
      </c>
      <c r="IX63" s="11" t="b">
        <v>0</v>
      </c>
      <c r="IY63" s="11" t="b">
        <v>0</v>
      </c>
      <c r="IZ63" s="11" t="b">
        <v>0</v>
      </c>
      <c r="JA63" s="11" t="b">
        <v>0</v>
      </c>
      <c r="JB63" s="11" t="b">
        <v>0</v>
      </c>
      <c r="JC63" s="11" t="b">
        <v>0</v>
      </c>
      <c r="JD63" s="11" t="b">
        <v>0</v>
      </c>
      <c r="JE63" s="11" t="b">
        <v>0</v>
      </c>
      <c r="JF63" s="11" t="b">
        <v>0</v>
      </c>
      <c r="JG63" s="11" t="b">
        <v>0</v>
      </c>
      <c r="JH63" s="11" t="b">
        <v>0</v>
      </c>
      <c r="JI63" s="11" t="b">
        <v>0</v>
      </c>
      <c r="JJ63" s="11" t="b">
        <v>0</v>
      </c>
      <c r="JK63" s="11" t="b">
        <v>0</v>
      </c>
      <c r="JL63" s="11" t="b">
        <v>0</v>
      </c>
      <c r="JM63" s="11" t="b">
        <v>0</v>
      </c>
      <c r="JN63" s="11" t="b">
        <v>0</v>
      </c>
      <c r="JO63" s="11" t="b">
        <v>0</v>
      </c>
      <c r="JP63" s="11" t="b">
        <v>0</v>
      </c>
      <c r="JQ63" s="11" t="b">
        <v>0</v>
      </c>
      <c r="JR63" s="11" t="b">
        <v>0</v>
      </c>
      <c r="JS63" s="11" t="b">
        <v>0</v>
      </c>
      <c r="JT63" s="11" t="b">
        <v>0</v>
      </c>
      <c r="JU63" s="11" t="b">
        <v>0</v>
      </c>
      <c r="JV63" s="11" t="b">
        <v>0</v>
      </c>
      <c r="JW63" s="11" t="b">
        <v>0</v>
      </c>
      <c r="JX63" s="11" t="b">
        <v>0</v>
      </c>
      <c r="JY63" s="11" t="b">
        <v>0</v>
      </c>
      <c r="JZ63" s="11" t="b">
        <v>0</v>
      </c>
      <c r="KA63" s="11" t="b">
        <v>0</v>
      </c>
      <c r="KB63" s="11" t="b">
        <v>0</v>
      </c>
      <c r="KC63" s="11" t="b">
        <v>0</v>
      </c>
      <c r="KD63" s="11" t="b">
        <v>0</v>
      </c>
      <c r="KE63" s="11" t="b">
        <v>0</v>
      </c>
      <c r="KF63" s="11" t="b">
        <v>0</v>
      </c>
      <c r="KG63" s="11" t="b">
        <v>0</v>
      </c>
      <c r="KH63" s="11" t="b">
        <v>0</v>
      </c>
      <c r="KI63" s="11" t="b">
        <v>0</v>
      </c>
      <c r="KJ63" s="11" t="b">
        <v>0</v>
      </c>
      <c r="KK63" s="11" t="b">
        <v>0</v>
      </c>
      <c r="KL63" s="11" t="b">
        <v>0</v>
      </c>
      <c r="KM63" s="11" t="b">
        <v>0</v>
      </c>
      <c r="KN63" s="11" t="b">
        <v>0</v>
      </c>
      <c r="KO63" s="11" t="b">
        <v>0</v>
      </c>
      <c r="KP63" s="11" t="b">
        <v>0</v>
      </c>
      <c r="KQ63" s="11" t="b">
        <v>0</v>
      </c>
      <c r="KR63" s="11" t="b">
        <v>0</v>
      </c>
      <c r="KS63" s="11" t="b">
        <v>0</v>
      </c>
      <c r="KT63" s="11" t="b">
        <v>0</v>
      </c>
      <c r="KU63" s="11" t="b">
        <v>0</v>
      </c>
      <c r="KV63" s="11" t="b">
        <v>0</v>
      </c>
      <c r="KW63" s="11" t="b">
        <v>0</v>
      </c>
      <c r="KX63" s="11" t="b">
        <v>0</v>
      </c>
      <c r="KY63" s="11" t="b">
        <v>0</v>
      </c>
      <c r="KZ63" s="11" t="b">
        <v>0</v>
      </c>
      <c r="LA63" s="11" t="b">
        <v>0</v>
      </c>
      <c r="LB63" s="11" t="b">
        <v>0</v>
      </c>
      <c r="LC63" s="11" t="b">
        <v>0</v>
      </c>
      <c r="LD63" s="11" t="b">
        <v>0</v>
      </c>
      <c r="LE63" s="11" t="b">
        <v>0</v>
      </c>
      <c r="LF63" s="11" t="b">
        <v>0</v>
      </c>
      <c r="LG63" s="11" t="b">
        <v>0</v>
      </c>
      <c r="LH63" s="11" t="b">
        <v>0</v>
      </c>
      <c r="LI63" s="11" t="b">
        <v>0</v>
      </c>
      <c r="LJ63" s="11" t="b">
        <v>0</v>
      </c>
      <c r="LK63" s="11" t="b">
        <v>0</v>
      </c>
      <c r="LL63" s="11" t="b">
        <v>0</v>
      </c>
      <c r="LM63" s="11" t="b">
        <v>0</v>
      </c>
      <c r="LN63" s="11" t="b">
        <v>0</v>
      </c>
      <c r="LO63" s="11" t="b">
        <v>0</v>
      </c>
      <c r="LP63" s="11" t="b">
        <v>0</v>
      </c>
      <c r="LQ63" s="11" t="b">
        <v>0</v>
      </c>
      <c r="LR63" s="11" t="b">
        <v>0</v>
      </c>
      <c r="LS63" s="11" t="b">
        <v>0</v>
      </c>
      <c r="LT63" s="11" t="b">
        <v>0</v>
      </c>
      <c r="LU63" s="11" t="b">
        <v>0</v>
      </c>
      <c r="LV63" s="11" t="b">
        <v>0</v>
      </c>
      <c r="LW63" s="11" t="b">
        <v>0</v>
      </c>
      <c r="LX63" s="11" t="b">
        <v>0</v>
      </c>
      <c r="LY63" s="11" t="b">
        <v>0</v>
      </c>
      <c r="LZ63" s="11" t="b">
        <v>0</v>
      </c>
      <c r="MA63" s="11" t="b">
        <v>0</v>
      </c>
      <c r="MB63" s="11" t="b">
        <v>0</v>
      </c>
      <c r="MC63" s="11" t="b">
        <v>0</v>
      </c>
      <c r="MD63" s="11" t="b">
        <v>0</v>
      </c>
      <c r="ME63" s="11" t="b">
        <v>0</v>
      </c>
      <c r="MF63" s="11" t="b">
        <v>0</v>
      </c>
      <c r="MG63" s="11" t="b">
        <v>0</v>
      </c>
      <c r="MH63" s="11" t="b">
        <v>0</v>
      </c>
      <c r="MI63" s="11" t="b">
        <v>0</v>
      </c>
      <c r="MJ63" s="11" t="b">
        <v>0</v>
      </c>
      <c r="MK63" s="11" t="b">
        <v>0</v>
      </c>
      <c r="ML63" s="11" t="b">
        <v>0</v>
      </c>
      <c r="MM63" s="11" t="b">
        <v>0</v>
      </c>
      <c r="MN63" s="11" t="b">
        <v>0</v>
      </c>
      <c r="MO63" s="11" t="b">
        <v>0</v>
      </c>
      <c r="MP63" s="11" t="b">
        <v>0</v>
      </c>
      <c r="MQ63" s="11" t="b">
        <v>0</v>
      </c>
      <c r="MR63" s="11" t="b">
        <v>0</v>
      </c>
      <c r="MS63" s="11" t="b">
        <v>0</v>
      </c>
      <c r="MT63" s="11" t="b">
        <v>0</v>
      </c>
      <c r="MU63" s="11" t="b">
        <v>0</v>
      </c>
      <c r="MV63" s="11" t="b">
        <v>0</v>
      </c>
      <c r="MW63" s="11" t="b">
        <v>0</v>
      </c>
      <c r="MX63" s="11" t="b">
        <v>0</v>
      </c>
      <c r="MY63" s="11" t="b">
        <v>0</v>
      </c>
      <c r="MZ63" s="11" t="b">
        <v>0</v>
      </c>
      <c r="NA63" s="11" t="b">
        <v>0</v>
      </c>
      <c r="NB63" s="11" t="b">
        <v>0</v>
      </c>
      <c r="NC63" s="11" t="b">
        <v>0</v>
      </c>
      <c r="ND63" s="11" t="b">
        <v>0</v>
      </c>
      <c r="NE63" s="11" t="b">
        <v>0</v>
      </c>
      <c r="NF63" s="11" t="b">
        <v>0</v>
      </c>
      <c r="NG63" s="11" t="b">
        <v>0</v>
      </c>
      <c r="NH63" s="11" t="b">
        <v>0</v>
      </c>
      <c r="NI63" s="11" t="b">
        <v>0</v>
      </c>
      <c r="NJ63" s="11" t="b">
        <v>0</v>
      </c>
      <c r="NK63" s="11" t="b">
        <v>0</v>
      </c>
      <c r="NL63" s="11" t="b">
        <v>0</v>
      </c>
      <c r="NM63" s="11" t="b">
        <v>0</v>
      </c>
      <c r="NN63" s="11" t="b">
        <v>0</v>
      </c>
      <c r="NO63" s="11" t="b">
        <v>0</v>
      </c>
      <c r="NP63" s="11" t="b">
        <v>0</v>
      </c>
      <c r="NQ63" s="11" t="b">
        <v>0</v>
      </c>
      <c r="NR63" s="11" t="b">
        <v>0</v>
      </c>
      <c r="NS63" s="11" t="b">
        <v>0</v>
      </c>
      <c r="NT63" s="11" t="b">
        <v>0</v>
      </c>
      <c r="NU63" s="11" t="b">
        <v>0</v>
      </c>
      <c r="NV63" s="11" t="b">
        <v>0</v>
      </c>
      <c r="NW63" s="11" t="b">
        <v>0</v>
      </c>
      <c r="NX63" s="11" t="b">
        <v>0</v>
      </c>
      <c r="NY63" s="11" t="b">
        <v>0</v>
      </c>
      <c r="NZ63" s="11" t="b">
        <v>0</v>
      </c>
      <c r="OA63" s="11" t="b">
        <v>0</v>
      </c>
      <c r="OB63" s="11" t="b">
        <v>0</v>
      </c>
      <c r="OC63" s="11" t="b">
        <v>0</v>
      </c>
      <c r="OD63" s="11" t="b">
        <v>0</v>
      </c>
      <c r="OE63" s="11" t="b">
        <v>0</v>
      </c>
      <c r="OF63" s="11" t="b">
        <v>0</v>
      </c>
      <c r="OG63" s="11" t="b">
        <v>0</v>
      </c>
      <c r="OH63" s="11" t="b">
        <v>0</v>
      </c>
      <c r="OI63" s="11" t="b">
        <v>0</v>
      </c>
      <c r="OJ63" s="11" t="b">
        <v>0</v>
      </c>
    </row>
    <row r="64" spans="1:407" x14ac:dyDescent="0.15">
      <c r="C64" s="104" t="s">
        <v>340</v>
      </c>
      <c r="D64" s="105" t="s">
        <v>341</v>
      </c>
      <c r="E64" s="11" t="s">
        <v>2023</v>
      </c>
      <c r="F64" s="11" t="s">
        <v>2023</v>
      </c>
      <c r="G64" s="11" t="s">
        <v>2023</v>
      </c>
      <c r="H64" s="11" t="s">
        <v>2023</v>
      </c>
      <c r="I64" s="11" t="s">
        <v>2023</v>
      </c>
      <c r="J64" s="11" t="s">
        <v>2023</v>
      </c>
      <c r="K64" s="11" t="s">
        <v>2023</v>
      </c>
      <c r="L64" s="11" t="s">
        <v>2023</v>
      </c>
      <c r="M64" s="11" t="s">
        <v>2023</v>
      </c>
      <c r="N64" s="11" t="s">
        <v>2023</v>
      </c>
      <c r="O64" s="11" t="s">
        <v>2023</v>
      </c>
      <c r="P64" s="11" t="s">
        <v>2023</v>
      </c>
      <c r="Q64" s="11" t="s">
        <v>2023</v>
      </c>
      <c r="R64" s="11" t="s">
        <v>2023</v>
      </c>
      <c r="S64" s="11" t="s">
        <v>2023</v>
      </c>
      <c r="T64" s="11" t="s">
        <v>2023</v>
      </c>
      <c r="U64" s="11" t="s">
        <v>2023</v>
      </c>
      <c r="V64" s="11" t="s">
        <v>2023</v>
      </c>
      <c r="W64" s="11" t="s">
        <v>2023</v>
      </c>
      <c r="X64" s="11" t="s">
        <v>2023</v>
      </c>
      <c r="Y64" s="11" t="s">
        <v>2023</v>
      </c>
      <c r="Z64" s="11" t="s">
        <v>2023</v>
      </c>
      <c r="AA64" s="11" t="s">
        <v>2023</v>
      </c>
      <c r="AB64" s="11" t="s">
        <v>2023</v>
      </c>
      <c r="AC64" s="11" t="s">
        <v>2023</v>
      </c>
      <c r="AD64" s="11" t="s">
        <v>2023</v>
      </c>
      <c r="AE64" s="11" t="s">
        <v>2023</v>
      </c>
      <c r="AF64" s="11" t="s">
        <v>2023</v>
      </c>
      <c r="AG64" s="11" t="s">
        <v>2023</v>
      </c>
      <c r="AH64" s="11" t="s">
        <v>2023</v>
      </c>
      <c r="AI64" s="11" t="s">
        <v>2023</v>
      </c>
      <c r="AJ64" s="11" t="s">
        <v>2023</v>
      </c>
      <c r="AK64" s="11" t="s">
        <v>2023</v>
      </c>
      <c r="AL64" s="11" t="s">
        <v>2023</v>
      </c>
      <c r="AM64" s="11" t="s">
        <v>2023</v>
      </c>
      <c r="AN64" s="11" t="s">
        <v>2023</v>
      </c>
      <c r="AO64" s="11" t="s">
        <v>2023</v>
      </c>
      <c r="AP64" s="11" t="s">
        <v>2023</v>
      </c>
      <c r="AQ64" s="11" t="s">
        <v>2023</v>
      </c>
      <c r="AR64" s="11" t="s">
        <v>2023</v>
      </c>
      <c r="AS64" s="11" t="s">
        <v>2023</v>
      </c>
      <c r="AT64" s="11" t="s">
        <v>2023</v>
      </c>
      <c r="AU64" s="11" t="s">
        <v>2023</v>
      </c>
      <c r="AV64" s="11" t="s">
        <v>2023</v>
      </c>
      <c r="AW64" s="11" t="s">
        <v>2023</v>
      </c>
      <c r="AX64" s="11" t="s">
        <v>2023</v>
      </c>
      <c r="AY64" s="11" t="s">
        <v>2023</v>
      </c>
      <c r="AZ64" s="11" t="s">
        <v>2023</v>
      </c>
      <c r="BA64" s="11" t="s">
        <v>2023</v>
      </c>
      <c r="BB64" s="11" t="s">
        <v>2023</v>
      </c>
      <c r="BC64" s="11" t="s">
        <v>2023</v>
      </c>
      <c r="BD64" s="11" t="s">
        <v>2023</v>
      </c>
      <c r="BE64" s="11" t="s">
        <v>2023</v>
      </c>
      <c r="BF64" s="11" t="s">
        <v>2023</v>
      </c>
      <c r="BG64" s="11" t="s">
        <v>2023</v>
      </c>
      <c r="BH64" s="11" t="s">
        <v>2023</v>
      </c>
      <c r="BI64" s="11" t="s">
        <v>2023</v>
      </c>
      <c r="BJ64" s="11" t="s">
        <v>2023</v>
      </c>
      <c r="BK64" s="11" t="s">
        <v>2023</v>
      </c>
      <c r="BL64" s="11" t="s">
        <v>2023</v>
      </c>
      <c r="BM64" s="11" t="s">
        <v>2023</v>
      </c>
      <c r="BN64" s="11" t="s">
        <v>2023</v>
      </c>
      <c r="BO64" s="11" t="s">
        <v>2023</v>
      </c>
      <c r="BP64" s="11" t="s">
        <v>2023</v>
      </c>
      <c r="BQ64" s="11" t="s">
        <v>2023</v>
      </c>
      <c r="BR64" s="11" t="s">
        <v>2023</v>
      </c>
      <c r="BS64" s="11" t="s">
        <v>2023</v>
      </c>
      <c r="BT64" s="11" t="s">
        <v>2023</v>
      </c>
      <c r="BU64" s="11" t="s">
        <v>2023</v>
      </c>
      <c r="BV64" s="11" t="s">
        <v>2023</v>
      </c>
      <c r="BW64" s="11" t="s">
        <v>2023</v>
      </c>
      <c r="BX64" s="11" t="s">
        <v>2023</v>
      </c>
      <c r="BY64" s="11" t="s">
        <v>2023</v>
      </c>
      <c r="BZ64" s="11" t="s">
        <v>2023</v>
      </c>
      <c r="CA64" s="11" t="s">
        <v>2023</v>
      </c>
      <c r="CB64" s="11" t="s">
        <v>2023</v>
      </c>
      <c r="CC64" s="11" t="s">
        <v>2023</v>
      </c>
      <c r="CD64" s="11" t="s">
        <v>2023</v>
      </c>
      <c r="CE64" s="11" t="s">
        <v>2023</v>
      </c>
      <c r="CF64" s="11" t="s">
        <v>2023</v>
      </c>
      <c r="CG64" s="11" t="s">
        <v>2023</v>
      </c>
      <c r="CH64" s="11" t="s">
        <v>2023</v>
      </c>
      <c r="CI64" s="11" t="s">
        <v>2023</v>
      </c>
      <c r="CJ64" s="11" t="s">
        <v>2023</v>
      </c>
      <c r="CK64" s="11" t="s">
        <v>2023</v>
      </c>
      <c r="CL64" s="11" t="s">
        <v>2023</v>
      </c>
      <c r="CM64" s="11" t="s">
        <v>2023</v>
      </c>
      <c r="CN64" s="11" t="s">
        <v>2023</v>
      </c>
      <c r="CO64" s="11" t="s">
        <v>2023</v>
      </c>
      <c r="CP64" s="11" t="s">
        <v>2023</v>
      </c>
      <c r="CQ64" s="11" t="s">
        <v>2023</v>
      </c>
      <c r="CR64" s="11" t="s">
        <v>2023</v>
      </c>
      <c r="CS64" s="11" t="s">
        <v>2023</v>
      </c>
      <c r="CT64" s="11" t="s">
        <v>2023</v>
      </c>
      <c r="CU64" s="11" t="s">
        <v>2023</v>
      </c>
      <c r="CV64" s="11" t="s">
        <v>2023</v>
      </c>
      <c r="CW64" s="11" t="s">
        <v>2023</v>
      </c>
      <c r="CX64" s="11" t="s">
        <v>2023</v>
      </c>
      <c r="CY64" s="11" t="s">
        <v>2023</v>
      </c>
      <c r="CZ64" s="11" t="s">
        <v>2023</v>
      </c>
      <c r="DA64" s="11" t="s">
        <v>2023</v>
      </c>
      <c r="DB64" s="11" t="s">
        <v>2023</v>
      </c>
      <c r="DC64" s="11" t="s">
        <v>2023</v>
      </c>
      <c r="DD64" s="11" t="s">
        <v>2023</v>
      </c>
      <c r="DE64" s="11" t="s">
        <v>2023</v>
      </c>
      <c r="DF64" s="11" t="s">
        <v>2023</v>
      </c>
      <c r="DG64" s="11" t="s">
        <v>2023</v>
      </c>
      <c r="DH64" s="11" t="s">
        <v>2023</v>
      </c>
      <c r="DI64" s="11" t="s">
        <v>2023</v>
      </c>
      <c r="DJ64" s="11" t="s">
        <v>2023</v>
      </c>
      <c r="DK64" s="11" t="s">
        <v>2023</v>
      </c>
      <c r="DL64" s="11" t="s">
        <v>2023</v>
      </c>
      <c r="DM64" s="11" t="s">
        <v>2023</v>
      </c>
      <c r="DN64" s="11" t="s">
        <v>2023</v>
      </c>
      <c r="DO64" s="11" t="s">
        <v>2023</v>
      </c>
      <c r="DP64" s="11" t="s">
        <v>2023</v>
      </c>
      <c r="DQ64" s="11" t="s">
        <v>2023</v>
      </c>
      <c r="DR64" s="11" t="s">
        <v>2023</v>
      </c>
      <c r="DS64" s="11" t="s">
        <v>2023</v>
      </c>
      <c r="DT64" s="11" t="s">
        <v>2023</v>
      </c>
      <c r="DU64" s="11" t="s">
        <v>2023</v>
      </c>
      <c r="DV64" s="11" t="s">
        <v>2023</v>
      </c>
      <c r="DW64" s="11" t="s">
        <v>2023</v>
      </c>
      <c r="DX64" s="11" t="s">
        <v>2023</v>
      </c>
      <c r="DY64" s="11" t="s">
        <v>2023</v>
      </c>
      <c r="DZ64" s="11" t="s">
        <v>2023</v>
      </c>
      <c r="EA64" s="11" t="s">
        <v>2023</v>
      </c>
      <c r="EB64" s="11" t="s">
        <v>2023</v>
      </c>
      <c r="EC64" s="11" t="s">
        <v>2023</v>
      </c>
      <c r="ED64" s="11" t="s">
        <v>2023</v>
      </c>
      <c r="EE64" s="11" t="s">
        <v>2023</v>
      </c>
      <c r="EF64" s="11" t="s">
        <v>2023</v>
      </c>
      <c r="EG64" s="11" t="s">
        <v>2023</v>
      </c>
      <c r="EH64" s="11" t="s">
        <v>2023</v>
      </c>
      <c r="EI64" s="11" t="s">
        <v>2023</v>
      </c>
      <c r="EJ64" s="11" t="s">
        <v>2023</v>
      </c>
      <c r="EK64" s="11" t="s">
        <v>2023</v>
      </c>
      <c r="EL64" s="11" t="s">
        <v>2023</v>
      </c>
      <c r="EM64" s="11" t="s">
        <v>2023</v>
      </c>
      <c r="EN64" s="11" t="s">
        <v>2023</v>
      </c>
      <c r="EO64" s="11" t="s">
        <v>2023</v>
      </c>
      <c r="EP64" s="11" t="s">
        <v>2023</v>
      </c>
      <c r="EQ64" s="11" t="s">
        <v>2023</v>
      </c>
      <c r="ER64" s="11" t="s">
        <v>2023</v>
      </c>
      <c r="ES64" s="11" t="s">
        <v>2023</v>
      </c>
      <c r="ET64" s="11" t="s">
        <v>2023</v>
      </c>
      <c r="EU64" s="11" t="s">
        <v>2023</v>
      </c>
      <c r="EV64" s="11" t="s">
        <v>2023</v>
      </c>
      <c r="EW64" s="11" t="s">
        <v>2023</v>
      </c>
      <c r="EX64" s="11" t="s">
        <v>2023</v>
      </c>
      <c r="EY64" s="11" t="s">
        <v>2023</v>
      </c>
      <c r="EZ64" s="11" t="s">
        <v>2023</v>
      </c>
      <c r="FA64" s="11" t="s">
        <v>2023</v>
      </c>
      <c r="FB64" s="11" t="s">
        <v>2023</v>
      </c>
      <c r="FC64" s="11" t="s">
        <v>2023</v>
      </c>
      <c r="FD64" s="11" t="s">
        <v>2023</v>
      </c>
      <c r="FE64" s="11" t="s">
        <v>2023</v>
      </c>
      <c r="FF64" s="11" t="s">
        <v>2023</v>
      </c>
      <c r="FG64" s="11" t="s">
        <v>2023</v>
      </c>
      <c r="FH64" s="11" t="s">
        <v>2023</v>
      </c>
      <c r="FI64" s="11" t="s">
        <v>2023</v>
      </c>
      <c r="FJ64" s="11" t="s">
        <v>2023</v>
      </c>
      <c r="FK64" s="11" t="s">
        <v>2023</v>
      </c>
      <c r="FL64" s="11" t="s">
        <v>2023</v>
      </c>
      <c r="FM64" s="11" t="s">
        <v>2023</v>
      </c>
      <c r="FN64" s="11" t="s">
        <v>2023</v>
      </c>
      <c r="FO64" s="11" t="s">
        <v>2023</v>
      </c>
      <c r="FP64" s="11" t="s">
        <v>2023</v>
      </c>
      <c r="FQ64" s="11" t="s">
        <v>2023</v>
      </c>
      <c r="FR64" s="11" t="s">
        <v>2023</v>
      </c>
      <c r="FS64" s="11" t="s">
        <v>2023</v>
      </c>
      <c r="FT64" s="11" t="s">
        <v>2023</v>
      </c>
      <c r="FU64" s="11" t="s">
        <v>2023</v>
      </c>
      <c r="FV64" s="11" t="s">
        <v>2023</v>
      </c>
      <c r="FW64" s="11" t="s">
        <v>2023</v>
      </c>
      <c r="FX64" s="11" t="s">
        <v>2023</v>
      </c>
      <c r="FY64" s="11" t="s">
        <v>2023</v>
      </c>
      <c r="FZ64" s="11" t="s">
        <v>2023</v>
      </c>
      <c r="GA64" s="11" t="s">
        <v>2023</v>
      </c>
      <c r="GB64" s="11" t="s">
        <v>2023</v>
      </c>
      <c r="GC64" s="11" t="s">
        <v>2023</v>
      </c>
      <c r="GD64" s="11" t="s">
        <v>2023</v>
      </c>
      <c r="GE64" s="11" t="s">
        <v>2023</v>
      </c>
      <c r="GF64" s="11" t="s">
        <v>2023</v>
      </c>
      <c r="GG64" s="11" t="s">
        <v>2023</v>
      </c>
      <c r="GH64" s="11" t="s">
        <v>2023</v>
      </c>
      <c r="GI64" s="11" t="s">
        <v>2023</v>
      </c>
      <c r="GJ64" s="11" t="s">
        <v>2023</v>
      </c>
      <c r="GK64" s="11" t="s">
        <v>2023</v>
      </c>
      <c r="GL64" s="11" t="s">
        <v>2023</v>
      </c>
      <c r="GM64" s="11" t="s">
        <v>2023</v>
      </c>
      <c r="GN64" s="11" t="s">
        <v>2023</v>
      </c>
      <c r="GO64" s="11" t="s">
        <v>2023</v>
      </c>
      <c r="GP64" s="11" t="s">
        <v>2023</v>
      </c>
      <c r="GQ64" s="11" t="s">
        <v>2023</v>
      </c>
      <c r="GR64" s="11" t="s">
        <v>2023</v>
      </c>
      <c r="GS64" s="11" t="s">
        <v>2023</v>
      </c>
      <c r="GT64" s="11" t="s">
        <v>2023</v>
      </c>
      <c r="GU64" s="11" t="s">
        <v>2023</v>
      </c>
      <c r="GV64" s="11" t="s">
        <v>2023</v>
      </c>
      <c r="GW64" s="11" t="s">
        <v>2023</v>
      </c>
      <c r="GX64" s="11" t="s">
        <v>2023</v>
      </c>
      <c r="GY64" s="11" t="s">
        <v>2023</v>
      </c>
      <c r="GZ64" s="11" t="s">
        <v>2023</v>
      </c>
      <c r="HA64" s="11" t="s">
        <v>2023</v>
      </c>
      <c r="HB64" s="11" t="s">
        <v>2023</v>
      </c>
      <c r="HC64" s="11" t="s">
        <v>2023</v>
      </c>
      <c r="HD64" s="11" t="s">
        <v>2023</v>
      </c>
      <c r="HE64" s="11" t="s">
        <v>2023</v>
      </c>
      <c r="HF64" s="11" t="s">
        <v>2023</v>
      </c>
      <c r="HG64" s="11" t="s">
        <v>2023</v>
      </c>
      <c r="HH64" s="11" t="s">
        <v>2023</v>
      </c>
      <c r="HI64" s="11" t="s">
        <v>2023</v>
      </c>
      <c r="HJ64" s="11" t="s">
        <v>2023</v>
      </c>
      <c r="HK64" s="11" t="s">
        <v>2023</v>
      </c>
      <c r="HL64" s="11" t="s">
        <v>2023</v>
      </c>
      <c r="HM64" s="11" t="s">
        <v>2023</v>
      </c>
      <c r="HN64" s="11" t="s">
        <v>2023</v>
      </c>
      <c r="HO64" s="11" t="s">
        <v>2023</v>
      </c>
      <c r="HP64" s="11" t="s">
        <v>2023</v>
      </c>
      <c r="HQ64" s="11" t="s">
        <v>2023</v>
      </c>
      <c r="HR64" s="11" t="s">
        <v>2023</v>
      </c>
      <c r="HS64" s="11" t="s">
        <v>2023</v>
      </c>
      <c r="HT64" s="11" t="s">
        <v>2023</v>
      </c>
      <c r="HU64" s="11" t="s">
        <v>2023</v>
      </c>
      <c r="HV64" s="11" t="s">
        <v>2023</v>
      </c>
      <c r="HW64" s="11" t="s">
        <v>2023</v>
      </c>
      <c r="HX64" s="11" t="s">
        <v>2023</v>
      </c>
      <c r="HY64" s="11" t="s">
        <v>2023</v>
      </c>
      <c r="HZ64" s="11" t="s">
        <v>2023</v>
      </c>
      <c r="IA64" s="11" t="s">
        <v>2023</v>
      </c>
      <c r="IB64" s="11" t="s">
        <v>2023</v>
      </c>
      <c r="IC64" s="11" t="s">
        <v>2023</v>
      </c>
      <c r="ID64" s="11" t="s">
        <v>2023</v>
      </c>
      <c r="IE64" s="11" t="s">
        <v>2023</v>
      </c>
      <c r="IF64" s="11" t="s">
        <v>2023</v>
      </c>
      <c r="IG64" s="11" t="s">
        <v>2023</v>
      </c>
      <c r="IH64" s="11" t="s">
        <v>2023</v>
      </c>
      <c r="II64" s="11" t="s">
        <v>2023</v>
      </c>
      <c r="IJ64" s="11" t="s">
        <v>2023</v>
      </c>
      <c r="IK64" s="11" t="s">
        <v>2023</v>
      </c>
      <c r="IL64" s="11" t="s">
        <v>2023</v>
      </c>
      <c r="IM64" s="11" t="s">
        <v>2023</v>
      </c>
      <c r="IN64" s="11" t="s">
        <v>2023</v>
      </c>
      <c r="IO64" s="11" t="s">
        <v>2023</v>
      </c>
      <c r="IP64" s="11" t="s">
        <v>2023</v>
      </c>
      <c r="IQ64" s="11" t="s">
        <v>2023</v>
      </c>
      <c r="IR64" s="11" t="s">
        <v>2023</v>
      </c>
      <c r="IS64" s="11" t="s">
        <v>2023</v>
      </c>
      <c r="IT64" s="11" t="s">
        <v>2023</v>
      </c>
      <c r="IU64" s="11" t="s">
        <v>2023</v>
      </c>
      <c r="IV64" s="11" t="s">
        <v>2023</v>
      </c>
      <c r="IW64" s="11" t="s">
        <v>2023</v>
      </c>
      <c r="IX64" s="11" t="s">
        <v>2023</v>
      </c>
      <c r="IY64" s="11" t="s">
        <v>2023</v>
      </c>
      <c r="IZ64" s="11" t="s">
        <v>2023</v>
      </c>
      <c r="JA64" s="11" t="s">
        <v>2023</v>
      </c>
      <c r="JB64" s="11" t="s">
        <v>2023</v>
      </c>
      <c r="JC64" s="11" t="s">
        <v>2023</v>
      </c>
      <c r="JD64" s="11" t="s">
        <v>2023</v>
      </c>
      <c r="JE64" s="11" t="s">
        <v>2023</v>
      </c>
      <c r="JF64" s="11" t="s">
        <v>2023</v>
      </c>
      <c r="JG64" s="11" t="s">
        <v>2023</v>
      </c>
      <c r="JH64" s="11" t="s">
        <v>2023</v>
      </c>
      <c r="JI64" s="11" t="s">
        <v>2023</v>
      </c>
      <c r="JJ64" s="11" t="s">
        <v>2023</v>
      </c>
      <c r="JK64" s="11" t="s">
        <v>2023</v>
      </c>
      <c r="JL64" s="11" t="s">
        <v>2023</v>
      </c>
      <c r="JM64" s="11" t="s">
        <v>2023</v>
      </c>
      <c r="JN64" s="11" t="s">
        <v>2023</v>
      </c>
      <c r="JO64" s="11" t="s">
        <v>2023</v>
      </c>
      <c r="JP64" s="11" t="s">
        <v>2023</v>
      </c>
      <c r="JQ64" s="11" t="s">
        <v>2023</v>
      </c>
      <c r="JR64" s="11" t="s">
        <v>2023</v>
      </c>
      <c r="JS64" s="11" t="s">
        <v>2023</v>
      </c>
      <c r="JT64" s="11" t="s">
        <v>2023</v>
      </c>
      <c r="JU64" s="11" t="s">
        <v>2023</v>
      </c>
      <c r="JV64" s="11" t="s">
        <v>2023</v>
      </c>
      <c r="JW64" s="11" t="s">
        <v>2023</v>
      </c>
      <c r="JX64" s="11" t="s">
        <v>2023</v>
      </c>
      <c r="JY64" s="11" t="s">
        <v>2023</v>
      </c>
      <c r="JZ64" s="11" t="s">
        <v>2023</v>
      </c>
      <c r="KA64" s="11" t="s">
        <v>2023</v>
      </c>
      <c r="KB64" s="11" t="s">
        <v>2023</v>
      </c>
      <c r="KC64" s="11" t="s">
        <v>2023</v>
      </c>
      <c r="KD64" s="11" t="s">
        <v>2023</v>
      </c>
      <c r="KE64" s="11" t="s">
        <v>2023</v>
      </c>
      <c r="KF64" s="11" t="s">
        <v>2023</v>
      </c>
      <c r="KG64" s="11" t="s">
        <v>2023</v>
      </c>
      <c r="KH64" s="11" t="s">
        <v>2023</v>
      </c>
      <c r="KI64" s="11" t="s">
        <v>2023</v>
      </c>
      <c r="KJ64" s="11" t="s">
        <v>2023</v>
      </c>
      <c r="KK64" s="11" t="s">
        <v>2023</v>
      </c>
      <c r="KL64" s="11" t="s">
        <v>2023</v>
      </c>
      <c r="KM64" s="11" t="s">
        <v>2023</v>
      </c>
      <c r="KN64" s="11" t="s">
        <v>2023</v>
      </c>
      <c r="KO64" s="11" t="s">
        <v>2023</v>
      </c>
      <c r="KP64" s="11" t="s">
        <v>2023</v>
      </c>
      <c r="KQ64" s="11" t="s">
        <v>2023</v>
      </c>
      <c r="KR64" s="11" t="s">
        <v>2023</v>
      </c>
      <c r="KS64" s="11" t="s">
        <v>2023</v>
      </c>
      <c r="KT64" s="11" t="s">
        <v>2023</v>
      </c>
      <c r="KU64" s="11" t="s">
        <v>2023</v>
      </c>
      <c r="KV64" s="11" t="s">
        <v>2023</v>
      </c>
      <c r="KW64" s="11" t="s">
        <v>2023</v>
      </c>
      <c r="KX64" s="11" t="s">
        <v>2023</v>
      </c>
      <c r="KY64" s="11" t="s">
        <v>2023</v>
      </c>
      <c r="KZ64" s="11" t="s">
        <v>2023</v>
      </c>
      <c r="LA64" s="11" t="s">
        <v>2023</v>
      </c>
      <c r="LB64" s="11" t="s">
        <v>2023</v>
      </c>
      <c r="LC64" s="11" t="s">
        <v>2023</v>
      </c>
      <c r="LD64" s="11" t="s">
        <v>2023</v>
      </c>
      <c r="LE64" s="11" t="s">
        <v>2023</v>
      </c>
      <c r="LF64" s="11" t="s">
        <v>2023</v>
      </c>
      <c r="LG64" s="11" t="s">
        <v>2023</v>
      </c>
      <c r="LH64" s="11" t="s">
        <v>2023</v>
      </c>
      <c r="LI64" s="11" t="s">
        <v>2023</v>
      </c>
      <c r="LJ64" s="11" t="s">
        <v>2023</v>
      </c>
      <c r="LK64" s="11" t="s">
        <v>2023</v>
      </c>
      <c r="LL64" s="11" t="s">
        <v>2023</v>
      </c>
      <c r="LM64" s="11" t="s">
        <v>2023</v>
      </c>
      <c r="LN64" s="11" t="s">
        <v>2023</v>
      </c>
      <c r="LO64" s="11" t="s">
        <v>2023</v>
      </c>
      <c r="LP64" s="11" t="s">
        <v>2023</v>
      </c>
      <c r="LQ64" s="11" t="s">
        <v>2023</v>
      </c>
      <c r="LR64" s="11" t="s">
        <v>2023</v>
      </c>
      <c r="LS64" s="11" t="s">
        <v>2023</v>
      </c>
      <c r="LT64" s="11" t="s">
        <v>2023</v>
      </c>
      <c r="LU64" s="11" t="s">
        <v>2023</v>
      </c>
      <c r="LV64" s="11" t="s">
        <v>2023</v>
      </c>
      <c r="LW64" s="11" t="s">
        <v>2023</v>
      </c>
      <c r="LX64" s="11" t="s">
        <v>2023</v>
      </c>
      <c r="LY64" s="11" t="s">
        <v>2023</v>
      </c>
      <c r="LZ64" s="11" t="s">
        <v>2023</v>
      </c>
      <c r="MA64" s="11" t="s">
        <v>2023</v>
      </c>
      <c r="MB64" s="11" t="s">
        <v>2023</v>
      </c>
      <c r="MC64" s="11" t="s">
        <v>2023</v>
      </c>
      <c r="MD64" s="11" t="s">
        <v>2023</v>
      </c>
      <c r="ME64" s="11" t="s">
        <v>2023</v>
      </c>
      <c r="MF64" s="11" t="s">
        <v>2023</v>
      </c>
      <c r="MG64" s="11" t="s">
        <v>2023</v>
      </c>
      <c r="MH64" s="11" t="s">
        <v>2023</v>
      </c>
      <c r="MI64" s="11" t="s">
        <v>2023</v>
      </c>
      <c r="MJ64" s="11" t="s">
        <v>2023</v>
      </c>
      <c r="MK64" s="11" t="s">
        <v>2023</v>
      </c>
      <c r="ML64" s="11" t="s">
        <v>2023</v>
      </c>
      <c r="MM64" s="11" t="s">
        <v>2023</v>
      </c>
      <c r="MN64" s="11" t="s">
        <v>2023</v>
      </c>
      <c r="MO64" s="11" t="s">
        <v>2023</v>
      </c>
      <c r="MP64" s="11" t="s">
        <v>2023</v>
      </c>
      <c r="MQ64" s="11" t="s">
        <v>2023</v>
      </c>
      <c r="MR64" s="11" t="s">
        <v>2023</v>
      </c>
      <c r="MS64" s="11" t="s">
        <v>2023</v>
      </c>
      <c r="MT64" s="11" t="s">
        <v>2023</v>
      </c>
      <c r="MU64" s="11" t="s">
        <v>2023</v>
      </c>
      <c r="MV64" s="11" t="s">
        <v>2023</v>
      </c>
      <c r="MW64" s="11" t="s">
        <v>2023</v>
      </c>
      <c r="MX64" s="11" t="s">
        <v>2023</v>
      </c>
      <c r="MY64" s="11" t="s">
        <v>2023</v>
      </c>
      <c r="MZ64" s="11" t="s">
        <v>2023</v>
      </c>
      <c r="NA64" s="11" t="s">
        <v>2023</v>
      </c>
      <c r="NB64" s="11" t="s">
        <v>2023</v>
      </c>
      <c r="NC64" s="11" t="s">
        <v>2023</v>
      </c>
      <c r="ND64" s="11" t="s">
        <v>2023</v>
      </c>
      <c r="NE64" s="11" t="s">
        <v>2023</v>
      </c>
      <c r="NF64" s="11" t="s">
        <v>2023</v>
      </c>
      <c r="NG64" s="11" t="s">
        <v>2023</v>
      </c>
      <c r="NH64" s="11" t="s">
        <v>2023</v>
      </c>
      <c r="NI64" s="11" t="s">
        <v>2023</v>
      </c>
      <c r="NJ64" s="11" t="s">
        <v>2023</v>
      </c>
      <c r="NK64" s="11" t="s">
        <v>2023</v>
      </c>
      <c r="NL64" s="11" t="s">
        <v>2023</v>
      </c>
      <c r="NM64" s="11" t="s">
        <v>2023</v>
      </c>
      <c r="NN64" s="11" t="s">
        <v>2023</v>
      </c>
      <c r="NO64" s="11" t="s">
        <v>2023</v>
      </c>
      <c r="NP64" s="11" t="s">
        <v>2023</v>
      </c>
      <c r="NQ64" s="11" t="s">
        <v>2023</v>
      </c>
      <c r="NR64" s="11" t="s">
        <v>2023</v>
      </c>
      <c r="NS64" s="11" t="s">
        <v>2023</v>
      </c>
      <c r="NT64" s="11" t="s">
        <v>2023</v>
      </c>
      <c r="NU64" s="11" t="s">
        <v>2023</v>
      </c>
      <c r="NV64" s="11" t="s">
        <v>2023</v>
      </c>
      <c r="NW64" s="11" t="s">
        <v>2023</v>
      </c>
      <c r="NX64" s="11" t="s">
        <v>2023</v>
      </c>
      <c r="NY64" s="11" t="s">
        <v>2023</v>
      </c>
      <c r="NZ64" s="11" t="s">
        <v>2023</v>
      </c>
      <c r="OA64" s="11" t="s">
        <v>2023</v>
      </c>
      <c r="OB64" s="11" t="s">
        <v>2023</v>
      </c>
      <c r="OC64" s="11" t="s">
        <v>2023</v>
      </c>
      <c r="OD64" s="11" t="s">
        <v>2023</v>
      </c>
      <c r="OE64" s="11" t="s">
        <v>2023</v>
      </c>
      <c r="OF64" s="11" t="s">
        <v>2023</v>
      </c>
      <c r="OG64" s="11" t="s">
        <v>2023</v>
      </c>
      <c r="OH64" s="11" t="s">
        <v>2023</v>
      </c>
      <c r="OI64" s="11" t="s">
        <v>2023</v>
      </c>
      <c r="OJ64" s="11" t="s">
        <v>2023</v>
      </c>
    </row>
    <row r="65" spans="3:400" x14ac:dyDescent="0.15">
      <c r="C65" s="97" t="s">
        <v>345</v>
      </c>
      <c r="D65" s="98" t="s">
        <v>346</v>
      </c>
      <c r="E65" s="11" t="s">
        <v>792</v>
      </c>
      <c r="F65" s="11" t="s">
        <v>792</v>
      </c>
      <c r="G65" s="11" t="s">
        <v>792</v>
      </c>
      <c r="H65" s="11" t="s">
        <v>792</v>
      </c>
      <c r="I65" s="11" t="s">
        <v>792</v>
      </c>
      <c r="J65" s="11" t="s">
        <v>792</v>
      </c>
      <c r="K65" s="11" t="s">
        <v>792</v>
      </c>
      <c r="L65" s="11" t="s">
        <v>792</v>
      </c>
      <c r="M65" s="11" t="s">
        <v>792</v>
      </c>
      <c r="N65" s="11" t="s">
        <v>792</v>
      </c>
      <c r="O65" s="11" t="s">
        <v>792</v>
      </c>
      <c r="P65" s="11" t="s">
        <v>792</v>
      </c>
      <c r="Q65" s="11" t="s">
        <v>792</v>
      </c>
      <c r="R65" s="11" t="s">
        <v>792</v>
      </c>
      <c r="S65" s="11" t="s">
        <v>792</v>
      </c>
      <c r="T65" s="11" t="s">
        <v>792</v>
      </c>
      <c r="U65" s="11" t="s">
        <v>792</v>
      </c>
      <c r="V65" s="11" t="s">
        <v>792</v>
      </c>
      <c r="W65" s="11" t="s">
        <v>792</v>
      </c>
      <c r="X65" s="11" t="s">
        <v>792</v>
      </c>
      <c r="Y65" s="11" t="s">
        <v>792</v>
      </c>
      <c r="Z65" s="11" t="s">
        <v>792</v>
      </c>
      <c r="AA65" s="11" t="s">
        <v>792</v>
      </c>
      <c r="AB65" s="11" t="s">
        <v>792</v>
      </c>
      <c r="AC65" s="11" t="s">
        <v>792</v>
      </c>
      <c r="AD65" s="11" t="s">
        <v>792</v>
      </c>
      <c r="AE65" s="11" t="s">
        <v>792</v>
      </c>
      <c r="AF65" s="11" t="s">
        <v>792</v>
      </c>
      <c r="AG65" s="11" t="s">
        <v>792</v>
      </c>
      <c r="AH65" s="11" t="s">
        <v>792</v>
      </c>
      <c r="AI65" s="11" t="s">
        <v>792</v>
      </c>
      <c r="AJ65" s="11" t="s">
        <v>792</v>
      </c>
      <c r="AK65" s="11" t="s">
        <v>792</v>
      </c>
      <c r="AL65" s="11" t="s">
        <v>792</v>
      </c>
      <c r="AM65" s="11" t="s">
        <v>792</v>
      </c>
      <c r="AN65" s="11" t="s">
        <v>792</v>
      </c>
      <c r="AO65" s="11" t="s">
        <v>792</v>
      </c>
      <c r="AP65" s="11" t="s">
        <v>792</v>
      </c>
      <c r="AQ65" s="11" t="s">
        <v>792</v>
      </c>
      <c r="AR65" s="11" t="s">
        <v>792</v>
      </c>
      <c r="AS65" s="11" t="s">
        <v>792</v>
      </c>
      <c r="AT65" s="11" t="s">
        <v>792</v>
      </c>
      <c r="AU65" s="11" t="s">
        <v>792</v>
      </c>
      <c r="AV65" s="11" t="s">
        <v>792</v>
      </c>
      <c r="AW65" s="11" t="s">
        <v>792</v>
      </c>
      <c r="AX65" s="11" t="s">
        <v>792</v>
      </c>
      <c r="AY65" s="11" t="s">
        <v>792</v>
      </c>
      <c r="AZ65" s="11" t="s">
        <v>792</v>
      </c>
      <c r="BA65" s="11" t="s">
        <v>792</v>
      </c>
      <c r="BB65" s="11" t="s">
        <v>792</v>
      </c>
      <c r="BC65" s="11" t="s">
        <v>792</v>
      </c>
      <c r="BD65" s="11" t="s">
        <v>792</v>
      </c>
      <c r="BE65" s="11" t="s">
        <v>792</v>
      </c>
      <c r="BF65" s="11" t="s">
        <v>792</v>
      </c>
      <c r="BG65" s="11" t="s">
        <v>792</v>
      </c>
      <c r="BH65" s="11" t="s">
        <v>792</v>
      </c>
      <c r="BI65" s="11" t="s">
        <v>792</v>
      </c>
      <c r="BJ65" s="11" t="s">
        <v>792</v>
      </c>
      <c r="BK65" s="11" t="s">
        <v>792</v>
      </c>
      <c r="BL65" s="11" t="s">
        <v>792</v>
      </c>
      <c r="BM65" s="11" t="s">
        <v>792</v>
      </c>
      <c r="BN65" s="11" t="s">
        <v>792</v>
      </c>
      <c r="BO65" s="11" t="s">
        <v>792</v>
      </c>
      <c r="BP65" s="11" t="s">
        <v>792</v>
      </c>
      <c r="BQ65" s="11" t="s">
        <v>792</v>
      </c>
      <c r="BR65" s="11" t="s">
        <v>792</v>
      </c>
      <c r="BS65" s="11" t="s">
        <v>792</v>
      </c>
      <c r="BT65" s="11" t="s">
        <v>792</v>
      </c>
      <c r="BU65" s="11" t="s">
        <v>792</v>
      </c>
      <c r="BV65" s="11" t="s">
        <v>792</v>
      </c>
      <c r="BW65" s="11" t="s">
        <v>792</v>
      </c>
      <c r="BX65" s="11" t="s">
        <v>792</v>
      </c>
      <c r="BY65" s="11" t="s">
        <v>792</v>
      </c>
      <c r="BZ65" s="11" t="s">
        <v>792</v>
      </c>
      <c r="CA65" s="11" t="s">
        <v>792</v>
      </c>
      <c r="CB65" s="11" t="s">
        <v>792</v>
      </c>
      <c r="CC65" s="11" t="s">
        <v>792</v>
      </c>
      <c r="CD65" s="11" t="s">
        <v>792</v>
      </c>
      <c r="CE65" s="11" t="s">
        <v>792</v>
      </c>
      <c r="CF65" s="11" t="s">
        <v>792</v>
      </c>
      <c r="CG65" s="11" t="s">
        <v>792</v>
      </c>
      <c r="CH65" s="11" t="s">
        <v>792</v>
      </c>
      <c r="CI65" s="11" t="s">
        <v>792</v>
      </c>
      <c r="CJ65" s="11" t="s">
        <v>792</v>
      </c>
      <c r="CK65" s="11" t="s">
        <v>792</v>
      </c>
      <c r="CL65" s="11" t="s">
        <v>792</v>
      </c>
      <c r="CM65" s="11" t="s">
        <v>792</v>
      </c>
      <c r="CN65" s="11" t="s">
        <v>792</v>
      </c>
      <c r="CO65" s="11" t="s">
        <v>792</v>
      </c>
      <c r="CP65" s="11" t="s">
        <v>792</v>
      </c>
      <c r="CQ65" s="11" t="s">
        <v>792</v>
      </c>
      <c r="CR65" s="11" t="s">
        <v>792</v>
      </c>
      <c r="CS65" s="11" t="s">
        <v>792</v>
      </c>
      <c r="CT65" s="11" t="s">
        <v>792</v>
      </c>
      <c r="CU65" s="11" t="s">
        <v>792</v>
      </c>
      <c r="CV65" s="11" t="s">
        <v>792</v>
      </c>
      <c r="CW65" s="11" t="s">
        <v>792</v>
      </c>
      <c r="CX65" s="11" t="s">
        <v>792</v>
      </c>
      <c r="CY65" s="11" t="s">
        <v>792</v>
      </c>
      <c r="CZ65" s="11" t="s">
        <v>792</v>
      </c>
      <c r="DA65" s="11" t="s">
        <v>792</v>
      </c>
      <c r="DB65" s="11" t="s">
        <v>792</v>
      </c>
      <c r="DC65" s="11" t="s">
        <v>792</v>
      </c>
      <c r="DD65" s="11" t="s">
        <v>792</v>
      </c>
      <c r="DE65" s="11" t="s">
        <v>792</v>
      </c>
      <c r="DF65" s="11" t="s">
        <v>792</v>
      </c>
      <c r="DG65" s="11" t="s">
        <v>792</v>
      </c>
      <c r="DH65" s="11" t="s">
        <v>792</v>
      </c>
      <c r="DI65" s="11" t="s">
        <v>792</v>
      </c>
      <c r="DJ65" s="11" t="s">
        <v>792</v>
      </c>
      <c r="DK65" s="11" t="s">
        <v>792</v>
      </c>
      <c r="DL65" s="11" t="s">
        <v>792</v>
      </c>
      <c r="DM65" s="11" t="s">
        <v>792</v>
      </c>
      <c r="DN65" s="11" t="s">
        <v>792</v>
      </c>
      <c r="DO65" s="11" t="s">
        <v>792</v>
      </c>
      <c r="DP65" s="11" t="s">
        <v>792</v>
      </c>
      <c r="DQ65" s="11" t="s">
        <v>792</v>
      </c>
      <c r="DR65" s="11" t="s">
        <v>792</v>
      </c>
      <c r="DS65" s="11" t="s">
        <v>792</v>
      </c>
      <c r="DT65" s="11" t="s">
        <v>792</v>
      </c>
      <c r="DU65" s="11" t="s">
        <v>792</v>
      </c>
      <c r="DV65" s="11" t="s">
        <v>792</v>
      </c>
      <c r="DW65" s="11" t="s">
        <v>792</v>
      </c>
      <c r="DX65" s="11" t="s">
        <v>792</v>
      </c>
      <c r="DY65" s="11" t="s">
        <v>792</v>
      </c>
      <c r="DZ65" s="11" t="s">
        <v>792</v>
      </c>
      <c r="EA65" s="11" t="s">
        <v>792</v>
      </c>
      <c r="EB65" s="11" t="s">
        <v>792</v>
      </c>
      <c r="EC65" s="11" t="s">
        <v>792</v>
      </c>
      <c r="ED65" s="11" t="s">
        <v>792</v>
      </c>
      <c r="EE65" s="11" t="s">
        <v>792</v>
      </c>
      <c r="EF65" s="11" t="s">
        <v>792</v>
      </c>
      <c r="EG65" s="11" t="s">
        <v>792</v>
      </c>
      <c r="EH65" s="11" t="s">
        <v>792</v>
      </c>
      <c r="EI65" s="11" t="s">
        <v>792</v>
      </c>
      <c r="EJ65" s="11" t="s">
        <v>792</v>
      </c>
      <c r="EK65" s="11" t="s">
        <v>792</v>
      </c>
      <c r="EL65" s="11" t="s">
        <v>792</v>
      </c>
      <c r="EM65" s="11" t="s">
        <v>792</v>
      </c>
      <c r="EN65" s="11" t="s">
        <v>792</v>
      </c>
      <c r="EO65" s="11" t="s">
        <v>792</v>
      </c>
      <c r="EP65" s="11" t="s">
        <v>792</v>
      </c>
      <c r="EQ65" s="11" t="s">
        <v>792</v>
      </c>
      <c r="ER65" s="11" t="s">
        <v>792</v>
      </c>
      <c r="ES65" s="11" t="s">
        <v>792</v>
      </c>
      <c r="ET65" s="11" t="s">
        <v>792</v>
      </c>
      <c r="EU65" s="11" t="s">
        <v>792</v>
      </c>
      <c r="EV65" s="11" t="s">
        <v>792</v>
      </c>
      <c r="EW65" s="11" t="s">
        <v>792</v>
      </c>
      <c r="EX65" s="11" t="s">
        <v>792</v>
      </c>
      <c r="EY65" s="11" t="s">
        <v>792</v>
      </c>
      <c r="EZ65" s="11" t="s">
        <v>792</v>
      </c>
      <c r="FA65" s="11" t="s">
        <v>792</v>
      </c>
      <c r="FB65" s="11" t="s">
        <v>792</v>
      </c>
      <c r="FC65" s="11" t="s">
        <v>792</v>
      </c>
      <c r="FD65" s="11" t="s">
        <v>792</v>
      </c>
      <c r="FE65" s="11" t="s">
        <v>792</v>
      </c>
      <c r="FF65" s="11" t="s">
        <v>792</v>
      </c>
      <c r="FG65" s="11" t="s">
        <v>792</v>
      </c>
      <c r="FH65" s="11" t="s">
        <v>792</v>
      </c>
      <c r="FI65" s="11" t="s">
        <v>792</v>
      </c>
      <c r="FJ65" s="11" t="s">
        <v>792</v>
      </c>
      <c r="FK65" s="11" t="s">
        <v>792</v>
      </c>
      <c r="FL65" s="11" t="s">
        <v>792</v>
      </c>
      <c r="FM65" s="11" t="s">
        <v>792</v>
      </c>
      <c r="FN65" s="11" t="s">
        <v>792</v>
      </c>
      <c r="FO65" s="11" t="s">
        <v>792</v>
      </c>
      <c r="FP65" s="11" t="s">
        <v>792</v>
      </c>
      <c r="FQ65" s="11" t="s">
        <v>792</v>
      </c>
      <c r="FR65" s="11" t="s">
        <v>792</v>
      </c>
      <c r="FS65" s="11" t="s">
        <v>792</v>
      </c>
      <c r="FT65" s="11" t="s">
        <v>792</v>
      </c>
      <c r="FU65" s="11" t="s">
        <v>792</v>
      </c>
      <c r="FV65" s="11" t="s">
        <v>792</v>
      </c>
      <c r="FW65" s="11" t="s">
        <v>792</v>
      </c>
      <c r="FX65" s="11" t="s">
        <v>792</v>
      </c>
      <c r="FY65" s="11" t="s">
        <v>792</v>
      </c>
      <c r="FZ65" s="11" t="s">
        <v>792</v>
      </c>
      <c r="GA65" s="11" t="s">
        <v>792</v>
      </c>
      <c r="GB65" s="11" t="s">
        <v>792</v>
      </c>
      <c r="GC65" s="11" t="s">
        <v>792</v>
      </c>
      <c r="GD65" s="11" t="s">
        <v>792</v>
      </c>
      <c r="GE65" s="11" t="s">
        <v>792</v>
      </c>
      <c r="GF65" s="11" t="s">
        <v>792</v>
      </c>
      <c r="GG65" s="11" t="s">
        <v>792</v>
      </c>
      <c r="GH65" s="11" t="s">
        <v>792</v>
      </c>
      <c r="GI65" s="11" t="s">
        <v>792</v>
      </c>
      <c r="GJ65" s="11" t="s">
        <v>792</v>
      </c>
      <c r="GK65" s="11" t="s">
        <v>792</v>
      </c>
      <c r="GL65" s="11" t="s">
        <v>792</v>
      </c>
      <c r="GM65" s="11" t="s">
        <v>792</v>
      </c>
      <c r="GN65" s="11" t="s">
        <v>792</v>
      </c>
      <c r="GO65" s="11" t="s">
        <v>792</v>
      </c>
      <c r="GP65" s="11" t="s">
        <v>792</v>
      </c>
      <c r="GQ65" s="11" t="s">
        <v>792</v>
      </c>
      <c r="GR65" s="11" t="s">
        <v>792</v>
      </c>
      <c r="GS65" s="11" t="s">
        <v>792</v>
      </c>
      <c r="GT65" s="11" t="s">
        <v>792</v>
      </c>
      <c r="GU65" s="11" t="s">
        <v>792</v>
      </c>
      <c r="GV65" s="11" t="s">
        <v>792</v>
      </c>
      <c r="GW65" s="11" t="s">
        <v>792</v>
      </c>
      <c r="GX65" s="11" t="s">
        <v>792</v>
      </c>
      <c r="GY65" s="11" t="s">
        <v>792</v>
      </c>
      <c r="GZ65" s="11" t="s">
        <v>792</v>
      </c>
      <c r="HA65" s="11" t="s">
        <v>792</v>
      </c>
      <c r="HB65" s="11" t="s">
        <v>792</v>
      </c>
      <c r="HC65" s="11" t="s">
        <v>792</v>
      </c>
      <c r="HD65" s="11" t="s">
        <v>792</v>
      </c>
      <c r="HE65" s="11" t="s">
        <v>792</v>
      </c>
      <c r="HF65" s="11" t="s">
        <v>792</v>
      </c>
      <c r="HG65" s="11" t="s">
        <v>792</v>
      </c>
      <c r="HH65" s="11" t="s">
        <v>792</v>
      </c>
      <c r="HI65" s="11" t="s">
        <v>792</v>
      </c>
      <c r="HJ65" s="11" t="s">
        <v>792</v>
      </c>
      <c r="HK65" s="11" t="s">
        <v>792</v>
      </c>
      <c r="HL65" s="11" t="s">
        <v>792</v>
      </c>
      <c r="HM65" s="11" t="s">
        <v>792</v>
      </c>
      <c r="HN65" s="11" t="s">
        <v>792</v>
      </c>
      <c r="HO65" s="11" t="s">
        <v>792</v>
      </c>
      <c r="HP65" s="11" t="s">
        <v>792</v>
      </c>
      <c r="HQ65" s="11" t="s">
        <v>792</v>
      </c>
      <c r="HR65" s="11" t="s">
        <v>792</v>
      </c>
      <c r="HS65" s="11" t="s">
        <v>792</v>
      </c>
      <c r="HT65" s="11" t="s">
        <v>792</v>
      </c>
      <c r="HU65" s="11" t="s">
        <v>792</v>
      </c>
      <c r="HV65" s="11" t="s">
        <v>792</v>
      </c>
      <c r="HW65" s="11" t="s">
        <v>792</v>
      </c>
      <c r="HX65" s="11" t="s">
        <v>792</v>
      </c>
      <c r="HY65" s="11" t="s">
        <v>792</v>
      </c>
      <c r="HZ65" s="11" t="s">
        <v>792</v>
      </c>
      <c r="IA65" s="11" t="s">
        <v>792</v>
      </c>
      <c r="IB65" s="11" t="s">
        <v>792</v>
      </c>
      <c r="IC65" s="11" t="s">
        <v>792</v>
      </c>
      <c r="ID65" s="11" t="s">
        <v>792</v>
      </c>
      <c r="IE65" s="11" t="s">
        <v>792</v>
      </c>
      <c r="IF65" s="11" t="s">
        <v>792</v>
      </c>
      <c r="IG65" s="11" t="s">
        <v>792</v>
      </c>
      <c r="IH65" s="11" t="s">
        <v>792</v>
      </c>
      <c r="II65" s="11" t="s">
        <v>792</v>
      </c>
      <c r="IJ65" s="11" t="s">
        <v>792</v>
      </c>
      <c r="IK65" s="11" t="s">
        <v>792</v>
      </c>
      <c r="IL65" s="11" t="s">
        <v>792</v>
      </c>
      <c r="IM65" s="11" t="s">
        <v>792</v>
      </c>
      <c r="IN65" s="11" t="s">
        <v>792</v>
      </c>
      <c r="IO65" s="11" t="s">
        <v>792</v>
      </c>
      <c r="IP65" s="11" t="s">
        <v>792</v>
      </c>
      <c r="IQ65" s="11" t="s">
        <v>792</v>
      </c>
      <c r="IR65" s="11" t="s">
        <v>792</v>
      </c>
      <c r="IS65" s="11" t="s">
        <v>792</v>
      </c>
      <c r="IT65" s="11" t="s">
        <v>792</v>
      </c>
      <c r="IU65" s="11" t="s">
        <v>792</v>
      </c>
      <c r="IV65" s="11" t="s">
        <v>792</v>
      </c>
      <c r="IW65" s="11" t="s">
        <v>792</v>
      </c>
      <c r="IX65" s="11" t="s">
        <v>792</v>
      </c>
      <c r="IY65" s="11" t="s">
        <v>792</v>
      </c>
      <c r="IZ65" s="11" t="s">
        <v>792</v>
      </c>
      <c r="JA65" s="11" t="s">
        <v>792</v>
      </c>
      <c r="JB65" s="11" t="s">
        <v>792</v>
      </c>
      <c r="JC65" s="11" t="s">
        <v>792</v>
      </c>
      <c r="JD65" s="11" t="s">
        <v>792</v>
      </c>
      <c r="JE65" s="11" t="s">
        <v>792</v>
      </c>
      <c r="JF65" s="11" t="s">
        <v>792</v>
      </c>
      <c r="JG65" s="11" t="s">
        <v>792</v>
      </c>
      <c r="JH65" s="11" t="s">
        <v>792</v>
      </c>
      <c r="JI65" s="11" t="s">
        <v>792</v>
      </c>
      <c r="JJ65" s="11" t="s">
        <v>792</v>
      </c>
      <c r="JK65" s="11" t="s">
        <v>792</v>
      </c>
      <c r="JL65" s="11" t="s">
        <v>792</v>
      </c>
      <c r="JM65" s="11" t="s">
        <v>792</v>
      </c>
      <c r="JN65" s="11" t="s">
        <v>792</v>
      </c>
      <c r="JO65" s="11" t="s">
        <v>792</v>
      </c>
      <c r="JP65" s="11" t="s">
        <v>792</v>
      </c>
      <c r="JQ65" s="11" t="s">
        <v>792</v>
      </c>
      <c r="JR65" s="11" t="s">
        <v>792</v>
      </c>
      <c r="JS65" s="11" t="s">
        <v>792</v>
      </c>
      <c r="JT65" s="11" t="s">
        <v>792</v>
      </c>
      <c r="JU65" s="11" t="s">
        <v>792</v>
      </c>
      <c r="JV65" s="11" t="s">
        <v>792</v>
      </c>
      <c r="JW65" s="11" t="s">
        <v>792</v>
      </c>
      <c r="JX65" s="11" t="s">
        <v>792</v>
      </c>
      <c r="JY65" s="11" t="s">
        <v>792</v>
      </c>
      <c r="JZ65" s="11" t="s">
        <v>792</v>
      </c>
      <c r="KA65" s="11" t="s">
        <v>792</v>
      </c>
      <c r="KB65" s="11" t="s">
        <v>792</v>
      </c>
      <c r="KC65" s="11" t="s">
        <v>792</v>
      </c>
      <c r="KD65" s="11" t="s">
        <v>792</v>
      </c>
      <c r="KE65" s="11" t="s">
        <v>792</v>
      </c>
      <c r="KF65" s="11" t="s">
        <v>792</v>
      </c>
      <c r="KG65" s="11" t="s">
        <v>792</v>
      </c>
      <c r="KH65" s="11" t="s">
        <v>792</v>
      </c>
      <c r="KI65" s="11" t="s">
        <v>792</v>
      </c>
      <c r="KJ65" s="11" t="s">
        <v>792</v>
      </c>
      <c r="KK65" s="11" t="s">
        <v>792</v>
      </c>
      <c r="KL65" s="11" t="s">
        <v>792</v>
      </c>
      <c r="KM65" s="11" t="s">
        <v>792</v>
      </c>
      <c r="KN65" s="11" t="s">
        <v>792</v>
      </c>
      <c r="KO65" s="11" t="s">
        <v>792</v>
      </c>
      <c r="KP65" s="11" t="s">
        <v>792</v>
      </c>
      <c r="KQ65" s="11" t="s">
        <v>792</v>
      </c>
      <c r="KR65" s="11" t="s">
        <v>792</v>
      </c>
      <c r="KS65" s="11" t="s">
        <v>792</v>
      </c>
      <c r="KT65" s="11" t="s">
        <v>792</v>
      </c>
      <c r="KU65" s="11" t="s">
        <v>792</v>
      </c>
      <c r="KV65" s="11" t="s">
        <v>792</v>
      </c>
      <c r="KW65" s="11" t="s">
        <v>792</v>
      </c>
      <c r="KX65" s="11" t="s">
        <v>792</v>
      </c>
      <c r="KY65" s="11" t="s">
        <v>792</v>
      </c>
      <c r="KZ65" s="11" t="s">
        <v>792</v>
      </c>
      <c r="LA65" s="11" t="s">
        <v>792</v>
      </c>
      <c r="LB65" s="11" t="s">
        <v>792</v>
      </c>
      <c r="LC65" s="11" t="s">
        <v>792</v>
      </c>
      <c r="LD65" s="11" t="s">
        <v>792</v>
      </c>
      <c r="LE65" s="11" t="s">
        <v>792</v>
      </c>
      <c r="LF65" s="11" t="s">
        <v>792</v>
      </c>
      <c r="LG65" s="11" t="s">
        <v>792</v>
      </c>
      <c r="LH65" s="11" t="s">
        <v>792</v>
      </c>
      <c r="LI65" s="11" t="s">
        <v>792</v>
      </c>
      <c r="LJ65" s="11" t="s">
        <v>792</v>
      </c>
      <c r="LK65" s="11" t="s">
        <v>792</v>
      </c>
      <c r="LL65" s="11" t="s">
        <v>792</v>
      </c>
      <c r="LM65" s="11" t="s">
        <v>792</v>
      </c>
      <c r="LN65" s="11" t="s">
        <v>792</v>
      </c>
      <c r="LO65" s="11" t="s">
        <v>792</v>
      </c>
      <c r="LP65" s="11" t="s">
        <v>792</v>
      </c>
      <c r="LQ65" s="11" t="s">
        <v>792</v>
      </c>
      <c r="LR65" s="11" t="s">
        <v>792</v>
      </c>
      <c r="LS65" s="11" t="s">
        <v>792</v>
      </c>
      <c r="LT65" s="11" t="s">
        <v>792</v>
      </c>
      <c r="LU65" s="11" t="s">
        <v>792</v>
      </c>
      <c r="LV65" s="11" t="s">
        <v>792</v>
      </c>
      <c r="LW65" s="11" t="s">
        <v>792</v>
      </c>
      <c r="LX65" s="11" t="s">
        <v>792</v>
      </c>
      <c r="LY65" s="11" t="s">
        <v>792</v>
      </c>
      <c r="LZ65" s="11" t="s">
        <v>792</v>
      </c>
      <c r="MA65" s="11" t="s">
        <v>792</v>
      </c>
      <c r="MB65" s="11" t="s">
        <v>792</v>
      </c>
      <c r="MC65" s="11" t="s">
        <v>792</v>
      </c>
      <c r="MD65" s="11" t="s">
        <v>792</v>
      </c>
      <c r="ME65" s="11" t="s">
        <v>792</v>
      </c>
      <c r="MF65" s="11" t="s">
        <v>792</v>
      </c>
      <c r="MG65" s="11" t="s">
        <v>792</v>
      </c>
      <c r="MH65" s="11" t="s">
        <v>792</v>
      </c>
      <c r="MI65" s="11" t="s">
        <v>792</v>
      </c>
      <c r="MJ65" s="11" t="s">
        <v>792</v>
      </c>
      <c r="MK65" s="11" t="s">
        <v>792</v>
      </c>
      <c r="ML65" s="11" t="s">
        <v>792</v>
      </c>
      <c r="MM65" s="11" t="s">
        <v>792</v>
      </c>
      <c r="MN65" s="11" t="s">
        <v>792</v>
      </c>
      <c r="MO65" s="11" t="s">
        <v>792</v>
      </c>
      <c r="MP65" s="11" t="s">
        <v>792</v>
      </c>
      <c r="MQ65" s="11" t="s">
        <v>792</v>
      </c>
      <c r="MR65" s="11" t="s">
        <v>792</v>
      </c>
      <c r="MS65" s="11" t="s">
        <v>792</v>
      </c>
      <c r="MT65" s="11" t="s">
        <v>792</v>
      </c>
      <c r="MU65" s="11" t="s">
        <v>792</v>
      </c>
      <c r="MV65" s="11" t="s">
        <v>792</v>
      </c>
      <c r="MW65" s="11" t="s">
        <v>792</v>
      </c>
      <c r="MX65" s="11" t="s">
        <v>792</v>
      </c>
      <c r="MY65" s="11" t="s">
        <v>792</v>
      </c>
      <c r="MZ65" s="11" t="s">
        <v>792</v>
      </c>
      <c r="NA65" s="11" t="s">
        <v>792</v>
      </c>
      <c r="NB65" s="11" t="s">
        <v>792</v>
      </c>
      <c r="NC65" s="11" t="s">
        <v>792</v>
      </c>
      <c r="ND65" s="11" t="s">
        <v>792</v>
      </c>
      <c r="NE65" s="11" t="s">
        <v>792</v>
      </c>
      <c r="NF65" s="11" t="s">
        <v>792</v>
      </c>
      <c r="NG65" s="11" t="s">
        <v>792</v>
      </c>
      <c r="NH65" s="11" t="s">
        <v>792</v>
      </c>
      <c r="NI65" s="11" t="s">
        <v>792</v>
      </c>
      <c r="NJ65" s="11" t="s">
        <v>792</v>
      </c>
      <c r="NK65" s="11" t="s">
        <v>792</v>
      </c>
      <c r="NL65" s="11" t="s">
        <v>792</v>
      </c>
      <c r="NM65" s="11" t="s">
        <v>792</v>
      </c>
      <c r="NN65" s="11" t="s">
        <v>792</v>
      </c>
      <c r="NO65" s="11" t="s">
        <v>792</v>
      </c>
      <c r="NP65" s="11" t="s">
        <v>792</v>
      </c>
      <c r="NQ65" s="11" t="s">
        <v>792</v>
      </c>
      <c r="NR65" s="11" t="s">
        <v>792</v>
      </c>
      <c r="NS65" s="11" t="s">
        <v>792</v>
      </c>
      <c r="NT65" s="11" t="s">
        <v>792</v>
      </c>
      <c r="NU65" s="11" t="s">
        <v>792</v>
      </c>
      <c r="NV65" s="11" t="s">
        <v>792</v>
      </c>
      <c r="NW65" s="11" t="s">
        <v>792</v>
      </c>
      <c r="NX65" s="11" t="s">
        <v>792</v>
      </c>
      <c r="NY65" s="11" t="s">
        <v>792</v>
      </c>
      <c r="NZ65" s="11" t="s">
        <v>792</v>
      </c>
      <c r="OA65" s="11" t="s">
        <v>792</v>
      </c>
      <c r="OB65" s="11" t="s">
        <v>792</v>
      </c>
      <c r="OC65" s="11" t="s">
        <v>792</v>
      </c>
      <c r="OD65" s="11" t="s">
        <v>792</v>
      </c>
      <c r="OE65" s="11" t="s">
        <v>792</v>
      </c>
      <c r="OF65" s="11" t="s">
        <v>792</v>
      </c>
      <c r="OG65" s="11" t="s">
        <v>792</v>
      </c>
      <c r="OH65" s="11" t="s">
        <v>792</v>
      </c>
      <c r="OI65" s="11" t="s">
        <v>792</v>
      </c>
      <c r="OJ65" s="11" t="s">
        <v>792</v>
      </c>
    </row>
    <row r="66" spans="3:400" x14ac:dyDescent="0.15">
      <c r="C66" s="97" t="s">
        <v>347</v>
      </c>
      <c r="D66" s="98" t="s">
        <v>66</v>
      </c>
      <c r="E66" s="11" t="s">
        <v>817</v>
      </c>
      <c r="F66" s="11" t="s">
        <v>817</v>
      </c>
      <c r="G66" s="11" t="s">
        <v>817</v>
      </c>
      <c r="H66" s="11" t="s">
        <v>817</v>
      </c>
      <c r="I66" s="11" t="s">
        <v>817</v>
      </c>
      <c r="J66" s="11" t="s">
        <v>817</v>
      </c>
      <c r="K66" s="11" t="s">
        <v>817</v>
      </c>
      <c r="L66" s="11" t="s">
        <v>817</v>
      </c>
      <c r="M66" s="11" t="s">
        <v>817</v>
      </c>
      <c r="N66" s="11" t="s">
        <v>817</v>
      </c>
      <c r="O66" s="11" t="s">
        <v>817</v>
      </c>
      <c r="P66" s="11" t="s">
        <v>817</v>
      </c>
      <c r="Q66" s="11" t="s">
        <v>817</v>
      </c>
      <c r="R66" s="11" t="s">
        <v>817</v>
      </c>
      <c r="S66" s="11" t="s">
        <v>817</v>
      </c>
      <c r="T66" s="11" t="s">
        <v>817</v>
      </c>
      <c r="U66" s="11" t="s">
        <v>817</v>
      </c>
      <c r="V66" s="11" t="s">
        <v>817</v>
      </c>
      <c r="W66" s="11" t="s">
        <v>817</v>
      </c>
      <c r="X66" s="11" t="s">
        <v>817</v>
      </c>
      <c r="Y66" s="11" t="s">
        <v>817</v>
      </c>
      <c r="Z66" s="11" t="s">
        <v>817</v>
      </c>
      <c r="AA66" s="11" t="s">
        <v>817</v>
      </c>
      <c r="AB66" s="11" t="s">
        <v>817</v>
      </c>
      <c r="AC66" s="11" t="s">
        <v>817</v>
      </c>
      <c r="AD66" s="11" t="s">
        <v>817</v>
      </c>
      <c r="AE66" s="11" t="s">
        <v>817</v>
      </c>
      <c r="AF66" s="11" t="s">
        <v>817</v>
      </c>
      <c r="AG66" s="11" t="s">
        <v>817</v>
      </c>
      <c r="AH66" s="11" t="s">
        <v>817</v>
      </c>
      <c r="AI66" s="11" t="s">
        <v>817</v>
      </c>
      <c r="AJ66" s="11" t="s">
        <v>817</v>
      </c>
      <c r="AK66" s="11" t="s">
        <v>817</v>
      </c>
      <c r="AL66" s="11" t="s">
        <v>817</v>
      </c>
      <c r="AM66" s="11" t="s">
        <v>817</v>
      </c>
      <c r="AN66" s="11" t="s">
        <v>817</v>
      </c>
      <c r="AO66" s="11" t="s">
        <v>817</v>
      </c>
      <c r="AP66" s="11" t="s">
        <v>817</v>
      </c>
      <c r="AQ66" s="11" t="s">
        <v>817</v>
      </c>
      <c r="AR66" s="11" t="s">
        <v>817</v>
      </c>
      <c r="AS66" s="11" t="s">
        <v>817</v>
      </c>
      <c r="AT66" s="11" t="s">
        <v>817</v>
      </c>
      <c r="AU66" s="11" t="s">
        <v>817</v>
      </c>
      <c r="AV66" s="11" t="s">
        <v>817</v>
      </c>
      <c r="AW66" s="11" t="s">
        <v>882</v>
      </c>
      <c r="AX66" s="11" t="s">
        <v>882</v>
      </c>
      <c r="AY66" s="11" t="s">
        <v>882</v>
      </c>
      <c r="AZ66" s="11" t="s">
        <v>882</v>
      </c>
      <c r="BA66" s="11" t="s">
        <v>882</v>
      </c>
      <c r="BB66" s="11" t="s">
        <v>882</v>
      </c>
      <c r="BC66" s="11" t="s">
        <v>882</v>
      </c>
      <c r="BD66" s="11" t="s">
        <v>882</v>
      </c>
      <c r="BE66" s="11" t="s">
        <v>882</v>
      </c>
      <c r="BF66" s="11" t="s">
        <v>882</v>
      </c>
      <c r="BG66" s="11" t="s">
        <v>882</v>
      </c>
      <c r="BH66" s="11" t="s">
        <v>882</v>
      </c>
      <c r="BI66" s="11" t="s">
        <v>882</v>
      </c>
      <c r="BJ66" s="11" t="s">
        <v>882</v>
      </c>
      <c r="BK66" s="11" t="s">
        <v>882</v>
      </c>
      <c r="BL66" s="11" t="s">
        <v>882</v>
      </c>
      <c r="BM66" s="11" t="s">
        <v>882</v>
      </c>
      <c r="BN66" s="11" t="s">
        <v>882</v>
      </c>
      <c r="BO66" s="11" t="s">
        <v>882</v>
      </c>
      <c r="BP66" s="11" t="s">
        <v>882</v>
      </c>
      <c r="BQ66" s="11" t="s">
        <v>882</v>
      </c>
      <c r="BR66" s="11" t="s">
        <v>882</v>
      </c>
      <c r="BS66" s="11" t="s">
        <v>882</v>
      </c>
      <c r="BT66" s="11" t="s">
        <v>882</v>
      </c>
      <c r="BU66" s="11" t="s">
        <v>882</v>
      </c>
      <c r="BV66" s="11" t="s">
        <v>882</v>
      </c>
      <c r="BW66" s="11" t="s">
        <v>882</v>
      </c>
      <c r="BX66" s="11" t="s">
        <v>882</v>
      </c>
      <c r="BY66" s="11" t="s">
        <v>882</v>
      </c>
      <c r="BZ66" s="11" t="s">
        <v>882</v>
      </c>
      <c r="CA66" s="11" t="s">
        <v>882</v>
      </c>
      <c r="CB66" s="11" t="s">
        <v>882</v>
      </c>
      <c r="CC66" s="11" t="s">
        <v>882</v>
      </c>
      <c r="CD66" s="11" t="s">
        <v>882</v>
      </c>
      <c r="CE66" s="11" t="s">
        <v>882</v>
      </c>
      <c r="CF66" s="11" t="s">
        <v>882</v>
      </c>
      <c r="CG66" s="11" t="s">
        <v>882</v>
      </c>
      <c r="CH66" s="11" t="s">
        <v>882</v>
      </c>
      <c r="CI66" s="11" t="s">
        <v>882</v>
      </c>
      <c r="CJ66" s="11" t="s">
        <v>882</v>
      </c>
      <c r="CK66" s="11" t="s">
        <v>882</v>
      </c>
      <c r="CL66" s="11" t="s">
        <v>882</v>
      </c>
      <c r="CM66" s="11" t="s">
        <v>882</v>
      </c>
      <c r="CN66" s="11" t="s">
        <v>882</v>
      </c>
      <c r="CO66" s="11" t="s">
        <v>885</v>
      </c>
      <c r="CP66" s="11" t="s">
        <v>885</v>
      </c>
      <c r="CQ66" s="11" t="s">
        <v>885</v>
      </c>
      <c r="CR66" s="11" t="s">
        <v>885</v>
      </c>
      <c r="CS66" s="11" t="s">
        <v>885</v>
      </c>
      <c r="CT66" s="11" t="s">
        <v>885</v>
      </c>
      <c r="CU66" s="11" t="s">
        <v>885</v>
      </c>
      <c r="CV66" s="11" t="s">
        <v>885</v>
      </c>
      <c r="CW66" s="11" t="s">
        <v>885</v>
      </c>
      <c r="CX66" s="11" t="s">
        <v>885</v>
      </c>
      <c r="CY66" s="11" t="s">
        <v>885</v>
      </c>
      <c r="CZ66" s="11" t="s">
        <v>885</v>
      </c>
      <c r="DA66" s="11" t="s">
        <v>885</v>
      </c>
      <c r="DB66" s="11" t="s">
        <v>885</v>
      </c>
      <c r="DC66" s="11" t="s">
        <v>885</v>
      </c>
      <c r="DD66" s="11" t="s">
        <v>885</v>
      </c>
      <c r="DE66" s="11" t="s">
        <v>885</v>
      </c>
      <c r="DF66" s="11" t="s">
        <v>885</v>
      </c>
      <c r="DG66" s="11" t="s">
        <v>885</v>
      </c>
      <c r="DH66" s="11" t="s">
        <v>885</v>
      </c>
      <c r="DI66" s="11" t="s">
        <v>885</v>
      </c>
      <c r="DJ66" s="11" t="s">
        <v>885</v>
      </c>
      <c r="DK66" s="11" t="s">
        <v>885</v>
      </c>
      <c r="DL66" s="11" t="s">
        <v>885</v>
      </c>
      <c r="DM66" s="11" t="s">
        <v>885</v>
      </c>
      <c r="DN66" s="11" t="s">
        <v>885</v>
      </c>
      <c r="DO66" s="11" t="s">
        <v>885</v>
      </c>
      <c r="DP66" s="11" t="s">
        <v>885</v>
      </c>
      <c r="DQ66" s="11" t="s">
        <v>885</v>
      </c>
      <c r="DR66" s="11" t="s">
        <v>885</v>
      </c>
      <c r="DS66" s="11" t="s">
        <v>885</v>
      </c>
      <c r="DT66" s="11" t="s">
        <v>885</v>
      </c>
      <c r="DU66" s="11" t="s">
        <v>885</v>
      </c>
      <c r="DV66" s="11" t="s">
        <v>885</v>
      </c>
      <c r="DW66" s="11" t="s">
        <v>885</v>
      </c>
      <c r="DX66" s="11" t="s">
        <v>885</v>
      </c>
      <c r="DY66" s="11" t="s">
        <v>885</v>
      </c>
      <c r="DZ66" s="11" t="s">
        <v>885</v>
      </c>
      <c r="EA66" s="11" t="s">
        <v>885</v>
      </c>
      <c r="EB66" s="11" t="s">
        <v>885</v>
      </c>
      <c r="EC66" s="11" t="s">
        <v>885</v>
      </c>
      <c r="ED66" s="11" t="s">
        <v>885</v>
      </c>
      <c r="EE66" s="11" t="s">
        <v>885</v>
      </c>
      <c r="EF66" s="11" t="s">
        <v>885</v>
      </c>
      <c r="EG66" s="11" t="s">
        <v>886</v>
      </c>
      <c r="EH66" s="11" t="s">
        <v>886</v>
      </c>
      <c r="EI66" s="11" t="s">
        <v>886</v>
      </c>
      <c r="EJ66" s="11" t="s">
        <v>886</v>
      </c>
      <c r="EK66" s="11" t="s">
        <v>886</v>
      </c>
      <c r="EL66" s="11" t="s">
        <v>886</v>
      </c>
      <c r="EM66" s="11" t="s">
        <v>886</v>
      </c>
      <c r="EN66" s="11" t="s">
        <v>886</v>
      </c>
      <c r="EO66" s="11" t="s">
        <v>886</v>
      </c>
      <c r="EP66" s="11" t="s">
        <v>886</v>
      </c>
      <c r="EQ66" s="11" t="s">
        <v>886</v>
      </c>
      <c r="ER66" s="11" t="s">
        <v>886</v>
      </c>
      <c r="ES66" s="11" t="s">
        <v>886</v>
      </c>
      <c r="ET66" s="11" t="s">
        <v>886</v>
      </c>
      <c r="EU66" s="11" t="s">
        <v>886</v>
      </c>
      <c r="EV66" s="11" t="s">
        <v>886</v>
      </c>
      <c r="EW66" s="11" t="s">
        <v>886</v>
      </c>
      <c r="EX66" s="11" t="s">
        <v>886</v>
      </c>
      <c r="EY66" s="11" t="s">
        <v>886</v>
      </c>
      <c r="EZ66" s="11" t="s">
        <v>886</v>
      </c>
      <c r="FA66" s="11" t="s">
        <v>886</v>
      </c>
      <c r="FB66" s="11" t="s">
        <v>886</v>
      </c>
      <c r="FC66" s="11" t="s">
        <v>886</v>
      </c>
      <c r="FD66" s="11" t="s">
        <v>886</v>
      </c>
      <c r="FE66" s="11" t="s">
        <v>886</v>
      </c>
      <c r="FF66" s="11" t="s">
        <v>886</v>
      </c>
      <c r="FG66" s="11" t="s">
        <v>886</v>
      </c>
      <c r="FH66" s="11" t="s">
        <v>886</v>
      </c>
      <c r="FI66" s="11" t="s">
        <v>886</v>
      </c>
      <c r="FJ66" s="11" t="s">
        <v>886</v>
      </c>
      <c r="FK66" s="11" t="s">
        <v>886</v>
      </c>
      <c r="FL66" s="11" t="s">
        <v>886</v>
      </c>
      <c r="FM66" s="11" t="s">
        <v>886</v>
      </c>
      <c r="FN66" s="11" t="s">
        <v>886</v>
      </c>
      <c r="FO66" s="11" t="s">
        <v>886</v>
      </c>
      <c r="FP66" s="11" t="s">
        <v>886</v>
      </c>
      <c r="FQ66" s="11" t="s">
        <v>886</v>
      </c>
      <c r="FR66" s="11" t="s">
        <v>886</v>
      </c>
      <c r="FS66" s="11" t="s">
        <v>886</v>
      </c>
      <c r="FT66" s="11" t="s">
        <v>886</v>
      </c>
      <c r="FU66" s="11" t="s">
        <v>886</v>
      </c>
      <c r="FV66" s="11" t="s">
        <v>886</v>
      </c>
      <c r="FW66" s="11" t="s">
        <v>886</v>
      </c>
      <c r="FX66" s="11" t="s">
        <v>886</v>
      </c>
      <c r="FY66" s="11" t="s">
        <v>887</v>
      </c>
      <c r="FZ66" s="11" t="s">
        <v>887</v>
      </c>
      <c r="GA66" s="11" t="s">
        <v>887</v>
      </c>
      <c r="GB66" s="11" t="s">
        <v>887</v>
      </c>
      <c r="GC66" s="11" t="s">
        <v>887</v>
      </c>
      <c r="GD66" s="11" t="s">
        <v>887</v>
      </c>
      <c r="GE66" s="11" t="s">
        <v>887</v>
      </c>
      <c r="GF66" s="11" t="s">
        <v>887</v>
      </c>
      <c r="GG66" s="11" t="s">
        <v>887</v>
      </c>
      <c r="GH66" s="11" t="s">
        <v>887</v>
      </c>
      <c r="GI66" s="11" t="s">
        <v>887</v>
      </c>
      <c r="GJ66" s="11" t="s">
        <v>887</v>
      </c>
      <c r="GK66" s="11" t="s">
        <v>887</v>
      </c>
      <c r="GL66" s="11" t="s">
        <v>887</v>
      </c>
      <c r="GM66" s="11" t="s">
        <v>887</v>
      </c>
      <c r="GN66" s="11" t="s">
        <v>887</v>
      </c>
      <c r="GO66" s="11" t="s">
        <v>887</v>
      </c>
      <c r="GP66" s="11" t="s">
        <v>887</v>
      </c>
      <c r="GQ66" s="11" t="s">
        <v>887</v>
      </c>
      <c r="GR66" s="11" t="s">
        <v>887</v>
      </c>
      <c r="GS66" s="11" t="s">
        <v>887</v>
      </c>
      <c r="GT66" s="11" t="s">
        <v>887</v>
      </c>
      <c r="GU66" s="11" t="s">
        <v>887</v>
      </c>
      <c r="GV66" s="11" t="s">
        <v>887</v>
      </c>
      <c r="GW66" s="11" t="s">
        <v>887</v>
      </c>
      <c r="GX66" s="11" t="s">
        <v>887</v>
      </c>
      <c r="GY66" s="11" t="s">
        <v>887</v>
      </c>
      <c r="GZ66" s="11" t="s">
        <v>887</v>
      </c>
      <c r="HA66" s="11" t="s">
        <v>887</v>
      </c>
      <c r="HB66" s="11" t="s">
        <v>887</v>
      </c>
      <c r="HC66" s="11" t="s">
        <v>887</v>
      </c>
      <c r="HD66" s="11" t="s">
        <v>887</v>
      </c>
      <c r="HE66" s="11" t="s">
        <v>887</v>
      </c>
      <c r="HF66" s="11" t="s">
        <v>887</v>
      </c>
      <c r="HG66" s="11" t="s">
        <v>887</v>
      </c>
      <c r="HH66" s="11" t="s">
        <v>887</v>
      </c>
      <c r="HI66" s="11" t="s">
        <v>887</v>
      </c>
      <c r="HJ66" s="11" t="s">
        <v>887</v>
      </c>
      <c r="HK66" s="11" t="s">
        <v>887</v>
      </c>
      <c r="HL66" s="11" t="s">
        <v>887</v>
      </c>
      <c r="HM66" s="11" t="s">
        <v>887</v>
      </c>
      <c r="HN66" s="11" t="s">
        <v>887</v>
      </c>
      <c r="HO66" s="11" t="s">
        <v>887</v>
      </c>
      <c r="HP66" s="11" t="s">
        <v>887</v>
      </c>
      <c r="HQ66" s="11" t="s">
        <v>888</v>
      </c>
      <c r="HR66" s="11" t="s">
        <v>888</v>
      </c>
      <c r="HS66" s="11" t="s">
        <v>888</v>
      </c>
      <c r="HT66" s="11" t="s">
        <v>888</v>
      </c>
      <c r="HU66" s="11" t="s">
        <v>888</v>
      </c>
      <c r="HV66" s="11" t="s">
        <v>888</v>
      </c>
      <c r="HW66" s="11" t="s">
        <v>888</v>
      </c>
      <c r="HX66" s="11" t="s">
        <v>888</v>
      </c>
      <c r="HY66" s="11" t="s">
        <v>888</v>
      </c>
      <c r="HZ66" s="11" t="s">
        <v>888</v>
      </c>
      <c r="IA66" s="11" t="s">
        <v>888</v>
      </c>
      <c r="IB66" s="11" t="s">
        <v>888</v>
      </c>
      <c r="IC66" s="11" t="s">
        <v>888</v>
      </c>
      <c r="ID66" s="11" t="s">
        <v>888</v>
      </c>
      <c r="IE66" s="11" t="s">
        <v>888</v>
      </c>
      <c r="IF66" s="11" t="s">
        <v>888</v>
      </c>
      <c r="IG66" s="11" t="s">
        <v>888</v>
      </c>
      <c r="IH66" s="11" t="s">
        <v>888</v>
      </c>
      <c r="II66" s="11" t="s">
        <v>888</v>
      </c>
      <c r="IJ66" s="11" t="s">
        <v>888</v>
      </c>
      <c r="IK66" s="11" t="s">
        <v>888</v>
      </c>
      <c r="IL66" s="11" t="s">
        <v>888</v>
      </c>
      <c r="IM66" s="11" t="s">
        <v>888</v>
      </c>
      <c r="IN66" s="11" t="s">
        <v>888</v>
      </c>
      <c r="IO66" s="11" t="s">
        <v>888</v>
      </c>
      <c r="IP66" s="11" t="s">
        <v>888</v>
      </c>
      <c r="IQ66" s="11" t="s">
        <v>888</v>
      </c>
      <c r="IR66" s="11" t="s">
        <v>888</v>
      </c>
      <c r="IS66" s="11" t="s">
        <v>888</v>
      </c>
      <c r="IT66" s="11" t="s">
        <v>888</v>
      </c>
      <c r="IU66" s="11" t="s">
        <v>888</v>
      </c>
      <c r="IV66" s="11" t="s">
        <v>888</v>
      </c>
      <c r="IW66" s="11" t="s">
        <v>888</v>
      </c>
      <c r="IX66" s="11" t="s">
        <v>888</v>
      </c>
      <c r="IY66" s="11" t="s">
        <v>888</v>
      </c>
      <c r="IZ66" s="11" t="s">
        <v>888</v>
      </c>
      <c r="JA66" s="11" t="s">
        <v>888</v>
      </c>
      <c r="JB66" s="11" t="s">
        <v>888</v>
      </c>
      <c r="JC66" s="11" t="s">
        <v>888</v>
      </c>
      <c r="JD66" s="11" t="s">
        <v>888</v>
      </c>
      <c r="JE66" s="11" t="s">
        <v>888</v>
      </c>
      <c r="JF66" s="11" t="s">
        <v>888</v>
      </c>
      <c r="JG66" s="11" t="s">
        <v>888</v>
      </c>
      <c r="JH66" s="11" t="s">
        <v>888</v>
      </c>
      <c r="JI66" s="11" t="s">
        <v>889</v>
      </c>
      <c r="JJ66" s="11" t="s">
        <v>889</v>
      </c>
      <c r="JK66" s="11" t="s">
        <v>889</v>
      </c>
      <c r="JL66" s="11" t="s">
        <v>889</v>
      </c>
      <c r="JM66" s="11" t="s">
        <v>889</v>
      </c>
      <c r="JN66" s="11" t="s">
        <v>889</v>
      </c>
      <c r="JO66" s="11" t="s">
        <v>889</v>
      </c>
      <c r="JP66" s="11" t="s">
        <v>889</v>
      </c>
      <c r="JQ66" s="11" t="s">
        <v>889</v>
      </c>
      <c r="JR66" s="11" t="s">
        <v>889</v>
      </c>
      <c r="JS66" s="11" t="s">
        <v>889</v>
      </c>
      <c r="JT66" s="11" t="s">
        <v>889</v>
      </c>
      <c r="JU66" s="11" t="s">
        <v>889</v>
      </c>
      <c r="JV66" s="11" t="s">
        <v>889</v>
      </c>
      <c r="JW66" s="11" t="s">
        <v>889</v>
      </c>
      <c r="JX66" s="11" t="s">
        <v>889</v>
      </c>
      <c r="JY66" s="11" t="s">
        <v>889</v>
      </c>
      <c r="JZ66" s="11" t="s">
        <v>889</v>
      </c>
      <c r="KA66" s="11" t="s">
        <v>889</v>
      </c>
      <c r="KB66" s="11" t="s">
        <v>889</v>
      </c>
      <c r="KC66" s="11" t="s">
        <v>889</v>
      </c>
      <c r="KD66" s="11" t="s">
        <v>889</v>
      </c>
      <c r="KE66" s="11" t="s">
        <v>889</v>
      </c>
      <c r="KF66" s="11" t="s">
        <v>889</v>
      </c>
      <c r="KG66" s="11" t="s">
        <v>889</v>
      </c>
      <c r="KH66" s="11" t="s">
        <v>889</v>
      </c>
      <c r="KI66" s="11" t="s">
        <v>889</v>
      </c>
      <c r="KJ66" s="11" t="s">
        <v>889</v>
      </c>
      <c r="KK66" s="11" t="s">
        <v>889</v>
      </c>
      <c r="KL66" s="11" t="s">
        <v>889</v>
      </c>
      <c r="KM66" s="11" t="s">
        <v>889</v>
      </c>
      <c r="KN66" s="11" t="s">
        <v>889</v>
      </c>
      <c r="KO66" s="11" t="s">
        <v>889</v>
      </c>
      <c r="KP66" s="11" t="s">
        <v>889</v>
      </c>
      <c r="KQ66" s="11" t="s">
        <v>889</v>
      </c>
      <c r="KR66" s="11" t="s">
        <v>889</v>
      </c>
      <c r="KS66" s="11" t="s">
        <v>889</v>
      </c>
      <c r="KT66" s="11" t="s">
        <v>889</v>
      </c>
      <c r="KU66" s="11" t="s">
        <v>889</v>
      </c>
      <c r="KV66" s="11" t="s">
        <v>889</v>
      </c>
      <c r="KW66" s="11" t="s">
        <v>889</v>
      </c>
      <c r="KX66" s="11" t="s">
        <v>889</v>
      </c>
      <c r="KY66" s="11" t="s">
        <v>889</v>
      </c>
      <c r="KZ66" s="11" t="s">
        <v>889</v>
      </c>
      <c r="LA66" s="11" t="s">
        <v>890</v>
      </c>
      <c r="LB66" s="11" t="s">
        <v>890</v>
      </c>
      <c r="LC66" s="11" t="s">
        <v>890</v>
      </c>
      <c r="LD66" s="11" t="s">
        <v>890</v>
      </c>
      <c r="LE66" s="11" t="s">
        <v>890</v>
      </c>
      <c r="LF66" s="11" t="s">
        <v>890</v>
      </c>
      <c r="LG66" s="11" t="s">
        <v>890</v>
      </c>
      <c r="LH66" s="11" t="s">
        <v>890</v>
      </c>
      <c r="LI66" s="11" t="s">
        <v>890</v>
      </c>
      <c r="LJ66" s="11" t="s">
        <v>890</v>
      </c>
      <c r="LK66" s="11" t="s">
        <v>890</v>
      </c>
      <c r="LL66" s="11" t="s">
        <v>890</v>
      </c>
      <c r="LM66" s="11" t="s">
        <v>890</v>
      </c>
      <c r="LN66" s="11" t="s">
        <v>890</v>
      </c>
      <c r="LO66" s="11" t="s">
        <v>890</v>
      </c>
      <c r="LP66" s="11" t="s">
        <v>890</v>
      </c>
      <c r="LQ66" s="11" t="s">
        <v>890</v>
      </c>
      <c r="LR66" s="11" t="s">
        <v>890</v>
      </c>
      <c r="LS66" s="11" t="s">
        <v>890</v>
      </c>
      <c r="LT66" s="11" t="s">
        <v>890</v>
      </c>
      <c r="LU66" s="11" t="s">
        <v>890</v>
      </c>
      <c r="LV66" s="11" t="s">
        <v>890</v>
      </c>
      <c r="LW66" s="11" t="s">
        <v>890</v>
      </c>
      <c r="LX66" s="11" t="s">
        <v>890</v>
      </c>
      <c r="LY66" s="11" t="s">
        <v>890</v>
      </c>
      <c r="LZ66" s="11" t="s">
        <v>890</v>
      </c>
      <c r="MA66" s="11" t="s">
        <v>890</v>
      </c>
      <c r="MB66" s="11" t="s">
        <v>890</v>
      </c>
      <c r="MC66" s="11" t="s">
        <v>890</v>
      </c>
      <c r="MD66" s="11" t="s">
        <v>890</v>
      </c>
      <c r="ME66" s="11" t="s">
        <v>890</v>
      </c>
      <c r="MF66" s="11" t="s">
        <v>890</v>
      </c>
      <c r="MG66" s="11" t="s">
        <v>890</v>
      </c>
      <c r="MH66" s="11" t="s">
        <v>890</v>
      </c>
      <c r="MI66" s="11" t="s">
        <v>890</v>
      </c>
      <c r="MJ66" s="11" t="s">
        <v>890</v>
      </c>
      <c r="MK66" s="11" t="s">
        <v>890</v>
      </c>
      <c r="ML66" s="11" t="s">
        <v>890</v>
      </c>
      <c r="MM66" s="11" t="s">
        <v>890</v>
      </c>
      <c r="MN66" s="11" t="s">
        <v>890</v>
      </c>
      <c r="MO66" s="11" t="s">
        <v>890</v>
      </c>
      <c r="MP66" s="11" t="s">
        <v>890</v>
      </c>
      <c r="MQ66" s="11" t="s">
        <v>890</v>
      </c>
      <c r="MR66" s="11" t="s">
        <v>890</v>
      </c>
      <c r="MS66" s="11" t="s">
        <v>903</v>
      </c>
      <c r="MT66" s="11" t="s">
        <v>903</v>
      </c>
      <c r="MU66" s="11" t="s">
        <v>903</v>
      </c>
      <c r="MV66" s="11" t="s">
        <v>903</v>
      </c>
      <c r="MW66" s="11" t="s">
        <v>903</v>
      </c>
      <c r="MX66" s="11" t="s">
        <v>903</v>
      </c>
      <c r="MY66" s="11" t="s">
        <v>903</v>
      </c>
      <c r="MZ66" s="11" t="s">
        <v>903</v>
      </c>
      <c r="NA66" s="11" t="s">
        <v>903</v>
      </c>
      <c r="NB66" s="11" t="s">
        <v>903</v>
      </c>
      <c r="NC66" s="11" t="s">
        <v>903</v>
      </c>
      <c r="ND66" s="11" t="s">
        <v>903</v>
      </c>
      <c r="NE66" s="11" t="s">
        <v>903</v>
      </c>
      <c r="NF66" s="11" t="s">
        <v>903</v>
      </c>
      <c r="NG66" s="11" t="s">
        <v>903</v>
      </c>
      <c r="NH66" s="11" t="s">
        <v>903</v>
      </c>
      <c r="NI66" s="11" t="s">
        <v>903</v>
      </c>
      <c r="NJ66" s="11" t="s">
        <v>903</v>
      </c>
      <c r="NK66" s="11" t="s">
        <v>903</v>
      </c>
      <c r="NL66" s="11" t="s">
        <v>903</v>
      </c>
      <c r="NM66" s="11" t="s">
        <v>903</v>
      </c>
      <c r="NN66" s="11" t="s">
        <v>903</v>
      </c>
      <c r="NO66" s="11" t="s">
        <v>913</v>
      </c>
      <c r="NP66" s="11" t="s">
        <v>913</v>
      </c>
      <c r="NQ66" s="11" t="s">
        <v>913</v>
      </c>
      <c r="NR66" s="11" t="s">
        <v>913</v>
      </c>
      <c r="NS66" s="11" t="s">
        <v>913</v>
      </c>
      <c r="NT66" s="11" t="s">
        <v>913</v>
      </c>
      <c r="NU66" s="11" t="s">
        <v>913</v>
      </c>
      <c r="NV66" s="11" t="s">
        <v>913</v>
      </c>
      <c r="NW66" s="11" t="s">
        <v>913</v>
      </c>
      <c r="NX66" s="11" t="s">
        <v>913</v>
      </c>
      <c r="NY66" s="11" t="s">
        <v>913</v>
      </c>
      <c r="NZ66" s="11" t="s">
        <v>767</v>
      </c>
      <c r="OA66" s="11" t="s">
        <v>767</v>
      </c>
      <c r="OB66" s="11" t="s">
        <v>767</v>
      </c>
      <c r="OC66" s="11" t="s">
        <v>767</v>
      </c>
      <c r="OD66" s="11" t="s">
        <v>767</v>
      </c>
      <c r="OE66" s="11" t="s">
        <v>767</v>
      </c>
      <c r="OF66" s="11" t="s">
        <v>767</v>
      </c>
      <c r="OG66" s="11" t="s">
        <v>767</v>
      </c>
      <c r="OH66" s="11" t="s">
        <v>767</v>
      </c>
      <c r="OI66" s="11" t="s">
        <v>767</v>
      </c>
      <c r="OJ66" s="11" t="s">
        <v>767</v>
      </c>
    </row>
    <row r="67" spans="3:400" x14ac:dyDescent="0.15">
      <c r="C67" s="97" t="s">
        <v>348</v>
      </c>
      <c r="D67" s="98" t="s">
        <v>349</v>
      </c>
      <c r="E67" s="101">
        <v>100000</v>
      </c>
      <c r="F67" s="101">
        <v>100000</v>
      </c>
      <c r="G67" s="101">
        <v>100000</v>
      </c>
      <c r="H67" s="101">
        <v>100000</v>
      </c>
      <c r="I67" s="101">
        <v>100000</v>
      </c>
      <c r="J67" s="101">
        <v>100000</v>
      </c>
      <c r="K67" s="101">
        <v>100000</v>
      </c>
      <c r="L67" s="101">
        <v>100000</v>
      </c>
      <c r="M67" s="101">
        <v>100000</v>
      </c>
      <c r="N67" s="101">
        <v>100000</v>
      </c>
      <c r="O67" s="101">
        <v>100000</v>
      </c>
      <c r="P67" s="101">
        <v>100000</v>
      </c>
      <c r="Q67" s="101">
        <v>100000</v>
      </c>
      <c r="R67" s="101">
        <v>100000</v>
      </c>
      <c r="S67" s="101">
        <v>100000</v>
      </c>
      <c r="T67" s="101">
        <v>100000</v>
      </c>
      <c r="U67" s="101">
        <v>100000</v>
      </c>
      <c r="V67" s="101">
        <v>100000</v>
      </c>
      <c r="W67" s="101">
        <v>100000</v>
      </c>
      <c r="X67" s="101">
        <v>100000</v>
      </c>
      <c r="Y67" s="101">
        <v>100000</v>
      </c>
      <c r="Z67" s="101">
        <v>100000</v>
      </c>
      <c r="AA67" s="101">
        <v>100000</v>
      </c>
      <c r="AB67" s="101">
        <v>100000</v>
      </c>
      <c r="AC67" s="101">
        <v>100000</v>
      </c>
      <c r="AD67" s="101">
        <v>100000</v>
      </c>
      <c r="AE67" s="101">
        <v>100000</v>
      </c>
      <c r="AF67" s="101">
        <v>100000</v>
      </c>
      <c r="AG67" s="101">
        <v>100000</v>
      </c>
      <c r="AH67" s="101">
        <v>100000</v>
      </c>
      <c r="AI67" s="101">
        <v>100000</v>
      </c>
      <c r="AJ67" s="101">
        <v>100000</v>
      </c>
      <c r="AK67" s="101">
        <v>100000</v>
      </c>
      <c r="AL67" s="101">
        <v>100000</v>
      </c>
      <c r="AM67" s="101">
        <v>100000</v>
      </c>
      <c r="AN67" s="101">
        <v>100000</v>
      </c>
      <c r="AO67" s="101">
        <v>100000</v>
      </c>
      <c r="AP67" s="101">
        <v>100000</v>
      </c>
      <c r="AQ67" s="101">
        <v>100000</v>
      </c>
      <c r="AR67" s="101">
        <v>100000</v>
      </c>
      <c r="AS67" s="101">
        <v>100000</v>
      </c>
      <c r="AT67" s="101">
        <v>100000</v>
      </c>
      <c r="AU67" s="101">
        <v>100000</v>
      </c>
      <c r="AV67" s="101">
        <v>100000</v>
      </c>
      <c r="AW67" s="101">
        <v>100000</v>
      </c>
      <c r="AX67" s="101">
        <v>100000</v>
      </c>
      <c r="AY67" s="101">
        <v>100000</v>
      </c>
      <c r="AZ67" s="101">
        <v>90000</v>
      </c>
      <c r="BA67" s="101">
        <v>100000</v>
      </c>
      <c r="BB67" s="101">
        <v>100000</v>
      </c>
      <c r="BC67" s="101">
        <v>100000</v>
      </c>
      <c r="BD67" s="101">
        <v>90000</v>
      </c>
      <c r="BE67" s="101">
        <v>100000</v>
      </c>
      <c r="BF67" s="101">
        <v>100000</v>
      </c>
      <c r="BG67" s="101">
        <v>100000</v>
      </c>
      <c r="BH67" s="101">
        <v>90000</v>
      </c>
      <c r="BI67" s="101">
        <v>100000</v>
      </c>
      <c r="BJ67" s="101">
        <v>100000</v>
      </c>
      <c r="BK67" s="101">
        <v>100000</v>
      </c>
      <c r="BL67" s="101">
        <v>90000</v>
      </c>
      <c r="BM67" s="101">
        <v>100000</v>
      </c>
      <c r="BN67" s="101">
        <v>100000</v>
      </c>
      <c r="BO67" s="101">
        <v>100000</v>
      </c>
      <c r="BP67" s="101">
        <v>90000</v>
      </c>
      <c r="BQ67" s="101">
        <v>100000</v>
      </c>
      <c r="BR67" s="101">
        <v>100000</v>
      </c>
      <c r="BS67" s="101">
        <v>100000</v>
      </c>
      <c r="BT67" s="101">
        <v>90000</v>
      </c>
      <c r="BU67" s="101">
        <v>100000</v>
      </c>
      <c r="BV67" s="101">
        <v>100000</v>
      </c>
      <c r="BW67" s="101">
        <v>100000</v>
      </c>
      <c r="BX67" s="101">
        <v>90000</v>
      </c>
      <c r="BY67" s="101">
        <v>100000</v>
      </c>
      <c r="BZ67" s="101">
        <v>100000</v>
      </c>
      <c r="CA67" s="101">
        <v>100000</v>
      </c>
      <c r="CB67" s="101">
        <v>90000</v>
      </c>
      <c r="CC67" s="101">
        <v>100000</v>
      </c>
      <c r="CD67" s="101">
        <v>100000</v>
      </c>
      <c r="CE67" s="101">
        <v>100000</v>
      </c>
      <c r="CF67" s="101">
        <v>90000</v>
      </c>
      <c r="CG67" s="101">
        <v>100000</v>
      </c>
      <c r="CH67" s="101">
        <v>100000</v>
      </c>
      <c r="CI67" s="101">
        <v>100000</v>
      </c>
      <c r="CJ67" s="101">
        <v>90000</v>
      </c>
      <c r="CK67" s="101">
        <v>100000</v>
      </c>
      <c r="CL67" s="101">
        <v>100000</v>
      </c>
      <c r="CM67" s="101">
        <v>100000</v>
      </c>
      <c r="CN67" s="101">
        <v>90000</v>
      </c>
      <c r="CO67" s="101">
        <v>100000</v>
      </c>
      <c r="CP67" s="101">
        <v>100000</v>
      </c>
      <c r="CQ67" s="101">
        <v>90000</v>
      </c>
      <c r="CR67" s="101">
        <v>90000</v>
      </c>
      <c r="CS67" s="101">
        <v>100000</v>
      </c>
      <c r="CT67" s="101">
        <v>100000</v>
      </c>
      <c r="CU67" s="101">
        <v>90000</v>
      </c>
      <c r="CV67" s="101">
        <v>90000</v>
      </c>
      <c r="CW67" s="101">
        <v>100000</v>
      </c>
      <c r="CX67" s="101">
        <v>100000</v>
      </c>
      <c r="CY67" s="101">
        <v>90000</v>
      </c>
      <c r="CZ67" s="101">
        <v>90000</v>
      </c>
      <c r="DA67" s="101">
        <v>100000</v>
      </c>
      <c r="DB67" s="101">
        <v>100000</v>
      </c>
      <c r="DC67" s="101">
        <v>90000</v>
      </c>
      <c r="DD67" s="101">
        <v>90000</v>
      </c>
      <c r="DE67" s="101">
        <v>100000</v>
      </c>
      <c r="DF67" s="101">
        <v>100000</v>
      </c>
      <c r="DG67" s="101">
        <v>90000</v>
      </c>
      <c r="DH67" s="101">
        <v>90000</v>
      </c>
      <c r="DI67" s="101">
        <v>100000</v>
      </c>
      <c r="DJ67" s="101">
        <v>100000</v>
      </c>
      <c r="DK67" s="101">
        <v>90000</v>
      </c>
      <c r="DL67" s="101">
        <v>90000</v>
      </c>
      <c r="DM67" s="101">
        <v>100000</v>
      </c>
      <c r="DN67" s="101">
        <v>100000</v>
      </c>
      <c r="DO67" s="101">
        <v>90000</v>
      </c>
      <c r="DP67" s="101">
        <v>90000</v>
      </c>
      <c r="DQ67" s="101">
        <v>100000</v>
      </c>
      <c r="DR67" s="101">
        <v>100000</v>
      </c>
      <c r="DS67" s="101">
        <v>90000</v>
      </c>
      <c r="DT67" s="101">
        <v>90000</v>
      </c>
      <c r="DU67" s="101">
        <v>100000</v>
      </c>
      <c r="DV67" s="101">
        <v>100000</v>
      </c>
      <c r="DW67" s="101">
        <v>90000</v>
      </c>
      <c r="DX67" s="101">
        <v>90000</v>
      </c>
      <c r="DY67" s="101">
        <v>100000</v>
      </c>
      <c r="DZ67" s="101">
        <v>100000</v>
      </c>
      <c r="EA67" s="101">
        <v>90000</v>
      </c>
      <c r="EB67" s="101">
        <v>90000</v>
      </c>
      <c r="EC67" s="101">
        <v>100000</v>
      </c>
      <c r="ED67" s="101">
        <v>100000</v>
      </c>
      <c r="EE67" s="101">
        <v>90000</v>
      </c>
      <c r="EF67" s="101">
        <v>90000</v>
      </c>
      <c r="EG67" s="101">
        <v>100000</v>
      </c>
      <c r="EH67" s="101">
        <v>90000</v>
      </c>
      <c r="EI67" s="101">
        <v>90000</v>
      </c>
      <c r="EJ67" s="101">
        <v>90000</v>
      </c>
      <c r="EK67" s="101">
        <v>100000</v>
      </c>
      <c r="EL67" s="101">
        <v>90000</v>
      </c>
      <c r="EM67" s="101">
        <v>90000</v>
      </c>
      <c r="EN67" s="101">
        <v>90000</v>
      </c>
      <c r="EO67" s="101">
        <v>100000</v>
      </c>
      <c r="EP67" s="101">
        <v>90000</v>
      </c>
      <c r="EQ67" s="101">
        <v>90000</v>
      </c>
      <c r="ER67" s="101">
        <v>90000</v>
      </c>
      <c r="ES67" s="101">
        <v>100000</v>
      </c>
      <c r="ET67" s="101">
        <v>90000</v>
      </c>
      <c r="EU67" s="101">
        <v>90000</v>
      </c>
      <c r="EV67" s="101">
        <v>90000</v>
      </c>
      <c r="EW67" s="101">
        <v>100000</v>
      </c>
      <c r="EX67" s="101">
        <v>90000</v>
      </c>
      <c r="EY67" s="101">
        <v>90000</v>
      </c>
      <c r="EZ67" s="101">
        <v>90000</v>
      </c>
      <c r="FA67" s="101">
        <v>100000</v>
      </c>
      <c r="FB67" s="101">
        <v>90000</v>
      </c>
      <c r="FC67" s="101">
        <v>90000</v>
      </c>
      <c r="FD67" s="101">
        <v>90000</v>
      </c>
      <c r="FE67" s="101">
        <v>100000</v>
      </c>
      <c r="FF67" s="101">
        <v>90000</v>
      </c>
      <c r="FG67" s="101">
        <v>90000</v>
      </c>
      <c r="FH67" s="101">
        <v>90000</v>
      </c>
      <c r="FI67" s="101">
        <v>100000</v>
      </c>
      <c r="FJ67" s="101">
        <v>90000</v>
      </c>
      <c r="FK67" s="101">
        <v>90000</v>
      </c>
      <c r="FL67" s="101">
        <v>90000</v>
      </c>
      <c r="FM67" s="101">
        <v>100000</v>
      </c>
      <c r="FN67" s="101">
        <v>90000</v>
      </c>
      <c r="FO67" s="101">
        <v>90000</v>
      </c>
      <c r="FP67" s="101">
        <v>90000</v>
      </c>
      <c r="FQ67" s="101">
        <v>100000</v>
      </c>
      <c r="FR67" s="101">
        <v>90000</v>
      </c>
      <c r="FS67" s="101">
        <v>90000</v>
      </c>
      <c r="FT67" s="101">
        <v>90000</v>
      </c>
      <c r="FU67" s="101">
        <v>100000</v>
      </c>
      <c r="FV67" s="101">
        <v>90000</v>
      </c>
      <c r="FW67" s="101">
        <v>90000</v>
      </c>
      <c r="FX67" s="101">
        <v>90000</v>
      </c>
      <c r="FY67" s="101">
        <v>90000</v>
      </c>
      <c r="FZ67" s="101">
        <v>90000</v>
      </c>
      <c r="GA67" s="101">
        <v>90000</v>
      </c>
      <c r="GB67" s="101">
        <v>90000</v>
      </c>
      <c r="GC67" s="101">
        <v>90000</v>
      </c>
      <c r="GD67" s="101">
        <v>90000</v>
      </c>
      <c r="GE67" s="101">
        <v>90000</v>
      </c>
      <c r="GF67" s="101">
        <v>90000</v>
      </c>
      <c r="GG67" s="101">
        <v>90000</v>
      </c>
      <c r="GH67" s="101">
        <v>90000</v>
      </c>
      <c r="GI67" s="101">
        <v>90000</v>
      </c>
      <c r="GJ67" s="101">
        <v>90000</v>
      </c>
      <c r="GK67" s="101">
        <v>90000</v>
      </c>
      <c r="GL67" s="101">
        <v>90000</v>
      </c>
      <c r="GM67" s="101">
        <v>90000</v>
      </c>
      <c r="GN67" s="101">
        <v>90000</v>
      </c>
      <c r="GO67" s="101">
        <v>90000</v>
      </c>
      <c r="GP67" s="101">
        <v>90000</v>
      </c>
      <c r="GQ67" s="101">
        <v>90000</v>
      </c>
      <c r="GR67" s="101">
        <v>90000</v>
      </c>
      <c r="GS67" s="101">
        <v>90000</v>
      </c>
      <c r="GT67" s="101">
        <v>90000</v>
      </c>
      <c r="GU67" s="101">
        <v>90000</v>
      </c>
      <c r="GV67" s="101">
        <v>90000</v>
      </c>
      <c r="GW67" s="101">
        <v>90000</v>
      </c>
      <c r="GX67" s="101">
        <v>90000</v>
      </c>
      <c r="GY67" s="101">
        <v>90000</v>
      </c>
      <c r="GZ67" s="101">
        <v>90000</v>
      </c>
      <c r="HA67" s="101">
        <v>90000</v>
      </c>
      <c r="HB67" s="101">
        <v>90000</v>
      </c>
      <c r="HC67" s="101">
        <v>90000</v>
      </c>
      <c r="HD67" s="101">
        <v>90000</v>
      </c>
      <c r="HE67" s="101">
        <v>90000</v>
      </c>
      <c r="HF67" s="101">
        <v>90000</v>
      </c>
      <c r="HG67" s="101">
        <v>90000</v>
      </c>
      <c r="HH67" s="101">
        <v>90000</v>
      </c>
      <c r="HI67" s="101">
        <v>90000</v>
      </c>
      <c r="HJ67" s="101">
        <v>90000</v>
      </c>
      <c r="HK67" s="101">
        <v>90000</v>
      </c>
      <c r="HL67" s="101">
        <v>90000</v>
      </c>
      <c r="HM67" s="101">
        <v>90000</v>
      </c>
      <c r="HN67" s="101">
        <v>90000</v>
      </c>
      <c r="HO67" s="101">
        <v>90000</v>
      </c>
      <c r="HP67" s="101">
        <v>90000</v>
      </c>
      <c r="HQ67" s="101">
        <v>90000</v>
      </c>
      <c r="HR67" s="101">
        <v>90000</v>
      </c>
      <c r="HS67" s="101">
        <v>90000</v>
      </c>
      <c r="HT67" s="101">
        <v>80000</v>
      </c>
      <c r="HU67" s="101">
        <v>90000</v>
      </c>
      <c r="HV67" s="101">
        <v>90000</v>
      </c>
      <c r="HW67" s="101">
        <v>90000</v>
      </c>
      <c r="HX67" s="101">
        <v>80000</v>
      </c>
      <c r="HY67" s="101">
        <v>90000</v>
      </c>
      <c r="HZ67" s="101">
        <v>90000</v>
      </c>
      <c r="IA67" s="101">
        <v>90000</v>
      </c>
      <c r="IB67" s="101">
        <v>80000</v>
      </c>
      <c r="IC67" s="101">
        <v>90000</v>
      </c>
      <c r="ID67" s="101">
        <v>90000</v>
      </c>
      <c r="IE67" s="101">
        <v>90000</v>
      </c>
      <c r="IF67" s="101">
        <v>80000</v>
      </c>
      <c r="IG67" s="101">
        <v>90000</v>
      </c>
      <c r="IH67" s="101">
        <v>90000</v>
      </c>
      <c r="II67" s="101">
        <v>90000</v>
      </c>
      <c r="IJ67" s="101">
        <v>80000</v>
      </c>
      <c r="IK67" s="101">
        <v>90000</v>
      </c>
      <c r="IL67" s="101">
        <v>90000</v>
      </c>
      <c r="IM67" s="101">
        <v>90000</v>
      </c>
      <c r="IN67" s="101">
        <v>80000</v>
      </c>
      <c r="IO67" s="101">
        <v>90000</v>
      </c>
      <c r="IP67" s="101">
        <v>90000</v>
      </c>
      <c r="IQ67" s="101">
        <v>90000</v>
      </c>
      <c r="IR67" s="101">
        <v>80000</v>
      </c>
      <c r="IS67" s="101">
        <v>90000</v>
      </c>
      <c r="IT67" s="101">
        <v>90000</v>
      </c>
      <c r="IU67" s="101">
        <v>90000</v>
      </c>
      <c r="IV67" s="101">
        <v>80000</v>
      </c>
      <c r="IW67" s="101">
        <v>90000</v>
      </c>
      <c r="IX67" s="101">
        <v>90000</v>
      </c>
      <c r="IY67" s="101">
        <v>90000</v>
      </c>
      <c r="IZ67" s="101">
        <v>80000</v>
      </c>
      <c r="JA67" s="101">
        <v>90000</v>
      </c>
      <c r="JB67" s="101">
        <v>90000</v>
      </c>
      <c r="JC67" s="101">
        <v>90000</v>
      </c>
      <c r="JD67" s="101">
        <v>80000</v>
      </c>
      <c r="JE67" s="101">
        <v>90000</v>
      </c>
      <c r="JF67" s="101">
        <v>90000</v>
      </c>
      <c r="JG67" s="101">
        <v>90000</v>
      </c>
      <c r="JH67" s="101">
        <v>80000</v>
      </c>
      <c r="JI67" s="101">
        <v>90000</v>
      </c>
      <c r="JJ67" s="101">
        <v>90000</v>
      </c>
      <c r="JK67" s="101">
        <v>80000</v>
      </c>
      <c r="JL67" s="101">
        <v>80000</v>
      </c>
      <c r="JM67" s="101">
        <v>90000</v>
      </c>
      <c r="JN67" s="101">
        <v>90000</v>
      </c>
      <c r="JO67" s="101">
        <v>80000</v>
      </c>
      <c r="JP67" s="101">
        <v>80000</v>
      </c>
      <c r="JQ67" s="101">
        <v>90000</v>
      </c>
      <c r="JR67" s="101">
        <v>90000</v>
      </c>
      <c r="JS67" s="101">
        <v>80000</v>
      </c>
      <c r="JT67" s="101">
        <v>80000</v>
      </c>
      <c r="JU67" s="101">
        <v>90000</v>
      </c>
      <c r="JV67" s="101">
        <v>90000</v>
      </c>
      <c r="JW67" s="101">
        <v>80000</v>
      </c>
      <c r="JX67" s="101">
        <v>80000</v>
      </c>
      <c r="JY67" s="101">
        <v>90000</v>
      </c>
      <c r="JZ67" s="101">
        <v>90000</v>
      </c>
      <c r="KA67" s="101">
        <v>80000</v>
      </c>
      <c r="KB67" s="101">
        <v>80000</v>
      </c>
      <c r="KC67" s="101">
        <v>90000</v>
      </c>
      <c r="KD67" s="101">
        <v>90000</v>
      </c>
      <c r="KE67" s="101">
        <v>80000</v>
      </c>
      <c r="KF67" s="101">
        <v>80000</v>
      </c>
      <c r="KG67" s="101">
        <v>90000</v>
      </c>
      <c r="KH67" s="101">
        <v>90000</v>
      </c>
      <c r="KI67" s="101">
        <v>80000</v>
      </c>
      <c r="KJ67" s="101">
        <v>80000</v>
      </c>
      <c r="KK67" s="101">
        <v>90000</v>
      </c>
      <c r="KL67" s="101">
        <v>90000</v>
      </c>
      <c r="KM67" s="101">
        <v>80000</v>
      </c>
      <c r="KN67" s="101">
        <v>80000</v>
      </c>
      <c r="KO67" s="101">
        <v>90000</v>
      </c>
      <c r="KP67" s="101">
        <v>90000</v>
      </c>
      <c r="KQ67" s="101">
        <v>80000</v>
      </c>
      <c r="KR67" s="101">
        <v>80000</v>
      </c>
      <c r="KS67" s="101">
        <v>90000</v>
      </c>
      <c r="KT67" s="101">
        <v>90000</v>
      </c>
      <c r="KU67" s="101">
        <v>80000</v>
      </c>
      <c r="KV67" s="101">
        <v>80000</v>
      </c>
      <c r="KW67" s="101">
        <v>90000</v>
      </c>
      <c r="KX67" s="101">
        <v>90000</v>
      </c>
      <c r="KY67" s="101">
        <v>80000</v>
      </c>
      <c r="KZ67" s="101">
        <v>80000</v>
      </c>
      <c r="LA67" s="101">
        <v>90000</v>
      </c>
      <c r="LB67" s="101">
        <v>80000</v>
      </c>
      <c r="LC67" s="101">
        <v>80000</v>
      </c>
      <c r="LD67" s="101">
        <v>80000</v>
      </c>
      <c r="LE67" s="101">
        <v>90000</v>
      </c>
      <c r="LF67" s="101">
        <v>80000</v>
      </c>
      <c r="LG67" s="101">
        <v>80000</v>
      </c>
      <c r="LH67" s="101">
        <v>80000</v>
      </c>
      <c r="LI67" s="101">
        <v>90000</v>
      </c>
      <c r="LJ67" s="101">
        <v>80000</v>
      </c>
      <c r="LK67" s="101">
        <v>80000</v>
      </c>
      <c r="LL67" s="101">
        <v>80000</v>
      </c>
      <c r="LM67" s="101">
        <v>90000</v>
      </c>
      <c r="LN67" s="101">
        <v>80000</v>
      </c>
      <c r="LO67" s="101">
        <v>80000</v>
      </c>
      <c r="LP67" s="101">
        <v>80000</v>
      </c>
      <c r="LQ67" s="101">
        <v>90000</v>
      </c>
      <c r="LR67" s="101">
        <v>80000</v>
      </c>
      <c r="LS67" s="101">
        <v>80000</v>
      </c>
      <c r="LT67" s="101">
        <v>80000</v>
      </c>
      <c r="LU67" s="101">
        <v>90000</v>
      </c>
      <c r="LV67" s="101">
        <v>80000</v>
      </c>
      <c r="LW67" s="101">
        <v>80000</v>
      </c>
      <c r="LX67" s="101">
        <v>80000</v>
      </c>
      <c r="LY67" s="101">
        <v>90000</v>
      </c>
      <c r="LZ67" s="101">
        <v>80000</v>
      </c>
      <c r="MA67" s="101">
        <v>80000</v>
      </c>
      <c r="MB67" s="101">
        <v>80000</v>
      </c>
      <c r="MC67" s="101">
        <v>90000</v>
      </c>
      <c r="MD67" s="101">
        <v>80000</v>
      </c>
      <c r="ME67" s="101">
        <v>80000</v>
      </c>
      <c r="MF67" s="101">
        <v>80000</v>
      </c>
      <c r="MG67" s="101">
        <v>90000</v>
      </c>
      <c r="MH67" s="101">
        <v>80000</v>
      </c>
      <c r="MI67" s="101">
        <v>80000</v>
      </c>
      <c r="MJ67" s="101">
        <v>80000</v>
      </c>
      <c r="MK67" s="101">
        <v>90000</v>
      </c>
      <c r="ML67" s="101">
        <v>80000</v>
      </c>
      <c r="MM67" s="101">
        <v>80000</v>
      </c>
      <c r="MN67" s="101">
        <v>80000</v>
      </c>
      <c r="MO67" s="101">
        <v>90000</v>
      </c>
      <c r="MP67" s="101">
        <v>80000</v>
      </c>
      <c r="MQ67" s="101">
        <v>80000</v>
      </c>
      <c r="MR67" s="101">
        <v>80000</v>
      </c>
      <c r="MS67" s="101">
        <v>100000</v>
      </c>
      <c r="MT67" s="101">
        <v>100000</v>
      </c>
      <c r="MU67" s="101">
        <v>100000</v>
      </c>
      <c r="MV67" s="101">
        <v>100000</v>
      </c>
      <c r="MW67" s="101">
        <v>100000</v>
      </c>
      <c r="MX67" s="101">
        <v>100000</v>
      </c>
      <c r="MY67" s="101">
        <v>100000</v>
      </c>
      <c r="MZ67" s="101">
        <v>100000</v>
      </c>
      <c r="NA67" s="101">
        <v>100000</v>
      </c>
      <c r="NB67" s="101">
        <v>100000</v>
      </c>
      <c r="NC67" s="101">
        <v>100000</v>
      </c>
      <c r="ND67" s="101">
        <v>100000</v>
      </c>
      <c r="NE67" s="101">
        <v>100000</v>
      </c>
      <c r="NF67" s="101">
        <v>100000</v>
      </c>
      <c r="NG67" s="101">
        <v>100000</v>
      </c>
      <c r="NH67" s="101">
        <v>100000</v>
      </c>
      <c r="NI67" s="101">
        <v>100000</v>
      </c>
      <c r="NJ67" s="101">
        <v>100000</v>
      </c>
      <c r="NK67" s="101">
        <v>100000</v>
      </c>
      <c r="NL67" s="101">
        <v>100000</v>
      </c>
      <c r="NM67" s="101">
        <v>100000</v>
      </c>
      <c r="NN67" s="101">
        <v>100000</v>
      </c>
      <c r="NO67" s="101">
        <v>100000</v>
      </c>
      <c r="NP67" s="101">
        <v>100000</v>
      </c>
      <c r="NQ67" s="101">
        <v>100000</v>
      </c>
      <c r="NR67" s="101">
        <v>100000</v>
      </c>
      <c r="NS67" s="101">
        <v>100000</v>
      </c>
      <c r="NT67" s="101">
        <v>100000</v>
      </c>
      <c r="NU67" s="101">
        <v>100000</v>
      </c>
      <c r="NV67" s="101">
        <v>100000</v>
      </c>
      <c r="NW67" s="101">
        <v>100000</v>
      </c>
      <c r="NX67" s="101">
        <v>100000</v>
      </c>
      <c r="NY67" s="101">
        <v>100000</v>
      </c>
      <c r="NZ67" s="101">
        <v>20000</v>
      </c>
      <c r="OA67" s="101">
        <v>20000</v>
      </c>
      <c r="OB67" s="101">
        <v>20000</v>
      </c>
      <c r="OC67" s="101">
        <v>20000</v>
      </c>
      <c r="OD67" s="101">
        <v>20000</v>
      </c>
      <c r="OE67" s="101">
        <v>20000</v>
      </c>
      <c r="OF67" s="101">
        <v>20000</v>
      </c>
      <c r="OG67" s="101">
        <v>20000</v>
      </c>
      <c r="OH67" s="101">
        <v>20000</v>
      </c>
      <c r="OI67" s="101">
        <v>20000</v>
      </c>
      <c r="OJ67" s="101">
        <v>20000</v>
      </c>
    </row>
    <row r="68" spans="3:400" x14ac:dyDescent="0.15">
      <c r="C68" s="97" t="s">
        <v>342</v>
      </c>
      <c r="D68" s="98" t="s">
        <v>29</v>
      </c>
      <c r="E68" s="11" t="b">
        <v>1</v>
      </c>
      <c r="F68" s="11" t="b">
        <v>1</v>
      </c>
      <c r="G68" s="11" t="b">
        <v>1</v>
      </c>
      <c r="H68" s="11" t="b">
        <v>1</v>
      </c>
      <c r="I68" s="11" t="b">
        <v>1</v>
      </c>
      <c r="J68" s="11" t="b">
        <v>1</v>
      </c>
      <c r="K68" s="11" t="b">
        <v>1</v>
      </c>
      <c r="L68" s="11" t="b">
        <v>1</v>
      </c>
      <c r="M68" s="11" t="b">
        <v>1</v>
      </c>
      <c r="N68" s="11" t="b">
        <v>1</v>
      </c>
      <c r="O68" s="11" t="b">
        <v>1</v>
      </c>
      <c r="P68" s="11" t="b">
        <v>1</v>
      </c>
      <c r="Q68" s="11" t="b">
        <v>1</v>
      </c>
      <c r="R68" s="11" t="b">
        <v>1</v>
      </c>
      <c r="S68" s="11" t="b">
        <v>1</v>
      </c>
      <c r="T68" s="11" t="b">
        <v>1</v>
      </c>
      <c r="U68" s="11" t="b">
        <v>1</v>
      </c>
      <c r="V68" s="11" t="b">
        <v>1</v>
      </c>
      <c r="W68" s="11" t="b">
        <v>1</v>
      </c>
      <c r="X68" s="11" t="b">
        <v>1</v>
      </c>
      <c r="Y68" s="11" t="b">
        <v>1</v>
      </c>
      <c r="Z68" s="11" t="b">
        <v>1</v>
      </c>
      <c r="AA68" s="11" t="b">
        <v>1</v>
      </c>
      <c r="AB68" s="11" t="b">
        <v>1</v>
      </c>
      <c r="AC68" s="11" t="b">
        <v>1</v>
      </c>
      <c r="AD68" s="11" t="b">
        <v>1</v>
      </c>
      <c r="AE68" s="11" t="b">
        <v>1</v>
      </c>
      <c r="AF68" s="11" t="b">
        <v>1</v>
      </c>
      <c r="AG68" s="11" t="b">
        <v>1</v>
      </c>
      <c r="AH68" s="11" t="b">
        <v>1</v>
      </c>
      <c r="AI68" s="11" t="b">
        <v>1</v>
      </c>
      <c r="AJ68" s="11" t="b">
        <v>1</v>
      </c>
      <c r="AK68" s="11" t="b">
        <v>1</v>
      </c>
      <c r="AL68" s="11" t="b">
        <v>1</v>
      </c>
      <c r="AM68" s="11" t="b">
        <v>1</v>
      </c>
      <c r="AN68" s="11" t="b">
        <v>1</v>
      </c>
      <c r="AO68" s="11" t="b">
        <v>1</v>
      </c>
      <c r="AP68" s="11" t="b">
        <v>1</v>
      </c>
      <c r="AQ68" s="11" t="b">
        <v>1</v>
      </c>
      <c r="AR68" s="11" t="b">
        <v>1</v>
      </c>
      <c r="AS68" s="11" t="b">
        <v>1</v>
      </c>
      <c r="AT68" s="11" t="b">
        <v>1</v>
      </c>
      <c r="AU68" s="11" t="b">
        <v>1</v>
      </c>
      <c r="AV68" s="11" t="b">
        <v>1</v>
      </c>
      <c r="AW68" s="11" t="b">
        <v>1</v>
      </c>
      <c r="AX68" s="11" t="b">
        <v>1</v>
      </c>
      <c r="AY68" s="11" t="b">
        <v>1</v>
      </c>
      <c r="AZ68" s="11" t="b">
        <v>1</v>
      </c>
      <c r="BA68" s="11" t="b">
        <v>1</v>
      </c>
      <c r="BB68" s="11" t="b">
        <v>1</v>
      </c>
      <c r="BC68" s="11" t="b">
        <v>1</v>
      </c>
      <c r="BD68" s="11" t="b">
        <v>1</v>
      </c>
      <c r="BE68" s="11" t="b">
        <v>1</v>
      </c>
      <c r="BF68" s="11" t="b">
        <v>1</v>
      </c>
      <c r="BG68" s="11" t="b">
        <v>1</v>
      </c>
      <c r="BH68" s="11" t="b">
        <v>1</v>
      </c>
      <c r="BI68" s="11" t="b">
        <v>1</v>
      </c>
      <c r="BJ68" s="11" t="b">
        <v>1</v>
      </c>
      <c r="BK68" s="11" t="b">
        <v>1</v>
      </c>
      <c r="BL68" s="11" t="b">
        <v>1</v>
      </c>
      <c r="BM68" s="11" t="b">
        <v>1</v>
      </c>
      <c r="BN68" s="11" t="b">
        <v>1</v>
      </c>
      <c r="BO68" s="11" t="b">
        <v>1</v>
      </c>
      <c r="BP68" s="11" t="b">
        <v>1</v>
      </c>
      <c r="BQ68" s="11" t="b">
        <v>1</v>
      </c>
      <c r="BR68" s="11" t="b">
        <v>1</v>
      </c>
      <c r="BS68" s="11" t="b">
        <v>1</v>
      </c>
      <c r="BT68" s="11" t="b">
        <v>1</v>
      </c>
      <c r="BU68" s="11" t="b">
        <v>1</v>
      </c>
      <c r="BV68" s="11" t="b">
        <v>1</v>
      </c>
      <c r="BW68" s="11" t="b">
        <v>1</v>
      </c>
      <c r="BX68" s="11" t="b">
        <v>1</v>
      </c>
      <c r="BY68" s="11" t="b">
        <v>1</v>
      </c>
      <c r="BZ68" s="11" t="b">
        <v>1</v>
      </c>
      <c r="CA68" s="11" t="b">
        <v>1</v>
      </c>
      <c r="CB68" s="11" t="b">
        <v>1</v>
      </c>
      <c r="CC68" s="11" t="b">
        <v>1</v>
      </c>
      <c r="CD68" s="11" t="b">
        <v>1</v>
      </c>
      <c r="CE68" s="11" t="b">
        <v>1</v>
      </c>
      <c r="CF68" s="11" t="b">
        <v>1</v>
      </c>
      <c r="CG68" s="11" t="b">
        <v>1</v>
      </c>
      <c r="CH68" s="11" t="b">
        <v>1</v>
      </c>
      <c r="CI68" s="11" t="b">
        <v>1</v>
      </c>
      <c r="CJ68" s="11" t="b">
        <v>1</v>
      </c>
      <c r="CK68" s="11" t="b">
        <v>1</v>
      </c>
      <c r="CL68" s="11" t="b">
        <v>1</v>
      </c>
      <c r="CM68" s="11" t="b">
        <v>1</v>
      </c>
      <c r="CN68" s="11" t="b">
        <v>1</v>
      </c>
      <c r="CO68" s="11" t="b">
        <v>1</v>
      </c>
      <c r="CP68" s="11" t="b">
        <v>1</v>
      </c>
      <c r="CQ68" s="11" t="b">
        <v>1</v>
      </c>
      <c r="CR68" s="11" t="b">
        <v>1</v>
      </c>
      <c r="CS68" s="11" t="b">
        <v>1</v>
      </c>
      <c r="CT68" s="11" t="b">
        <v>1</v>
      </c>
      <c r="CU68" s="11" t="b">
        <v>1</v>
      </c>
      <c r="CV68" s="11" t="b">
        <v>1</v>
      </c>
      <c r="CW68" s="11" t="b">
        <v>1</v>
      </c>
      <c r="CX68" s="11" t="b">
        <v>1</v>
      </c>
      <c r="CY68" s="11" t="b">
        <v>1</v>
      </c>
      <c r="CZ68" s="11" t="b">
        <v>1</v>
      </c>
      <c r="DA68" s="11" t="b">
        <v>1</v>
      </c>
      <c r="DB68" s="11" t="b">
        <v>1</v>
      </c>
      <c r="DC68" s="11" t="b">
        <v>1</v>
      </c>
      <c r="DD68" s="11" t="b">
        <v>1</v>
      </c>
      <c r="DE68" s="11" t="b">
        <v>1</v>
      </c>
      <c r="DF68" s="11" t="b">
        <v>1</v>
      </c>
      <c r="DG68" s="11" t="b">
        <v>1</v>
      </c>
      <c r="DH68" s="11" t="b">
        <v>1</v>
      </c>
      <c r="DI68" s="11" t="b">
        <v>1</v>
      </c>
      <c r="DJ68" s="11" t="b">
        <v>1</v>
      </c>
      <c r="DK68" s="11" t="b">
        <v>1</v>
      </c>
      <c r="DL68" s="11" t="b">
        <v>1</v>
      </c>
      <c r="DM68" s="11" t="b">
        <v>1</v>
      </c>
      <c r="DN68" s="11" t="b">
        <v>1</v>
      </c>
      <c r="DO68" s="11" t="b">
        <v>1</v>
      </c>
      <c r="DP68" s="11" t="b">
        <v>1</v>
      </c>
      <c r="DQ68" s="11" t="b">
        <v>1</v>
      </c>
      <c r="DR68" s="11" t="b">
        <v>1</v>
      </c>
      <c r="DS68" s="11" t="b">
        <v>1</v>
      </c>
      <c r="DT68" s="11" t="b">
        <v>1</v>
      </c>
      <c r="DU68" s="11" t="b">
        <v>1</v>
      </c>
      <c r="DV68" s="11" t="b">
        <v>1</v>
      </c>
      <c r="DW68" s="11" t="b">
        <v>1</v>
      </c>
      <c r="DX68" s="11" t="b">
        <v>1</v>
      </c>
      <c r="DY68" s="11" t="b">
        <v>1</v>
      </c>
      <c r="DZ68" s="11" t="b">
        <v>1</v>
      </c>
      <c r="EA68" s="11" t="b">
        <v>1</v>
      </c>
      <c r="EB68" s="11" t="b">
        <v>1</v>
      </c>
      <c r="EC68" s="11" t="b">
        <v>1</v>
      </c>
      <c r="ED68" s="11" t="b">
        <v>1</v>
      </c>
      <c r="EE68" s="11" t="b">
        <v>1</v>
      </c>
      <c r="EF68" s="11" t="b">
        <v>1</v>
      </c>
      <c r="EG68" s="11" t="b">
        <v>1</v>
      </c>
      <c r="EH68" s="11" t="b">
        <v>1</v>
      </c>
      <c r="EI68" s="11" t="b">
        <v>1</v>
      </c>
      <c r="EJ68" s="11" t="b">
        <v>1</v>
      </c>
      <c r="EK68" s="11" t="b">
        <v>1</v>
      </c>
      <c r="EL68" s="11" t="b">
        <v>1</v>
      </c>
      <c r="EM68" s="11" t="b">
        <v>1</v>
      </c>
      <c r="EN68" s="11" t="b">
        <v>1</v>
      </c>
      <c r="EO68" s="11" t="b">
        <v>1</v>
      </c>
      <c r="EP68" s="11" t="b">
        <v>1</v>
      </c>
      <c r="EQ68" s="11" t="b">
        <v>1</v>
      </c>
      <c r="ER68" s="11" t="b">
        <v>1</v>
      </c>
      <c r="ES68" s="11" t="b">
        <v>1</v>
      </c>
      <c r="ET68" s="11" t="b">
        <v>1</v>
      </c>
      <c r="EU68" s="11" t="b">
        <v>1</v>
      </c>
      <c r="EV68" s="11" t="b">
        <v>1</v>
      </c>
      <c r="EW68" s="11" t="b">
        <v>1</v>
      </c>
      <c r="EX68" s="11" t="b">
        <v>1</v>
      </c>
      <c r="EY68" s="11" t="b">
        <v>1</v>
      </c>
      <c r="EZ68" s="11" t="b">
        <v>1</v>
      </c>
      <c r="FA68" s="11" t="b">
        <v>1</v>
      </c>
      <c r="FB68" s="11" t="b">
        <v>1</v>
      </c>
      <c r="FC68" s="11" t="b">
        <v>1</v>
      </c>
      <c r="FD68" s="11" t="b">
        <v>1</v>
      </c>
      <c r="FE68" s="11" t="b">
        <v>1</v>
      </c>
      <c r="FF68" s="11" t="b">
        <v>1</v>
      </c>
      <c r="FG68" s="11" t="b">
        <v>1</v>
      </c>
      <c r="FH68" s="11" t="b">
        <v>1</v>
      </c>
      <c r="FI68" s="11" t="b">
        <v>1</v>
      </c>
      <c r="FJ68" s="11" t="b">
        <v>1</v>
      </c>
      <c r="FK68" s="11" t="b">
        <v>1</v>
      </c>
      <c r="FL68" s="11" t="b">
        <v>1</v>
      </c>
      <c r="FM68" s="11" t="b">
        <v>1</v>
      </c>
      <c r="FN68" s="11" t="b">
        <v>1</v>
      </c>
      <c r="FO68" s="11" t="b">
        <v>1</v>
      </c>
      <c r="FP68" s="11" t="b">
        <v>1</v>
      </c>
      <c r="FQ68" s="11" t="b">
        <v>1</v>
      </c>
      <c r="FR68" s="11" t="b">
        <v>1</v>
      </c>
      <c r="FS68" s="11" t="b">
        <v>1</v>
      </c>
      <c r="FT68" s="11" t="b">
        <v>1</v>
      </c>
      <c r="FU68" s="11" t="b">
        <v>1</v>
      </c>
      <c r="FV68" s="11" t="b">
        <v>1</v>
      </c>
      <c r="FW68" s="11" t="b">
        <v>1</v>
      </c>
      <c r="FX68" s="11" t="b">
        <v>1</v>
      </c>
      <c r="FY68" s="11" t="b">
        <v>1</v>
      </c>
      <c r="FZ68" s="11" t="b">
        <v>1</v>
      </c>
      <c r="GA68" s="11" t="b">
        <v>1</v>
      </c>
      <c r="GB68" s="11" t="b">
        <v>1</v>
      </c>
      <c r="GC68" s="11" t="b">
        <v>1</v>
      </c>
      <c r="GD68" s="11" t="b">
        <v>1</v>
      </c>
      <c r="GE68" s="11" t="b">
        <v>1</v>
      </c>
      <c r="GF68" s="11" t="b">
        <v>1</v>
      </c>
      <c r="GG68" s="11" t="b">
        <v>1</v>
      </c>
      <c r="GH68" s="11" t="b">
        <v>1</v>
      </c>
      <c r="GI68" s="11" t="b">
        <v>1</v>
      </c>
      <c r="GJ68" s="11" t="b">
        <v>1</v>
      </c>
      <c r="GK68" s="11" t="b">
        <v>1</v>
      </c>
      <c r="GL68" s="11" t="b">
        <v>1</v>
      </c>
      <c r="GM68" s="11" t="b">
        <v>1</v>
      </c>
      <c r="GN68" s="11" t="b">
        <v>1</v>
      </c>
      <c r="GO68" s="11" t="b">
        <v>1</v>
      </c>
      <c r="GP68" s="11" t="b">
        <v>1</v>
      </c>
      <c r="GQ68" s="11" t="b">
        <v>1</v>
      </c>
      <c r="GR68" s="11" t="b">
        <v>1</v>
      </c>
      <c r="GS68" s="11" t="b">
        <v>1</v>
      </c>
      <c r="GT68" s="11" t="b">
        <v>1</v>
      </c>
      <c r="GU68" s="11" t="b">
        <v>1</v>
      </c>
      <c r="GV68" s="11" t="b">
        <v>1</v>
      </c>
      <c r="GW68" s="11" t="b">
        <v>1</v>
      </c>
      <c r="GX68" s="11" t="b">
        <v>1</v>
      </c>
      <c r="GY68" s="11" t="b">
        <v>1</v>
      </c>
      <c r="GZ68" s="11" t="b">
        <v>1</v>
      </c>
      <c r="HA68" s="11" t="b">
        <v>1</v>
      </c>
      <c r="HB68" s="11" t="b">
        <v>1</v>
      </c>
      <c r="HC68" s="11" t="b">
        <v>1</v>
      </c>
      <c r="HD68" s="11" t="b">
        <v>1</v>
      </c>
      <c r="HE68" s="11" t="b">
        <v>1</v>
      </c>
      <c r="HF68" s="11" t="b">
        <v>1</v>
      </c>
      <c r="HG68" s="11" t="b">
        <v>1</v>
      </c>
      <c r="HH68" s="11" t="b">
        <v>1</v>
      </c>
      <c r="HI68" s="11" t="b">
        <v>1</v>
      </c>
      <c r="HJ68" s="11" t="b">
        <v>1</v>
      </c>
      <c r="HK68" s="11" t="b">
        <v>1</v>
      </c>
      <c r="HL68" s="11" t="b">
        <v>1</v>
      </c>
      <c r="HM68" s="11" t="b">
        <v>1</v>
      </c>
      <c r="HN68" s="11" t="b">
        <v>1</v>
      </c>
      <c r="HO68" s="11" t="b">
        <v>1</v>
      </c>
      <c r="HP68" s="11" t="b">
        <v>1</v>
      </c>
      <c r="HQ68" s="11" t="b">
        <v>1</v>
      </c>
      <c r="HR68" s="11" t="b">
        <v>1</v>
      </c>
      <c r="HS68" s="11" t="b">
        <v>1</v>
      </c>
      <c r="HT68" s="11" t="b">
        <v>1</v>
      </c>
      <c r="HU68" s="11" t="b">
        <v>1</v>
      </c>
      <c r="HV68" s="11" t="b">
        <v>1</v>
      </c>
      <c r="HW68" s="11" t="b">
        <v>1</v>
      </c>
      <c r="HX68" s="11" t="b">
        <v>1</v>
      </c>
      <c r="HY68" s="11" t="b">
        <v>1</v>
      </c>
      <c r="HZ68" s="11" t="b">
        <v>1</v>
      </c>
      <c r="IA68" s="11" t="b">
        <v>1</v>
      </c>
      <c r="IB68" s="11" t="b">
        <v>1</v>
      </c>
      <c r="IC68" s="11" t="b">
        <v>1</v>
      </c>
      <c r="ID68" s="11" t="b">
        <v>1</v>
      </c>
      <c r="IE68" s="11" t="b">
        <v>1</v>
      </c>
      <c r="IF68" s="11" t="b">
        <v>1</v>
      </c>
      <c r="IG68" s="11" t="b">
        <v>1</v>
      </c>
      <c r="IH68" s="11" t="b">
        <v>1</v>
      </c>
      <c r="II68" s="11" t="b">
        <v>1</v>
      </c>
      <c r="IJ68" s="11" t="b">
        <v>1</v>
      </c>
      <c r="IK68" s="11" t="b">
        <v>1</v>
      </c>
      <c r="IL68" s="11" t="b">
        <v>1</v>
      </c>
      <c r="IM68" s="11" t="b">
        <v>1</v>
      </c>
      <c r="IN68" s="11" t="b">
        <v>1</v>
      </c>
      <c r="IO68" s="11" t="b">
        <v>1</v>
      </c>
      <c r="IP68" s="11" t="b">
        <v>1</v>
      </c>
      <c r="IQ68" s="11" t="b">
        <v>1</v>
      </c>
      <c r="IR68" s="11" t="b">
        <v>1</v>
      </c>
      <c r="IS68" s="11" t="b">
        <v>1</v>
      </c>
      <c r="IT68" s="11" t="b">
        <v>1</v>
      </c>
      <c r="IU68" s="11" t="b">
        <v>1</v>
      </c>
      <c r="IV68" s="11" t="b">
        <v>1</v>
      </c>
      <c r="IW68" s="11" t="b">
        <v>1</v>
      </c>
      <c r="IX68" s="11" t="b">
        <v>1</v>
      </c>
      <c r="IY68" s="11" t="b">
        <v>1</v>
      </c>
      <c r="IZ68" s="11" t="b">
        <v>1</v>
      </c>
      <c r="JA68" s="11" t="b">
        <v>1</v>
      </c>
      <c r="JB68" s="11" t="b">
        <v>1</v>
      </c>
      <c r="JC68" s="11" t="b">
        <v>1</v>
      </c>
      <c r="JD68" s="11" t="b">
        <v>1</v>
      </c>
      <c r="JE68" s="11" t="b">
        <v>1</v>
      </c>
      <c r="JF68" s="11" t="b">
        <v>1</v>
      </c>
      <c r="JG68" s="11" t="b">
        <v>1</v>
      </c>
      <c r="JH68" s="11" t="b">
        <v>1</v>
      </c>
      <c r="JI68" s="11" t="b">
        <v>1</v>
      </c>
      <c r="JJ68" s="11" t="b">
        <v>1</v>
      </c>
      <c r="JK68" s="11" t="b">
        <v>1</v>
      </c>
      <c r="JL68" s="11" t="b">
        <v>1</v>
      </c>
      <c r="JM68" s="11" t="b">
        <v>1</v>
      </c>
      <c r="JN68" s="11" t="b">
        <v>1</v>
      </c>
      <c r="JO68" s="11" t="b">
        <v>1</v>
      </c>
      <c r="JP68" s="11" t="b">
        <v>1</v>
      </c>
      <c r="JQ68" s="11" t="b">
        <v>1</v>
      </c>
      <c r="JR68" s="11" t="b">
        <v>1</v>
      </c>
      <c r="JS68" s="11" t="b">
        <v>1</v>
      </c>
      <c r="JT68" s="11" t="b">
        <v>1</v>
      </c>
      <c r="JU68" s="11" t="b">
        <v>1</v>
      </c>
      <c r="JV68" s="11" t="b">
        <v>1</v>
      </c>
      <c r="JW68" s="11" t="b">
        <v>1</v>
      </c>
      <c r="JX68" s="11" t="b">
        <v>1</v>
      </c>
      <c r="JY68" s="11" t="b">
        <v>1</v>
      </c>
      <c r="JZ68" s="11" t="b">
        <v>1</v>
      </c>
      <c r="KA68" s="11" t="b">
        <v>1</v>
      </c>
      <c r="KB68" s="11" t="b">
        <v>1</v>
      </c>
      <c r="KC68" s="11" t="b">
        <v>1</v>
      </c>
      <c r="KD68" s="11" t="b">
        <v>1</v>
      </c>
      <c r="KE68" s="11" t="b">
        <v>1</v>
      </c>
      <c r="KF68" s="11" t="b">
        <v>1</v>
      </c>
      <c r="KG68" s="11" t="b">
        <v>1</v>
      </c>
      <c r="KH68" s="11" t="b">
        <v>1</v>
      </c>
      <c r="KI68" s="11" t="b">
        <v>1</v>
      </c>
      <c r="KJ68" s="11" t="b">
        <v>1</v>
      </c>
      <c r="KK68" s="11" t="b">
        <v>1</v>
      </c>
      <c r="KL68" s="11" t="b">
        <v>1</v>
      </c>
      <c r="KM68" s="11" t="b">
        <v>1</v>
      </c>
      <c r="KN68" s="11" t="b">
        <v>1</v>
      </c>
      <c r="KO68" s="11" t="b">
        <v>1</v>
      </c>
      <c r="KP68" s="11" t="b">
        <v>1</v>
      </c>
      <c r="KQ68" s="11" t="b">
        <v>1</v>
      </c>
      <c r="KR68" s="11" t="b">
        <v>1</v>
      </c>
      <c r="KS68" s="11" t="b">
        <v>1</v>
      </c>
      <c r="KT68" s="11" t="b">
        <v>1</v>
      </c>
      <c r="KU68" s="11" t="b">
        <v>1</v>
      </c>
      <c r="KV68" s="11" t="b">
        <v>1</v>
      </c>
      <c r="KW68" s="11" t="b">
        <v>1</v>
      </c>
      <c r="KX68" s="11" t="b">
        <v>1</v>
      </c>
      <c r="KY68" s="11" t="b">
        <v>1</v>
      </c>
      <c r="KZ68" s="11" t="b">
        <v>1</v>
      </c>
      <c r="LA68" s="11" t="b">
        <v>1</v>
      </c>
      <c r="LB68" s="11" t="b">
        <v>1</v>
      </c>
      <c r="LC68" s="11" t="b">
        <v>1</v>
      </c>
      <c r="LD68" s="11" t="b">
        <v>1</v>
      </c>
      <c r="LE68" s="11" t="b">
        <v>1</v>
      </c>
      <c r="LF68" s="11" t="b">
        <v>1</v>
      </c>
      <c r="LG68" s="11" t="b">
        <v>1</v>
      </c>
      <c r="LH68" s="11" t="b">
        <v>1</v>
      </c>
      <c r="LI68" s="11" t="b">
        <v>1</v>
      </c>
      <c r="LJ68" s="11" t="b">
        <v>1</v>
      </c>
      <c r="LK68" s="11" t="b">
        <v>1</v>
      </c>
      <c r="LL68" s="11" t="b">
        <v>1</v>
      </c>
      <c r="LM68" s="11" t="b">
        <v>1</v>
      </c>
      <c r="LN68" s="11" t="b">
        <v>1</v>
      </c>
      <c r="LO68" s="11" t="b">
        <v>1</v>
      </c>
      <c r="LP68" s="11" t="b">
        <v>1</v>
      </c>
      <c r="LQ68" s="11" t="b">
        <v>1</v>
      </c>
      <c r="LR68" s="11" t="b">
        <v>1</v>
      </c>
      <c r="LS68" s="11" t="b">
        <v>1</v>
      </c>
      <c r="LT68" s="11" t="b">
        <v>1</v>
      </c>
      <c r="LU68" s="11" t="b">
        <v>1</v>
      </c>
      <c r="LV68" s="11" t="b">
        <v>1</v>
      </c>
      <c r="LW68" s="11" t="b">
        <v>1</v>
      </c>
      <c r="LX68" s="11" t="b">
        <v>1</v>
      </c>
      <c r="LY68" s="11" t="b">
        <v>1</v>
      </c>
      <c r="LZ68" s="11" t="b">
        <v>1</v>
      </c>
      <c r="MA68" s="11" t="b">
        <v>1</v>
      </c>
      <c r="MB68" s="11" t="b">
        <v>1</v>
      </c>
      <c r="MC68" s="11" t="b">
        <v>1</v>
      </c>
      <c r="MD68" s="11" t="b">
        <v>1</v>
      </c>
      <c r="ME68" s="11" t="b">
        <v>1</v>
      </c>
      <c r="MF68" s="11" t="b">
        <v>1</v>
      </c>
      <c r="MG68" s="11" t="b">
        <v>1</v>
      </c>
      <c r="MH68" s="11" t="b">
        <v>1</v>
      </c>
      <c r="MI68" s="11" t="b">
        <v>1</v>
      </c>
      <c r="MJ68" s="11" t="b">
        <v>1</v>
      </c>
      <c r="MK68" s="11" t="b">
        <v>1</v>
      </c>
      <c r="ML68" s="11" t="b">
        <v>1</v>
      </c>
      <c r="MM68" s="11" t="b">
        <v>1</v>
      </c>
      <c r="MN68" s="11" t="b">
        <v>1</v>
      </c>
      <c r="MO68" s="11" t="b">
        <v>1</v>
      </c>
      <c r="MP68" s="11" t="b">
        <v>1</v>
      </c>
      <c r="MQ68" s="11" t="b">
        <v>1</v>
      </c>
      <c r="MR68" s="11" t="b">
        <v>1</v>
      </c>
      <c r="MS68" s="11" t="b">
        <v>1</v>
      </c>
      <c r="MT68" s="11" t="b">
        <v>1</v>
      </c>
      <c r="MU68" s="11" t="b">
        <v>1</v>
      </c>
      <c r="MV68" s="11" t="b">
        <v>1</v>
      </c>
      <c r="MW68" s="11" t="b">
        <v>1</v>
      </c>
      <c r="MX68" s="11" t="b">
        <v>1</v>
      </c>
      <c r="MY68" s="11" t="b">
        <v>1</v>
      </c>
      <c r="MZ68" s="11" t="b">
        <v>1</v>
      </c>
      <c r="NA68" s="11" t="b">
        <v>1</v>
      </c>
      <c r="NB68" s="11" t="b">
        <v>1</v>
      </c>
      <c r="NC68" s="11" t="b">
        <v>1</v>
      </c>
      <c r="ND68" s="11" t="b">
        <v>1</v>
      </c>
      <c r="NE68" s="11" t="b">
        <v>1</v>
      </c>
      <c r="NF68" s="11" t="b">
        <v>1</v>
      </c>
      <c r="NG68" s="11" t="b">
        <v>1</v>
      </c>
      <c r="NH68" s="11" t="b">
        <v>1</v>
      </c>
      <c r="NI68" s="11" t="b">
        <v>1</v>
      </c>
      <c r="NJ68" s="11" t="b">
        <v>1</v>
      </c>
      <c r="NK68" s="11" t="b">
        <v>1</v>
      </c>
      <c r="NL68" s="11" t="b">
        <v>1</v>
      </c>
      <c r="NM68" s="11" t="b">
        <v>1</v>
      </c>
      <c r="NN68" s="11" t="b">
        <v>1</v>
      </c>
      <c r="NO68" s="11" t="b">
        <v>1</v>
      </c>
      <c r="NP68" s="11" t="b">
        <v>1</v>
      </c>
      <c r="NQ68" s="11" t="b">
        <v>1</v>
      </c>
      <c r="NR68" s="11" t="b">
        <v>1</v>
      </c>
      <c r="NS68" s="11" t="b">
        <v>1</v>
      </c>
      <c r="NT68" s="11" t="b">
        <v>1</v>
      </c>
      <c r="NU68" s="11" t="b">
        <v>1</v>
      </c>
      <c r="NV68" s="11" t="b">
        <v>1</v>
      </c>
      <c r="NW68" s="11" t="b">
        <v>1</v>
      </c>
      <c r="NX68" s="11" t="b">
        <v>1</v>
      </c>
      <c r="NY68" s="11" t="b">
        <v>1</v>
      </c>
      <c r="NZ68" s="11" t="b">
        <v>1</v>
      </c>
      <c r="OA68" s="11" t="b">
        <v>1</v>
      </c>
      <c r="OB68" s="11" t="b">
        <v>1</v>
      </c>
      <c r="OC68" s="11" t="b">
        <v>1</v>
      </c>
      <c r="OD68" s="11" t="b">
        <v>1</v>
      </c>
      <c r="OE68" s="11" t="b">
        <v>1</v>
      </c>
      <c r="OF68" s="11" t="b">
        <v>1</v>
      </c>
      <c r="OG68" s="11" t="b">
        <v>1</v>
      </c>
      <c r="OH68" s="11" t="b">
        <v>1</v>
      </c>
      <c r="OI68" s="11" t="b">
        <v>1</v>
      </c>
      <c r="OJ68" s="11" t="b">
        <v>1</v>
      </c>
    </row>
    <row r="69" spans="3:400" x14ac:dyDescent="0.15">
      <c r="C69" s="97" t="s">
        <v>343</v>
      </c>
      <c r="D69" s="98" t="s">
        <v>344</v>
      </c>
      <c r="E69" s="11" t="b">
        <v>1</v>
      </c>
      <c r="F69" s="11" t="b">
        <v>1</v>
      </c>
      <c r="G69" s="11" t="b">
        <v>1</v>
      </c>
      <c r="H69" s="11" t="b">
        <v>1</v>
      </c>
      <c r="I69" s="11" t="b">
        <v>1</v>
      </c>
      <c r="J69" s="11" t="b">
        <v>1</v>
      </c>
      <c r="K69" s="11" t="b">
        <v>1</v>
      </c>
      <c r="L69" s="11" t="b">
        <v>1</v>
      </c>
      <c r="M69" s="11" t="b">
        <v>1</v>
      </c>
      <c r="N69" s="11" t="b">
        <v>1</v>
      </c>
      <c r="O69" s="11" t="b">
        <v>1</v>
      </c>
      <c r="P69" s="11" t="b">
        <v>1</v>
      </c>
      <c r="Q69" s="11" t="b">
        <v>1</v>
      </c>
      <c r="R69" s="11" t="b">
        <v>1</v>
      </c>
      <c r="S69" s="11" t="b">
        <v>1</v>
      </c>
      <c r="T69" s="11" t="b">
        <v>1</v>
      </c>
      <c r="U69" s="11" t="b">
        <v>1</v>
      </c>
      <c r="V69" s="11" t="b">
        <v>1</v>
      </c>
      <c r="W69" s="11" t="b">
        <v>1</v>
      </c>
      <c r="X69" s="11" t="b">
        <v>1</v>
      </c>
      <c r="Y69" s="11" t="b">
        <v>1</v>
      </c>
      <c r="Z69" s="11" t="b">
        <v>1</v>
      </c>
      <c r="AA69" s="11" t="b">
        <v>1</v>
      </c>
      <c r="AB69" s="11" t="b">
        <v>1</v>
      </c>
      <c r="AC69" s="11" t="b">
        <v>1</v>
      </c>
      <c r="AD69" s="11" t="b">
        <v>1</v>
      </c>
      <c r="AE69" s="11" t="b">
        <v>1</v>
      </c>
      <c r="AF69" s="11" t="b">
        <v>1</v>
      </c>
      <c r="AG69" s="11" t="b">
        <v>1</v>
      </c>
      <c r="AH69" s="11" t="b">
        <v>1</v>
      </c>
      <c r="AI69" s="11" t="b">
        <v>1</v>
      </c>
      <c r="AJ69" s="11" t="b">
        <v>1</v>
      </c>
      <c r="AK69" s="11" t="b">
        <v>1</v>
      </c>
      <c r="AL69" s="11" t="b">
        <v>1</v>
      </c>
      <c r="AM69" s="11" t="b">
        <v>1</v>
      </c>
      <c r="AN69" s="11" t="b">
        <v>1</v>
      </c>
      <c r="AO69" s="11" t="b">
        <v>1</v>
      </c>
      <c r="AP69" s="11" t="b">
        <v>1</v>
      </c>
      <c r="AQ69" s="11" t="b">
        <v>1</v>
      </c>
      <c r="AR69" s="11" t="b">
        <v>1</v>
      </c>
      <c r="AS69" s="11" t="b">
        <v>1</v>
      </c>
      <c r="AT69" s="11" t="b">
        <v>1</v>
      </c>
      <c r="AU69" s="11" t="b">
        <v>1</v>
      </c>
      <c r="AV69" s="11" t="b">
        <v>1</v>
      </c>
      <c r="AW69" s="11" t="b">
        <v>1</v>
      </c>
      <c r="AX69" s="11" t="b">
        <v>1</v>
      </c>
      <c r="AY69" s="11" t="b">
        <v>1</v>
      </c>
      <c r="AZ69" s="11" t="b">
        <v>1</v>
      </c>
      <c r="BA69" s="11" t="b">
        <v>1</v>
      </c>
      <c r="BB69" s="11" t="b">
        <v>1</v>
      </c>
      <c r="BC69" s="11" t="b">
        <v>1</v>
      </c>
      <c r="BD69" s="11" t="b">
        <v>1</v>
      </c>
      <c r="BE69" s="11" t="b">
        <v>1</v>
      </c>
      <c r="BF69" s="11" t="b">
        <v>1</v>
      </c>
      <c r="BG69" s="11" t="b">
        <v>1</v>
      </c>
      <c r="BH69" s="11" t="b">
        <v>1</v>
      </c>
      <c r="BI69" s="11" t="b">
        <v>1</v>
      </c>
      <c r="BJ69" s="11" t="b">
        <v>1</v>
      </c>
      <c r="BK69" s="11" t="b">
        <v>1</v>
      </c>
      <c r="BL69" s="11" t="b">
        <v>1</v>
      </c>
      <c r="BM69" s="11" t="b">
        <v>1</v>
      </c>
      <c r="BN69" s="11" t="b">
        <v>1</v>
      </c>
      <c r="BO69" s="11" t="b">
        <v>1</v>
      </c>
      <c r="BP69" s="11" t="b">
        <v>1</v>
      </c>
      <c r="BQ69" s="11" t="b">
        <v>1</v>
      </c>
      <c r="BR69" s="11" t="b">
        <v>1</v>
      </c>
      <c r="BS69" s="11" t="b">
        <v>1</v>
      </c>
      <c r="BT69" s="11" t="b">
        <v>1</v>
      </c>
      <c r="BU69" s="11" t="b">
        <v>1</v>
      </c>
      <c r="BV69" s="11" t="b">
        <v>1</v>
      </c>
      <c r="BW69" s="11" t="b">
        <v>1</v>
      </c>
      <c r="BX69" s="11" t="b">
        <v>1</v>
      </c>
      <c r="BY69" s="11" t="b">
        <v>1</v>
      </c>
      <c r="BZ69" s="11" t="b">
        <v>1</v>
      </c>
      <c r="CA69" s="11" t="b">
        <v>1</v>
      </c>
      <c r="CB69" s="11" t="b">
        <v>1</v>
      </c>
      <c r="CC69" s="11" t="b">
        <v>1</v>
      </c>
      <c r="CD69" s="11" t="b">
        <v>1</v>
      </c>
      <c r="CE69" s="11" t="b">
        <v>1</v>
      </c>
      <c r="CF69" s="11" t="b">
        <v>1</v>
      </c>
      <c r="CG69" s="11" t="b">
        <v>1</v>
      </c>
      <c r="CH69" s="11" t="b">
        <v>1</v>
      </c>
      <c r="CI69" s="11" t="b">
        <v>1</v>
      </c>
      <c r="CJ69" s="11" t="b">
        <v>1</v>
      </c>
      <c r="CK69" s="11" t="b">
        <v>1</v>
      </c>
      <c r="CL69" s="11" t="b">
        <v>1</v>
      </c>
      <c r="CM69" s="11" t="b">
        <v>1</v>
      </c>
      <c r="CN69" s="11" t="b">
        <v>1</v>
      </c>
      <c r="CO69" s="11" t="b">
        <v>1</v>
      </c>
      <c r="CP69" s="11" t="b">
        <v>1</v>
      </c>
      <c r="CQ69" s="11" t="b">
        <v>1</v>
      </c>
      <c r="CR69" s="11" t="b">
        <v>1</v>
      </c>
      <c r="CS69" s="11" t="b">
        <v>1</v>
      </c>
      <c r="CT69" s="11" t="b">
        <v>1</v>
      </c>
      <c r="CU69" s="11" t="b">
        <v>1</v>
      </c>
      <c r="CV69" s="11" t="b">
        <v>1</v>
      </c>
      <c r="CW69" s="11" t="b">
        <v>1</v>
      </c>
      <c r="CX69" s="11" t="b">
        <v>1</v>
      </c>
      <c r="CY69" s="11" t="b">
        <v>1</v>
      </c>
      <c r="CZ69" s="11" t="b">
        <v>1</v>
      </c>
      <c r="DA69" s="11" t="b">
        <v>1</v>
      </c>
      <c r="DB69" s="11" t="b">
        <v>1</v>
      </c>
      <c r="DC69" s="11" t="b">
        <v>1</v>
      </c>
      <c r="DD69" s="11" t="b">
        <v>1</v>
      </c>
      <c r="DE69" s="11" t="b">
        <v>1</v>
      </c>
      <c r="DF69" s="11" t="b">
        <v>1</v>
      </c>
      <c r="DG69" s="11" t="b">
        <v>1</v>
      </c>
      <c r="DH69" s="11" t="b">
        <v>1</v>
      </c>
      <c r="DI69" s="11" t="b">
        <v>1</v>
      </c>
      <c r="DJ69" s="11" t="b">
        <v>1</v>
      </c>
      <c r="DK69" s="11" t="b">
        <v>1</v>
      </c>
      <c r="DL69" s="11" t="b">
        <v>1</v>
      </c>
      <c r="DM69" s="11" t="b">
        <v>1</v>
      </c>
      <c r="DN69" s="11" t="b">
        <v>1</v>
      </c>
      <c r="DO69" s="11" t="b">
        <v>1</v>
      </c>
      <c r="DP69" s="11" t="b">
        <v>1</v>
      </c>
      <c r="DQ69" s="11" t="b">
        <v>1</v>
      </c>
      <c r="DR69" s="11" t="b">
        <v>1</v>
      </c>
      <c r="DS69" s="11" t="b">
        <v>1</v>
      </c>
      <c r="DT69" s="11" t="b">
        <v>1</v>
      </c>
      <c r="DU69" s="11" t="b">
        <v>1</v>
      </c>
      <c r="DV69" s="11" t="b">
        <v>1</v>
      </c>
      <c r="DW69" s="11" t="b">
        <v>1</v>
      </c>
      <c r="DX69" s="11" t="b">
        <v>1</v>
      </c>
      <c r="DY69" s="11" t="b">
        <v>1</v>
      </c>
      <c r="DZ69" s="11" t="b">
        <v>1</v>
      </c>
      <c r="EA69" s="11" t="b">
        <v>1</v>
      </c>
      <c r="EB69" s="11" t="b">
        <v>1</v>
      </c>
      <c r="EC69" s="11" t="b">
        <v>1</v>
      </c>
      <c r="ED69" s="11" t="b">
        <v>1</v>
      </c>
      <c r="EE69" s="11" t="b">
        <v>1</v>
      </c>
      <c r="EF69" s="11" t="b">
        <v>1</v>
      </c>
      <c r="EG69" s="11" t="b">
        <v>1</v>
      </c>
      <c r="EH69" s="11" t="b">
        <v>1</v>
      </c>
      <c r="EI69" s="11" t="b">
        <v>1</v>
      </c>
      <c r="EJ69" s="11" t="b">
        <v>1</v>
      </c>
      <c r="EK69" s="11" t="b">
        <v>1</v>
      </c>
      <c r="EL69" s="11" t="b">
        <v>1</v>
      </c>
      <c r="EM69" s="11" t="b">
        <v>1</v>
      </c>
      <c r="EN69" s="11" t="b">
        <v>1</v>
      </c>
      <c r="EO69" s="11" t="b">
        <v>1</v>
      </c>
      <c r="EP69" s="11" t="b">
        <v>1</v>
      </c>
      <c r="EQ69" s="11" t="b">
        <v>1</v>
      </c>
      <c r="ER69" s="11" t="b">
        <v>1</v>
      </c>
      <c r="ES69" s="11" t="b">
        <v>1</v>
      </c>
      <c r="ET69" s="11" t="b">
        <v>1</v>
      </c>
      <c r="EU69" s="11" t="b">
        <v>1</v>
      </c>
      <c r="EV69" s="11" t="b">
        <v>1</v>
      </c>
      <c r="EW69" s="11" t="b">
        <v>1</v>
      </c>
      <c r="EX69" s="11" t="b">
        <v>1</v>
      </c>
      <c r="EY69" s="11" t="b">
        <v>1</v>
      </c>
      <c r="EZ69" s="11" t="b">
        <v>1</v>
      </c>
      <c r="FA69" s="11" t="b">
        <v>1</v>
      </c>
      <c r="FB69" s="11" t="b">
        <v>1</v>
      </c>
      <c r="FC69" s="11" t="b">
        <v>1</v>
      </c>
      <c r="FD69" s="11" t="b">
        <v>1</v>
      </c>
      <c r="FE69" s="11" t="b">
        <v>1</v>
      </c>
      <c r="FF69" s="11" t="b">
        <v>1</v>
      </c>
      <c r="FG69" s="11" t="b">
        <v>1</v>
      </c>
      <c r="FH69" s="11" t="b">
        <v>1</v>
      </c>
      <c r="FI69" s="11" t="b">
        <v>1</v>
      </c>
      <c r="FJ69" s="11" t="b">
        <v>1</v>
      </c>
      <c r="FK69" s="11" t="b">
        <v>1</v>
      </c>
      <c r="FL69" s="11" t="b">
        <v>1</v>
      </c>
      <c r="FM69" s="11" t="b">
        <v>1</v>
      </c>
      <c r="FN69" s="11" t="b">
        <v>1</v>
      </c>
      <c r="FO69" s="11" t="b">
        <v>1</v>
      </c>
      <c r="FP69" s="11" t="b">
        <v>1</v>
      </c>
      <c r="FQ69" s="11" t="b">
        <v>1</v>
      </c>
      <c r="FR69" s="11" t="b">
        <v>1</v>
      </c>
      <c r="FS69" s="11" t="b">
        <v>1</v>
      </c>
      <c r="FT69" s="11" t="b">
        <v>1</v>
      </c>
      <c r="FU69" s="11" t="b">
        <v>1</v>
      </c>
      <c r="FV69" s="11" t="b">
        <v>1</v>
      </c>
      <c r="FW69" s="11" t="b">
        <v>1</v>
      </c>
      <c r="FX69" s="11" t="b">
        <v>1</v>
      </c>
      <c r="FY69" s="11" t="b">
        <v>1</v>
      </c>
      <c r="FZ69" s="11" t="b">
        <v>1</v>
      </c>
      <c r="GA69" s="11" t="b">
        <v>1</v>
      </c>
      <c r="GB69" s="11" t="b">
        <v>1</v>
      </c>
      <c r="GC69" s="11" t="b">
        <v>1</v>
      </c>
      <c r="GD69" s="11" t="b">
        <v>1</v>
      </c>
      <c r="GE69" s="11" t="b">
        <v>1</v>
      </c>
      <c r="GF69" s="11" t="b">
        <v>1</v>
      </c>
      <c r="GG69" s="11" t="b">
        <v>1</v>
      </c>
      <c r="GH69" s="11" t="b">
        <v>1</v>
      </c>
      <c r="GI69" s="11" t="b">
        <v>1</v>
      </c>
      <c r="GJ69" s="11" t="b">
        <v>1</v>
      </c>
      <c r="GK69" s="11" t="b">
        <v>1</v>
      </c>
      <c r="GL69" s="11" t="b">
        <v>1</v>
      </c>
      <c r="GM69" s="11" t="b">
        <v>1</v>
      </c>
      <c r="GN69" s="11" t="b">
        <v>1</v>
      </c>
      <c r="GO69" s="11" t="b">
        <v>1</v>
      </c>
      <c r="GP69" s="11" t="b">
        <v>1</v>
      </c>
      <c r="GQ69" s="11" t="b">
        <v>1</v>
      </c>
      <c r="GR69" s="11" t="b">
        <v>1</v>
      </c>
      <c r="GS69" s="11" t="b">
        <v>1</v>
      </c>
      <c r="GT69" s="11" t="b">
        <v>1</v>
      </c>
      <c r="GU69" s="11" t="b">
        <v>1</v>
      </c>
      <c r="GV69" s="11" t="b">
        <v>1</v>
      </c>
      <c r="GW69" s="11" t="b">
        <v>1</v>
      </c>
      <c r="GX69" s="11" t="b">
        <v>1</v>
      </c>
      <c r="GY69" s="11" t="b">
        <v>1</v>
      </c>
      <c r="GZ69" s="11" t="b">
        <v>1</v>
      </c>
      <c r="HA69" s="11" t="b">
        <v>1</v>
      </c>
      <c r="HB69" s="11" t="b">
        <v>1</v>
      </c>
      <c r="HC69" s="11" t="b">
        <v>1</v>
      </c>
      <c r="HD69" s="11" t="b">
        <v>1</v>
      </c>
      <c r="HE69" s="11" t="b">
        <v>1</v>
      </c>
      <c r="HF69" s="11" t="b">
        <v>1</v>
      </c>
      <c r="HG69" s="11" t="b">
        <v>1</v>
      </c>
      <c r="HH69" s="11" t="b">
        <v>1</v>
      </c>
      <c r="HI69" s="11" t="b">
        <v>1</v>
      </c>
      <c r="HJ69" s="11" t="b">
        <v>1</v>
      </c>
      <c r="HK69" s="11" t="b">
        <v>1</v>
      </c>
      <c r="HL69" s="11" t="b">
        <v>1</v>
      </c>
      <c r="HM69" s="11" t="b">
        <v>1</v>
      </c>
      <c r="HN69" s="11" t="b">
        <v>1</v>
      </c>
      <c r="HO69" s="11" t="b">
        <v>1</v>
      </c>
      <c r="HP69" s="11" t="b">
        <v>1</v>
      </c>
      <c r="HQ69" s="11" t="b">
        <v>1</v>
      </c>
      <c r="HR69" s="11" t="b">
        <v>1</v>
      </c>
      <c r="HS69" s="11" t="b">
        <v>1</v>
      </c>
      <c r="HT69" s="11" t="b">
        <v>1</v>
      </c>
      <c r="HU69" s="11" t="b">
        <v>1</v>
      </c>
      <c r="HV69" s="11" t="b">
        <v>1</v>
      </c>
      <c r="HW69" s="11" t="b">
        <v>1</v>
      </c>
      <c r="HX69" s="11" t="b">
        <v>1</v>
      </c>
      <c r="HY69" s="11" t="b">
        <v>1</v>
      </c>
      <c r="HZ69" s="11" t="b">
        <v>1</v>
      </c>
      <c r="IA69" s="11" t="b">
        <v>1</v>
      </c>
      <c r="IB69" s="11" t="b">
        <v>1</v>
      </c>
      <c r="IC69" s="11" t="b">
        <v>1</v>
      </c>
      <c r="ID69" s="11" t="b">
        <v>1</v>
      </c>
      <c r="IE69" s="11" t="b">
        <v>1</v>
      </c>
      <c r="IF69" s="11" t="b">
        <v>1</v>
      </c>
      <c r="IG69" s="11" t="b">
        <v>1</v>
      </c>
      <c r="IH69" s="11" t="b">
        <v>1</v>
      </c>
      <c r="II69" s="11" t="b">
        <v>1</v>
      </c>
      <c r="IJ69" s="11" t="b">
        <v>1</v>
      </c>
      <c r="IK69" s="11" t="b">
        <v>1</v>
      </c>
      <c r="IL69" s="11" t="b">
        <v>1</v>
      </c>
      <c r="IM69" s="11" t="b">
        <v>1</v>
      </c>
      <c r="IN69" s="11" t="b">
        <v>1</v>
      </c>
      <c r="IO69" s="11" t="b">
        <v>1</v>
      </c>
      <c r="IP69" s="11" t="b">
        <v>1</v>
      </c>
      <c r="IQ69" s="11" t="b">
        <v>1</v>
      </c>
      <c r="IR69" s="11" t="b">
        <v>1</v>
      </c>
      <c r="IS69" s="11" t="b">
        <v>1</v>
      </c>
      <c r="IT69" s="11" t="b">
        <v>1</v>
      </c>
      <c r="IU69" s="11" t="b">
        <v>1</v>
      </c>
      <c r="IV69" s="11" t="b">
        <v>1</v>
      </c>
      <c r="IW69" s="11" t="b">
        <v>1</v>
      </c>
      <c r="IX69" s="11" t="b">
        <v>1</v>
      </c>
      <c r="IY69" s="11" t="b">
        <v>1</v>
      </c>
      <c r="IZ69" s="11" t="b">
        <v>1</v>
      </c>
      <c r="JA69" s="11" t="b">
        <v>1</v>
      </c>
      <c r="JB69" s="11" t="b">
        <v>1</v>
      </c>
      <c r="JC69" s="11" t="b">
        <v>1</v>
      </c>
      <c r="JD69" s="11" t="b">
        <v>1</v>
      </c>
      <c r="JE69" s="11" t="b">
        <v>1</v>
      </c>
      <c r="JF69" s="11" t="b">
        <v>1</v>
      </c>
      <c r="JG69" s="11" t="b">
        <v>1</v>
      </c>
      <c r="JH69" s="11" t="b">
        <v>1</v>
      </c>
      <c r="JI69" s="11" t="b">
        <v>1</v>
      </c>
      <c r="JJ69" s="11" t="b">
        <v>1</v>
      </c>
      <c r="JK69" s="11" t="b">
        <v>1</v>
      </c>
      <c r="JL69" s="11" t="b">
        <v>1</v>
      </c>
      <c r="JM69" s="11" t="b">
        <v>1</v>
      </c>
      <c r="JN69" s="11" t="b">
        <v>1</v>
      </c>
      <c r="JO69" s="11" t="b">
        <v>1</v>
      </c>
      <c r="JP69" s="11" t="b">
        <v>1</v>
      </c>
      <c r="JQ69" s="11" t="b">
        <v>1</v>
      </c>
      <c r="JR69" s="11" t="b">
        <v>1</v>
      </c>
      <c r="JS69" s="11" t="b">
        <v>1</v>
      </c>
      <c r="JT69" s="11" t="b">
        <v>1</v>
      </c>
      <c r="JU69" s="11" t="b">
        <v>1</v>
      </c>
      <c r="JV69" s="11" t="b">
        <v>1</v>
      </c>
      <c r="JW69" s="11" t="b">
        <v>1</v>
      </c>
      <c r="JX69" s="11" t="b">
        <v>1</v>
      </c>
      <c r="JY69" s="11" t="b">
        <v>1</v>
      </c>
      <c r="JZ69" s="11" t="b">
        <v>1</v>
      </c>
      <c r="KA69" s="11" t="b">
        <v>1</v>
      </c>
      <c r="KB69" s="11" t="b">
        <v>1</v>
      </c>
      <c r="KC69" s="11" t="b">
        <v>1</v>
      </c>
      <c r="KD69" s="11" t="b">
        <v>1</v>
      </c>
      <c r="KE69" s="11" t="b">
        <v>1</v>
      </c>
      <c r="KF69" s="11" t="b">
        <v>1</v>
      </c>
      <c r="KG69" s="11" t="b">
        <v>1</v>
      </c>
      <c r="KH69" s="11" t="b">
        <v>1</v>
      </c>
      <c r="KI69" s="11" t="b">
        <v>1</v>
      </c>
      <c r="KJ69" s="11" t="b">
        <v>1</v>
      </c>
      <c r="KK69" s="11" t="b">
        <v>1</v>
      </c>
      <c r="KL69" s="11" t="b">
        <v>1</v>
      </c>
      <c r="KM69" s="11" t="b">
        <v>1</v>
      </c>
      <c r="KN69" s="11" t="b">
        <v>1</v>
      </c>
      <c r="KO69" s="11" t="b">
        <v>1</v>
      </c>
      <c r="KP69" s="11" t="b">
        <v>1</v>
      </c>
      <c r="KQ69" s="11" t="b">
        <v>1</v>
      </c>
      <c r="KR69" s="11" t="b">
        <v>1</v>
      </c>
      <c r="KS69" s="11" t="b">
        <v>1</v>
      </c>
      <c r="KT69" s="11" t="b">
        <v>1</v>
      </c>
      <c r="KU69" s="11" t="b">
        <v>1</v>
      </c>
      <c r="KV69" s="11" t="b">
        <v>1</v>
      </c>
      <c r="KW69" s="11" t="b">
        <v>1</v>
      </c>
      <c r="KX69" s="11" t="b">
        <v>1</v>
      </c>
      <c r="KY69" s="11" t="b">
        <v>1</v>
      </c>
      <c r="KZ69" s="11" t="b">
        <v>1</v>
      </c>
      <c r="LA69" s="11" t="b">
        <v>1</v>
      </c>
      <c r="LB69" s="11" t="b">
        <v>1</v>
      </c>
      <c r="LC69" s="11" t="b">
        <v>1</v>
      </c>
      <c r="LD69" s="11" t="b">
        <v>1</v>
      </c>
      <c r="LE69" s="11" t="b">
        <v>1</v>
      </c>
      <c r="LF69" s="11" t="b">
        <v>1</v>
      </c>
      <c r="LG69" s="11" t="b">
        <v>1</v>
      </c>
      <c r="LH69" s="11" t="b">
        <v>1</v>
      </c>
      <c r="LI69" s="11" t="b">
        <v>1</v>
      </c>
      <c r="LJ69" s="11" t="b">
        <v>1</v>
      </c>
      <c r="LK69" s="11" t="b">
        <v>1</v>
      </c>
      <c r="LL69" s="11" t="b">
        <v>1</v>
      </c>
      <c r="LM69" s="11" t="b">
        <v>1</v>
      </c>
      <c r="LN69" s="11" t="b">
        <v>1</v>
      </c>
      <c r="LO69" s="11" t="b">
        <v>1</v>
      </c>
      <c r="LP69" s="11" t="b">
        <v>1</v>
      </c>
      <c r="LQ69" s="11" t="b">
        <v>1</v>
      </c>
      <c r="LR69" s="11" t="b">
        <v>1</v>
      </c>
      <c r="LS69" s="11" t="b">
        <v>1</v>
      </c>
      <c r="LT69" s="11" t="b">
        <v>1</v>
      </c>
      <c r="LU69" s="11" t="b">
        <v>1</v>
      </c>
      <c r="LV69" s="11" t="b">
        <v>1</v>
      </c>
      <c r="LW69" s="11" t="b">
        <v>1</v>
      </c>
      <c r="LX69" s="11" t="b">
        <v>1</v>
      </c>
      <c r="LY69" s="11" t="b">
        <v>1</v>
      </c>
      <c r="LZ69" s="11" t="b">
        <v>1</v>
      </c>
      <c r="MA69" s="11" t="b">
        <v>1</v>
      </c>
      <c r="MB69" s="11" t="b">
        <v>1</v>
      </c>
      <c r="MC69" s="11" t="b">
        <v>1</v>
      </c>
      <c r="MD69" s="11" t="b">
        <v>1</v>
      </c>
      <c r="ME69" s="11" t="b">
        <v>1</v>
      </c>
      <c r="MF69" s="11" t="b">
        <v>1</v>
      </c>
      <c r="MG69" s="11" t="b">
        <v>1</v>
      </c>
      <c r="MH69" s="11" t="b">
        <v>1</v>
      </c>
      <c r="MI69" s="11" t="b">
        <v>1</v>
      </c>
      <c r="MJ69" s="11" t="b">
        <v>1</v>
      </c>
      <c r="MK69" s="11" t="b">
        <v>1</v>
      </c>
      <c r="ML69" s="11" t="b">
        <v>1</v>
      </c>
      <c r="MM69" s="11" t="b">
        <v>1</v>
      </c>
      <c r="MN69" s="11" t="b">
        <v>1</v>
      </c>
      <c r="MO69" s="11" t="b">
        <v>1</v>
      </c>
      <c r="MP69" s="11" t="b">
        <v>1</v>
      </c>
      <c r="MQ69" s="11" t="b">
        <v>1</v>
      </c>
      <c r="MR69" s="11" t="b">
        <v>1</v>
      </c>
      <c r="MS69" s="11" t="b">
        <v>1</v>
      </c>
      <c r="MT69" s="11" t="b">
        <v>1</v>
      </c>
      <c r="MU69" s="11" t="b">
        <v>1</v>
      </c>
      <c r="MV69" s="11" t="b">
        <v>1</v>
      </c>
      <c r="MW69" s="11" t="b">
        <v>1</v>
      </c>
      <c r="MX69" s="11" t="b">
        <v>1</v>
      </c>
      <c r="MY69" s="11" t="b">
        <v>1</v>
      </c>
      <c r="MZ69" s="11" t="b">
        <v>1</v>
      </c>
      <c r="NA69" s="11" t="b">
        <v>1</v>
      </c>
      <c r="NB69" s="11" t="b">
        <v>1</v>
      </c>
      <c r="NC69" s="11" t="b">
        <v>1</v>
      </c>
      <c r="ND69" s="11" t="b">
        <v>1</v>
      </c>
      <c r="NE69" s="11" t="b">
        <v>1</v>
      </c>
      <c r="NF69" s="11" t="b">
        <v>1</v>
      </c>
      <c r="NG69" s="11" t="b">
        <v>1</v>
      </c>
      <c r="NH69" s="11" t="b">
        <v>1</v>
      </c>
      <c r="NI69" s="11" t="b">
        <v>1</v>
      </c>
      <c r="NJ69" s="11" t="b">
        <v>1</v>
      </c>
      <c r="NK69" s="11" t="b">
        <v>1</v>
      </c>
      <c r="NL69" s="11" t="b">
        <v>1</v>
      </c>
      <c r="NM69" s="11" t="b">
        <v>1</v>
      </c>
      <c r="NN69" s="11" t="b">
        <v>1</v>
      </c>
      <c r="NO69" s="11" t="b">
        <v>1</v>
      </c>
      <c r="NP69" s="11" t="b">
        <v>1</v>
      </c>
      <c r="NQ69" s="11" t="b">
        <v>1</v>
      </c>
      <c r="NR69" s="11" t="b">
        <v>1</v>
      </c>
      <c r="NS69" s="11" t="b">
        <v>1</v>
      </c>
      <c r="NT69" s="11" t="b">
        <v>1</v>
      </c>
      <c r="NU69" s="11" t="b">
        <v>1</v>
      </c>
      <c r="NV69" s="11" t="b">
        <v>1</v>
      </c>
      <c r="NW69" s="11" t="b">
        <v>1</v>
      </c>
      <c r="NX69" s="11" t="b">
        <v>1</v>
      </c>
      <c r="NY69" s="11" t="b">
        <v>1</v>
      </c>
      <c r="NZ69" s="11" t="b">
        <v>1</v>
      </c>
      <c r="OA69" s="11" t="b">
        <v>1</v>
      </c>
      <c r="OB69" s="11" t="b">
        <v>1</v>
      </c>
      <c r="OC69" s="11" t="b">
        <v>1</v>
      </c>
      <c r="OD69" s="11" t="b">
        <v>1</v>
      </c>
      <c r="OE69" s="11" t="b">
        <v>1</v>
      </c>
      <c r="OF69" s="11" t="b">
        <v>1</v>
      </c>
      <c r="OG69" s="11" t="b">
        <v>1</v>
      </c>
      <c r="OH69" s="11" t="b">
        <v>1</v>
      </c>
      <c r="OI69" s="11" t="b">
        <v>1</v>
      </c>
      <c r="OJ69" s="11" t="b">
        <v>1</v>
      </c>
    </row>
    <row r="71" spans="3:400" s="50" customFormat="1" x14ac:dyDescent="0.15">
      <c r="E71" s="262">
        <v>400</v>
      </c>
      <c r="AW71" s="262">
        <v>390</v>
      </c>
      <c r="CO71" s="262">
        <v>380</v>
      </c>
      <c r="EG71" s="262">
        <v>370</v>
      </c>
      <c r="FY71" s="262">
        <v>360</v>
      </c>
      <c r="HQ71" s="262">
        <v>350</v>
      </c>
      <c r="JI71" s="262">
        <v>340</v>
      </c>
      <c r="LA71" s="262">
        <v>330</v>
      </c>
      <c r="MS71" s="262">
        <v>200</v>
      </c>
      <c r="NO71" s="262">
        <v>100</v>
      </c>
      <c r="NZ71" s="262">
        <v>20</v>
      </c>
    </row>
    <row r="86" spans="33:34" x14ac:dyDescent="0.15">
      <c r="AG86" s="6"/>
      <c r="AH86" s="6"/>
    </row>
    <row r="87" spans="33:34" x14ac:dyDescent="0.15">
      <c r="AG87" s="11"/>
      <c r="AH87" s="11"/>
    </row>
    <row r="88" spans="33:34" x14ac:dyDescent="0.15">
      <c r="AG88" s="8"/>
      <c r="AH88" s="8"/>
    </row>
    <row r="89" spans="33:34" x14ac:dyDescent="0.15">
      <c r="AG89" s="101"/>
      <c r="AH89" s="101"/>
    </row>
    <row r="90" spans="33:34" x14ac:dyDescent="0.15">
      <c r="AG90" s="11"/>
      <c r="AH90" s="11"/>
    </row>
    <row r="91" spans="33:34" x14ac:dyDescent="0.15">
      <c r="AG91" s="11"/>
      <c r="AH91" s="11"/>
    </row>
    <row r="92" spans="33:34" x14ac:dyDescent="0.15">
      <c r="AG92" s="11"/>
      <c r="AH92" s="11"/>
    </row>
    <row r="93" spans="33:34" x14ac:dyDescent="0.15">
      <c r="AG93" s="11"/>
      <c r="AH93" s="11"/>
    </row>
    <row r="94" spans="33:34" x14ac:dyDescent="0.15">
      <c r="AG94" s="11"/>
      <c r="AH94" s="11"/>
    </row>
    <row r="95" spans="33:34" x14ac:dyDescent="0.15">
      <c r="AG95" s="11"/>
      <c r="AH95" s="11"/>
    </row>
    <row r="96" spans="33:34" x14ac:dyDescent="0.15">
      <c r="AG96" s="11"/>
      <c r="AH96" s="11"/>
    </row>
    <row r="97" spans="33:34" x14ac:dyDescent="0.15">
      <c r="AG97" s="11"/>
      <c r="AH97" s="11"/>
    </row>
    <row r="98" spans="33:34" x14ac:dyDescent="0.15">
      <c r="AG98" s="101"/>
      <c r="AH98" s="101"/>
    </row>
  </sheetData>
  <mergeCells count="1">
    <mergeCell ref="C3:D3"/>
  </mergeCells>
  <phoneticPr fontId="18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1970"/>
  <sheetViews>
    <sheetView topLeftCell="T756" zoomScaleNormal="100" workbookViewId="0">
      <selection activeCell="N769" sqref="N769"/>
    </sheetView>
  </sheetViews>
  <sheetFormatPr baseColWidth="10" defaultColWidth="8.83203125" defaultRowHeight="15" x14ac:dyDescent="0.2"/>
  <cols>
    <col min="3" max="3" width="39" customWidth="1" collapsed="1"/>
    <col min="5" max="5" width="14.5" customWidth="1" collapsed="1"/>
    <col min="6" max="6" width="25.5" customWidth="1" collapsed="1"/>
    <col min="8" max="8" width="8.5" bestFit="1" customWidth="1" collapsed="1"/>
    <col min="17" max="18" width="12.5" customWidth="1" collapsed="1"/>
    <col min="19" max="19" width="11.5" bestFit="1" customWidth="1" collapsed="1"/>
    <col min="20" max="20" width="9.5" bestFit="1" customWidth="1" collapsed="1"/>
  </cols>
  <sheetData>
    <row r="1" spans="1:41" x14ac:dyDescent="0.2">
      <c r="A1" t="s">
        <v>1287</v>
      </c>
    </row>
    <row r="4" spans="1:41" x14ac:dyDescent="0.2">
      <c r="C4" s="456" t="s">
        <v>1288</v>
      </c>
      <c r="D4" s="456"/>
      <c r="E4" s="456"/>
      <c r="F4" s="456"/>
      <c r="V4">
        <v>1663</v>
      </c>
    </row>
    <row r="5" spans="1:41" x14ac:dyDescent="0.2">
      <c r="C5" s="25" t="s">
        <v>417</v>
      </c>
      <c r="D5" s="25" t="s">
        <v>418</v>
      </c>
      <c r="E5" s="25">
        <v>3</v>
      </c>
      <c r="F5" s="175"/>
    </row>
    <row r="6" spans="1:41" ht="15" customHeight="1" x14ac:dyDescent="0.2">
      <c r="C6" s="77" t="s">
        <v>353</v>
      </c>
      <c r="D6" s="77" t="s">
        <v>1289</v>
      </c>
      <c r="E6" s="119" t="s">
        <v>354</v>
      </c>
      <c r="F6" s="135" t="s">
        <v>2</v>
      </c>
      <c r="K6" s="457" t="s">
        <v>369</v>
      </c>
      <c r="L6" s="460" t="s">
        <v>2023</v>
      </c>
      <c r="M6" s="461"/>
      <c r="N6" s="461"/>
      <c r="O6" s="462"/>
    </row>
    <row r="7" spans="1:41" x14ac:dyDescent="0.2">
      <c r="C7" s="107" t="s">
        <v>3984</v>
      </c>
      <c r="D7" s="35"/>
      <c r="E7" s="108" t="s">
        <v>356</v>
      </c>
      <c r="F7" s="116" t="s">
        <v>783</v>
      </c>
      <c r="K7" s="458"/>
      <c r="L7" s="460" t="b">
        <v>0</v>
      </c>
      <c r="M7" s="462"/>
      <c r="N7" s="460" t="b">
        <v>1</v>
      </c>
      <c r="O7" s="462"/>
      <c r="T7" s="463" t="s">
        <v>123</v>
      </c>
      <c r="U7" s="464"/>
      <c r="V7" s="466" t="s">
        <v>73</v>
      </c>
      <c r="W7" s="467"/>
      <c r="X7" s="463" t="s">
        <v>79</v>
      </c>
      <c r="Y7" s="464"/>
      <c r="Z7" s="463" t="s">
        <v>83</v>
      </c>
      <c r="AA7" s="464"/>
      <c r="AB7" s="463" t="s">
        <v>95</v>
      </c>
      <c r="AC7" s="464"/>
      <c r="AD7" s="463" t="s">
        <v>196</v>
      </c>
      <c r="AE7" s="464"/>
      <c r="AF7" s="463" t="s">
        <v>815</v>
      </c>
      <c r="AG7" s="464"/>
      <c r="AH7" s="463" t="s">
        <v>234</v>
      </c>
      <c r="AI7" s="464"/>
      <c r="AJ7" s="463" t="s">
        <v>238</v>
      </c>
      <c r="AK7" s="464"/>
      <c r="AL7" s="463" t="s">
        <v>242</v>
      </c>
      <c r="AM7" s="464"/>
      <c r="AN7" s="463" t="s">
        <v>816</v>
      </c>
      <c r="AO7" s="464"/>
    </row>
    <row r="8" spans="1:41" x14ac:dyDescent="0.2">
      <c r="C8" s="107" t="s">
        <v>4162</v>
      </c>
      <c r="D8" s="110"/>
      <c r="E8" s="111" t="s">
        <v>66</v>
      </c>
      <c r="F8" s="155" t="s">
        <v>817</v>
      </c>
      <c r="K8" s="459"/>
      <c r="L8" s="246" t="s">
        <v>329</v>
      </c>
      <c r="M8" s="246" t="s">
        <v>330</v>
      </c>
      <c r="N8" s="246" t="s">
        <v>329</v>
      </c>
      <c r="O8" s="246" t="s">
        <v>330</v>
      </c>
      <c r="T8" s="170" t="s">
        <v>883</v>
      </c>
      <c r="U8" s="170" t="s">
        <v>884</v>
      </c>
      <c r="V8" s="170" t="s">
        <v>883</v>
      </c>
      <c r="W8" s="170" t="s">
        <v>884</v>
      </c>
      <c r="X8" s="170" t="s">
        <v>883</v>
      </c>
      <c r="Y8" s="170" t="s">
        <v>884</v>
      </c>
      <c r="Z8" s="170" t="s">
        <v>883</v>
      </c>
      <c r="AA8" s="170" t="s">
        <v>884</v>
      </c>
      <c r="AB8" s="170" t="s">
        <v>883</v>
      </c>
      <c r="AC8" s="170" t="s">
        <v>884</v>
      </c>
      <c r="AD8" s="170" t="s">
        <v>883</v>
      </c>
      <c r="AE8" s="170" t="s">
        <v>884</v>
      </c>
      <c r="AF8" s="170" t="s">
        <v>883</v>
      </c>
      <c r="AG8" s="170" t="s">
        <v>884</v>
      </c>
      <c r="AH8" s="170" t="s">
        <v>883</v>
      </c>
      <c r="AI8" s="170" t="s">
        <v>884</v>
      </c>
      <c r="AJ8" s="170" t="s">
        <v>883</v>
      </c>
      <c r="AK8" s="170" t="s">
        <v>884</v>
      </c>
      <c r="AL8" s="170" t="s">
        <v>883</v>
      </c>
      <c r="AM8" s="170" t="s">
        <v>884</v>
      </c>
      <c r="AN8" s="170" t="s">
        <v>883</v>
      </c>
      <c r="AO8" s="170" t="s">
        <v>884</v>
      </c>
    </row>
    <row r="9" spans="1:41" x14ac:dyDescent="0.2">
      <c r="C9" s="107" t="s">
        <v>3992</v>
      </c>
      <c r="D9" s="110"/>
      <c r="E9" s="111" t="s">
        <v>371</v>
      </c>
      <c r="F9" s="280" t="s">
        <v>123</v>
      </c>
      <c r="K9" s="247">
        <v>0</v>
      </c>
      <c r="L9" s="209">
        <v>6.4500000000000002E-2</v>
      </c>
      <c r="M9" s="210">
        <v>2.6600000000000002E-2</v>
      </c>
      <c r="N9" s="211">
        <v>6.4500000000000002E-2</v>
      </c>
      <c r="O9" s="212">
        <v>2.6600000000000002E-2</v>
      </c>
      <c r="S9" s="263">
        <v>400000</v>
      </c>
      <c r="T9" s="275">
        <v>32</v>
      </c>
      <c r="U9" s="276">
        <f>H798</f>
        <v>22.638999999999999</v>
      </c>
      <c r="V9" s="271">
        <v>40</v>
      </c>
      <c r="W9" s="272">
        <f>H807</f>
        <v>21.972999999999999</v>
      </c>
      <c r="X9" s="271">
        <v>52</v>
      </c>
      <c r="Y9" s="272">
        <f>H816</f>
        <v>25.472999999999999</v>
      </c>
      <c r="Z9" s="265">
        <v>68</v>
      </c>
      <c r="AA9" s="266">
        <f>H825</f>
        <v>32</v>
      </c>
      <c r="AB9" s="275">
        <v>88</v>
      </c>
      <c r="AC9" s="276">
        <f>H834</f>
        <v>49.610999999999997</v>
      </c>
      <c r="AD9" s="275">
        <v>144</v>
      </c>
      <c r="AE9" s="276">
        <f>H843</f>
        <v>69.972999999999999</v>
      </c>
      <c r="AF9" s="265">
        <v>268</v>
      </c>
      <c r="AG9" s="266">
        <f>H852</f>
        <v>96.472999999999999</v>
      </c>
      <c r="AH9" s="265">
        <v>432</v>
      </c>
      <c r="AI9" s="266">
        <f>H861</f>
        <v>123.556</v>
      </c>
      <c r="AJ9" s="275">
        <v>600</v>
      </c>
      <c r="AK9" s="276">
        <f>H870</f>
        <v>159.63900000000001</v>
      </c>
      <c r="AL9" s="271">
        <v>920</v>
      </c>
      <c r="AM9" s="272">
        <f>H879</f>
        <v>251.36099999999999</v>
      </c>
      <c r="AN9" s="275">
        <v>1840</v>
      </c>
      <c r="AO9" s="276">
        <f>H888</f>
        <v>347.44400000000002</v>
      </c>
    </row>
    <row r="10" spans="1:41" x14ac:dyDescent="0.2">
      <c r="C10" s="107" t="s">
        <v>3994</v>
      </c>
      <c r="D10" s="110"/>
      <c r="E10" s="111" t="s">
        <v>376</v>
      </c>
      <c r="F10" s="113">
        <v>100000</v>
      </c>
      <c r="H10" s="260">
        <f>F10*4</f>
        <v>400000</v>
      </c>
      <c r="K10" s="208">
        <v>15</v>
      </c>
      <c r="L10" s="213">
        <v>6.4500000000000002E-2</v>
      </c>
      <c r="M10" s="214">
        <v>2.6600000000000002E-2</v>
      </c>
      <c r="N10" s="215">
        <v>6.4500000000000002E-2</v>
      </c>
      <c r="O10" s="216">
        <v>2.6600000000000002E-2</v>
      </c>
      <c r="S10" s="263">
        <v>390000</v>
      </c>
      <c r="T10" s="277">
        <v>31.2</v>
      </c>
      <c r="U10" s="278">
        <f>H906</f>
        <v>22.073</v>
      </c>
      <c r="V10" s="273">
        <v>39</v>
      </c>
      <c r="W10" s="274">
        <f>H915</f>
        <v>21.422999999999998</v>
      </c>
      <c r="X10" s="273">
        <v>50.7</v>
      </c>
      <c r="Y10" s="274">
        <f>H924</f>
        <v>24.835999999999999</v>
      </c>
      <c r="Z10" s="267">
        <v>66.3</v>
      </c>
      <c r="AA10" s="268">
        <f>H933</f>
        <v>31.2</v>
      </c>
      <c r="AB10" s="277">
        <v>85.8</v>
      </c>
      <c r="AC10" s="278">
        <f>H942</f>
        <v>48.371000000000002</v>
      </c>
      <c r="AD10" s="277">
        <v>140.4</v>
      </c>
      <c r="AE10" s="278">
        <f>H951</f>
        <v>68.222999999999999</v>
      </c>
      <c r="AF10" s="267">
        <v>261.3</v>
      </c>
      <c r="AG10" s="268">
        <f>H960</f>
        <v>94.061000000000007</v>
      </c>
      <c r="AH10" s="267">
        <v>421.2</v>
      </c>
      <c r="AI10" s="268">
        <f>H969</f>
        <v>120.467</v>
      </c>
      <c r="AJ10" s="277">
        <v>585</v>
      </c>
      <c r="AK10" s="278">
        <f>H978</f>
        <v>155.648</v>
      </c>
      <c r="AL10" s="273">
        <v>897</v>
      </c>
      <c r="AM10" s="274">
        <f>H987</f>
        <v>245.078</v>
      </c>
      <c r="AN10" s="277">
        <v>1794</v>
      </c>
      <c r="AO10" s="278">
        <f>H996</f>
        <v>338.75799999999998</v>
      </c>
    </row>
    <row r="11" spans="1:41" x14ac:dyDescent="0.2">
      <c r="C11" s="107" t="s">
        <v>3996</v>
      </c>
      <c r="D11" s="110"/>
      <c r="E11" s="127" t="s">
        <v>805</v>
      </c>
      <c r="F11" s="187">
        <f>ROUND($L$23*F10/1000,3)</f>
        <v>6.45</v>
      </c>
      <c r="H11">
        <f>F11*4</f>
        <v>25.8</v>
      </c>
      <c r="K11" s="208">
        <v>16</v>
      </c>
      <c r="L11" s="213">
        <v>6.4500000000000002E-2</v>
      </c>
      <c r="M11" s="214">
        <v>2.6600000000000002E-2</v>
      </c>
      <c r="N11" s="215">
        <v>6.4500000000000002E-2</v>
      </c>
      <c r="O11" s="216">
        <v>2.6600000000000002E-2</v>
      </c>
      <c r="S11" s="263">
        <v>380000</v>
      </c>
      <c r="T11" s="277">
        <v>30.4</v>
      </c>
      <c r="U11" s="278">
        <f>H1014</f>
        <v>21.507000000000001</v>
      </c>
      <c r="V11" s="273">
        <v>38</v>
      </c>
      <c r="W11" s="274">
        <f>H1023</f>
        <v>20.873000000000001</v>
      </c>
      <c r="X11" s="273">
        <v>49.4</v>
      </c>
      <c r="Y11" s="274">
        <f>H1032</f>
        <v>24.198</v>
      </c>
      <c r="Z11" s="267">
        <v>64.599999999999994</v>
      </c>
      <c r="AA11" s="268">
        <f>H1041</f>
        <v>30.4</v>
      </c>
      <c r="AB11" s="277">
        <v>83.6</v>
      </c>
      <c r="AC11" s="278">
        <f>H1050</f>
        <v>47.131</v>
      </c>
      <c r="AD11" s="277">
        <v>136.80000000000001</v>
      </c>
      <c r="AE11" s="278">
        <f>H1059</f>
        <v>66.472999999999999</v>
      </c>
      <c r="AF11" s="267">
        <v>254.6</v>
      </c>
      <c r="AG11" s="268">
        <f>H1068</f>
        <v>91.647999999999996</v>
      </c>
      <c r="AH11" s="267">
        <v>410.4</v>
      </c>
      <c r="AI11" s="268">
        <f>H1077</f>
        <v>117.378</v>
      </c>
      <c r="AJ11" s="277">
        <v>570</v>
      </c>
      <c r="AK11" s="278">
        <f>H1086</f>
        <v>151.65700000000001</v>
      </c>
      <c r="AL11" s="273">
        <v>874</v>
      </c>
      <c r="AM11" s="274">
        <f>H1095</f>
        <v>238.79300000000001</v>
      </c>
      <c r="AN11" s="277">
        <v>1748</v>
      </c>
      <c r="AO11" s="278">
        <f>H1104</f>
        <v>330.07299999999998</v>
      </c>
    </row>
    <row r="12" spans="1:41" x14ac:dyDescent="0.2">
      <c r="C12" s="107" t="s">
        <v>4163</v>
      </c>
      <c r="D12" s="3"/>
      <c r="E12" s="108" t="s">
        <v>356</v>
      </c>
      <c r="F12" s="116" t="s">
        <v>787</v>
      </c>
      <c r="K12" s="208">
        <v>17</v>
      </c>
      <c r="L12" s="213">
        <v>6.4500000000000002E-2</v>
      </c>
      <c r="M12" s="214">
        <v>2.6600000000000002E-2</v>
      </c>
      <c r="N12" s="215">
        <v>6.4500000000000002E-2</v>
      </c>
      <c r="O12" s="216">
        <v>2.6600000000000002E-2</v>
      </c>
      <c r="S12" s="263">
        <v>370000</v>
      </c>
      <c r="T12" s="277">
        <v>29.6</v>
      </c>
      <c r="U12" s="278">
        <f>H1122</f>
        <v>20.940999999999999</v>
      </c>
      <c r="V12" s="273">
        <v>37</v>
      </c>
      <c r="W12" s="274">
        <f>H1131</f>
        <v>20.324000000000002</v>
      </c>
      <c r="X12" s="273">
        <v>48.1</v>
      </c>
      <c r="Y12" s="274">
        <f>H1140</f>
        <v>23.562000000000001</v>
      </c>
      <c r="Z12" s="267">
        <v>62.9</v>
      </c>
      <c r="AA12" s="268">
        <f>H1149</f>
        <v>29.6</v>
      </c>
      <c r="AB12" s="277">
        <v>81.400000000000006</v>
      </c>
      <c r="AC12" s="278">
        <f>H1158</f>
        <v>45.89</v>
      </c>
      <c r="AD12" s="277">
        <v>133.19999999999999</v>
      </c>
      <c r="AE12" s="278">
        <f>H1167</f>
        <v>64.724000000000004</v>
      </c>
      <c r="AF12" s="267">
        <v>247.9</v>
      </c>
      <c r="AG12" s="268">
        <f>H1176</f>
        <v>89.236999999999995</v>
      </c>
      <c r="AH12" s="267">
        <v>399.6</v>
      </c>
      <c r="AI12" s="268">
        <f>H1185</f>
        <v>114.289</v>
      </c>
      <c r="AJ12" s="277">
        <v>555</v>
      </c>
      <c r="AK12" s="278">
        <f>H1194</f>
        <v>147.666</v>
      </c>
      <c r="AL12" s="273">
        <v>851</v>
      </c>
      <c r="AM12" s="274">
        <f>H1203</f>
        <v>232.50899999999999</v>
      </c>
      <c r="AN12" s="277">
        <v>1702</v>
      </c>
      <c r="AO12" s="278">
        <f>H1212</f>
        <v>321.38600000000002</v>
      </c>
    </row>
    <row r="13" spans="1:41" x14ac:dyDescent="0.2">
      <c r="C13" s="107" t="s">
        <v>4164</v>
      </c>
      <c r="D13" s="3"/>
      <c r="E13" s="111" t="s">
        <v>371</v>
      </c>
      <c r="F13" s="254" t="s">
        <v>73</v>
      </c>
      <c r="K13" s="208">
        <v>18</v>
      </c>
      <c r="L13" s="213">
        <v>6.4500000000000002E-2</v>
      </c>
      <c r="M13" s="214">
        <v>2.6600000000000002E-2</v>
      </c>
      <c r="N13" s="215">
        <v>6.4500000000000002E-2</v>
      </c>
      <c r="O13" s="216">
        <v>2.6600000000000002E-2</v>
      </c>
      <c r="S13" s="263">
        <v>360000</v>
      </c>
      <c r="T13" s="277">
        <v>28.8</v>
      </c>
      <c r="U13" s="278">
        <f>H1230</f>
        <v>20.375</v>
      </c>
      <c r="V13" s="273">
        <v>36</v>
      </c>
      <c r="W13" s="274">
        <f>H1239</f>
        <v>19.774999999999999</v>
      </c>
      <c r="X13" s="273">
        <v>46.8</v>
      </c>
      <c r="Y13" s="274">
        <f>H1248</f>
        <v>22.925000000000001</v>
      </c>
      <c r="Z13" s="267">
        <v>61.2</v>
      </c>
      <c r="AA13" s="268">
        <f>H1257</f>
        <v>28.8</v>
      </c>
      <c r="AB13" s="277">
        <v>79.2</v>
      </c>
      <c r="AC13" s="278">
        <f>H1266</f>
        <v>44.65</v>
      </c>
      <c r="AD13" s="277">
        <v>129.6</v>
      </c>
      <c r="AE13" s="278">
        <f>H1275</f>
        <v>62.975000000000001</v>
      </c>
      <c r="AF13" s="267">
        <v>241.2</v>
      </c>
      <c r="AG13" s="268">
        <f>H1284</f>
        <v>86.825000000000003</v>
      </c>
      <c r="AH13" s="267">
        <v>388.8</v>
      </c>
      <c r="AI13" s="268">
        <f>H1293</f>
        <v>111.2</v>
      </c>
      <c r="AJ13" s="277">
        <v>540</v>
      </c>
      <c r="AK13" s="278">
        <f>H1302</f>
        <v>143.67500000000001</v>
      </c>
      <c r="AL13" s="273">
        <v>828</v>
      </c>
      <c r="AM13" s="274">
        <f>H1311</f>
        <v>226.22499999999999</v>
      </c>
      <c r="AN13" s="277">
        <v>1656</v>
      </c>
      <c r="AO13" s="278">
        <f>H1320</f>
        <v>312.7</v>
      </c>
    </row>
    <row r="14" spans="1:41" x14ac:dyDescent="0.2">
      <c r="C14" s="107" t="s">
        <v>4165</v>
      </c>
      <c r="D14" s="3"/>
      <c r="E14" s="111" t="s">
        <v>376</v>
      </c>
      <c r="F14" s="113">
        <v>100000</v>
      </c>
      <c r="H14" s="260">
        <f>F14*4</f>
        <v>400000</v>
      </c>
      <c r="K14" s="208">
        <v>19</v>
      </c>
      <c r="L14" s="213">
        <v>6.4500000000000002E-2</v>
      </c>
      <c r="M14" s="214">
        <v>2.6600000000000002E-2</v>
      </c>
      <c r="N14" s="215">
        <v>6.4500000000000002E-2</v>
      </c>
      <c r="O14" s="216">
        <v>2.6600000000000002E-2</v>
      </c>
      <c r="S14" s="263">
        <v>350000</v>
      </c>
      <c r="T14" s="277">
        <v>28</v>
      </c>
      <c r="U14" s="278">
        <f>H1338</f>
        <v>19.809000000000001</v>
      </c>
      <c r="V14" s="273">
        <v>35</v>
      </c>
      <c r="W14" s="274">
        <f>H1347</f>
        <v>19.225999999999999</v>
      </c>
      <c r="X14" s="273">
        <v>45.5</v>
      </c>
      <c r="Y14" s="274">
        <f>H1356</f>
        <v>22.288</v>
      </c>
      <c r="Z14" s="267">
        <v>59.5</v>
      </c>
      <c r="AA14" s="268">
        <f>H1365</f>
        <v>28</v>
      </c>
      <c r="AB14" s="277">
        <v>77</v>
      </c>
      <c r="AC14" s="278">
        <f>H1374</f>
        <v>43.41</v>
      </c>
      <c r="AD14" s="277">
        <v>126</v>
      </c>
      <c r="AE14" s="278">
        <f>H1383</f>
        <v>61.225999999999999</v>
      </c>
      <c r="AF14" s="267">
        <v>234.5</v>
      </c>
      <c r="AG14" s="268">
        <f>H1392</f>
        <v>84.412999999999997</v>
      </c>
      <c r="AH14" s="267">
        <v>378</v>
      </c>
      <c r="AI14" s="268">
        <f>H1401</f>
        <v>108.111</v>
      </c>
      <c r="AJ14" s="277">
        <v>525</v>
      </c>
      <c r="AK14" s="278">
        <f>H1410</f>
        <v>139.684</v>
      </c>
      <c r="AL14" s="273">
        <v>805</v>
      </c>
      <c r="AM14" s="274">
        <f>H1419</f>
        <v>219.941</v>
      </c>
      <c r="AN14" s="277">
        <v>1610</v>
      </c>
      <c r="AO14" s="278">
        <f>H1428</f>
        <v>304.01400000000001</v>
      </c>
    </row>
    <row r="15" spans="1:41" x14ac:dyDescent="0.2">
      <c r="C15" s="107" t="s">
        <v>4166</v>
      </c>
      <c r="D15" s="3"/>
      <c r="E15" s="127" t="s">
        <v>805</v>
      </c>
      <c r="F15" s="187">
        <f>ROUND($L$25*F14/1000,3)</f>
        <v>6.31</v>
      </c>
      <c r="H15">
        <f>F15*4</f>
        <v>25.24</v>
      </c>
      <c r="K15" s="208">
        <v>20</v>
      </c>
      <c r="L15" s="213">
        <v>6.4500000000000002E-2</v>
      </c>
      <c r="M15" s="214">
        <v>2.6600000000000002E-2</v>
      </c>
      <c r="N15" s="215">
        <v>6.4500000000000002E-2</v>
      </c>
      <c r="O15" s="216">
        <v>2.6600000000000002E-2</v>
      </c>
      <c r="S15" s="263">
        <v>340000</v>
      </c>
      <c r="T15" s="277">
        <v>27.2</v>
      </c>
      <c r="U15" s="278">
        <f>H1446</f>
        <v>19.242999999999999</v>
      </c>
      <c r="V15" s="273">
        <v>34</v>
      </c>
      <c r="W15" s="274">
        <f>H1455</f>
        <v>18.677</v>
      </c>
      <c r="X15" s="273">
        <v>44.2</v>
      </c>
      <c r="Y15" s="274">
        <f>H1464</f>
        <v>21.652000000000001</v>
      </c>
      <c r="Z15" s="267">
        <v>57.8</v>
      </c>
      <c r="AA15" s="268">
        <f>H1473</f>
        <v>27.2</v>
      </c>
      <c r="AB15" s="277">
        <v>74.8</v>
      </c>
      <c r="AC15" s="278">
        <f>H1482</f>
        <v>42.168999999999997</v>
      </c>
      <c r="AD15" s="277">
        <v>122.4</v>
      </c>
      <c r="AE15" s="278">
        <f>H1491</f>
        <v>59.476999999999997</v>
      </c>
      <c r="AF15" s="267">
        <v>227.8</v>
      </c>
      <c r="AG15" s="268">
        <f>H1500</f>
        <v>82.001999999999995</v>
      </c>
      <c r="AH15" s="267">
        <v>367.2</v>
      </c>
      <c r="AI15" s="268">
        <f>H1509</f>
        <v>105.023</v>
      </c>
      <c r="AJ15" s="277">
        <v>510</v>
      </c>
      <c r="AK15" s="278">
        <f>H1518</f>
        <v>135.69300000000001</v>
      </c>
      <c r="AL15" s="273">
        <v>782</v>
      </c>
      <c r="AM15" s="274">
        <f>H1527</f>
        <v>213.65700000000001</v>
      </c>
      <c r="AN15" s="277">
        <v>1564</v>
      </c>
      <c r="AO15" s="278">
        <f>H1536</f>
        <v>295.32799999999997</v>
      </c>
    </row>
    <row r="16" spans="1:41" x14ac:dyDescent="0.2">
      <c r="C16" s="107" t="s">
        <v>4167</v>
      </c>
      <c r="D16" s="3"/>
      <c r="E16" s="108" t="s">
        <v>356</v>
      </c>
      <c r="F16" s="116" t="s">
        <v>791</v>
      </c>
      <c r="K16" s="208">
        <v>21</v>
      </c>
      <c r="L16" s="213">
        <v>6.4500000000000002E-2</v>
      </c>
      <c r="M16" s="214">
        <v>2.6600000000000002E-2</v>
      </c>
      <c r="N16" s="215">
        <v>6.4500000000000002E-2</v>
      </c>
      <c r="O16" s="216">
        <v>2.6600000000000002E-2</v>
      </c>
      <c r="S16" s="263">
        <v>330000</v>
      </c>
      <c r="T16" s="277">
        <v>26.4</v>
      </c>
      <c r="U16" s="278">
        <f>H1554</f>
        <v>18.678000000000001</v>
      </c>
      <c r="V16" s="273">
        <v>33</v>
      </c>
      <c r="W16" s="274">
        <f>H1563</f>
        <v>18.128</v>
      </c>
      <c r="X16" s="273">
        <v>42.9</v>
      </c>
      <c r="Y16" s="274">
        <f>H1572</f>
        <v>21.015000000000001</v>
      </c>
      <c r="Z16" s="267">
        <v>56.1</v>
      </c>
      <c r="AA16" s="268">
        <f>H1581</f>
        <v>26.4</v>
      </c>
      <c r="AB16" s="277">
        <v>72.599999999999994</v>
      </c>
      <c r="AC16" s="278">
        <f>H1590</f>
        <v>40.929000000000002</v>
      </c>
      <c r="AD16" s="277">
        <v>118.8</v>
      </c>
      <c r="AE16" s="278">
        <f>H1599</f>
        <v>57.728000000000002</v>
      </c>
      <c r="AF16" s="267">
        <v>221.1</v>
      </c>
      <c r="AG16" s="268">
        <f>H1608</f>
        <v>79.59</v>
      </c>
      <c r="AH16" s="267">
        <v>356.4</v>
      </c>
      <c r="AI16" s="268">
        <f>H1617</f>
        <v>101.93300000000001</v>
      </c>
      <c r="AJ16" s="277">
        <v>495</v>
      </c>
      <c r="AK16" s="278">
        <f>H1626</f>
        <v>131.703</v>
      </c>
      <c r="AL16" s="273">
        <v>759</v>
      </c>
      <c r="AM16" s="274">
        <f>H1635</f>
        <v>207.37299999999999</v>
      </c>
      <c r="AN16" s="277">
        <v>1518</v>
      </c>
      <c r="AO16" s="278">
        <f>H1644</f>
        <v>286.642</v>
      </c>
    </row>
    <row r="17" spans="3:41" x14ac:dyDescent="0.2">
      <c r="C17" s="107" t="s">
        <v>4168</v>
      </c>
      <c r="D17" s="3"/>
      <c r="E17" s="111" t="s">
        <v>371</v>
      </c>
      <c r="F17" s="280" t="s">
        <v>79</v>
      </c>
      <c r="K17" s="208">
        <v>22</v>
      </c>
      <c r="L17" s="213">
        <v>6.4500000000000002E-2</v>
      </c>
      <c r="M17" s="214">
        <v>2.6600000000000002E-2</v>
      </c>
      <c r="N17" s="215">
        <v>6.4500000000000002E-2</v>
      </c>
      <c r="O17" s="216">
        <v>2.6600000000000002E-2</v>
      </c>
      <c r="S17" s="263">
        <v>200000</v>
      </c>
      <c r="T17" s="277">
        <v>16</v>
      </c>
      <c r="U17" s="278">
        <f>H1662</f>
        <v>11.319000000000001</v>
      </c>
      <c r="V17" s="273">
        <v>20</v>
      </c>
      <c r="W17" s="274">
        <f>H1671</f>
        <v>10.986000000000001</v>
      </c>
      <c r="X17" s="273">
        <v>26</v>
      </c>
      <c r="Y17" s="274">
        <f>H1680</f>
        <v>12.736000000000001</v>
      </c>
      <c r="Z17" s="267">
        <v>34</v>
      </c>
      <c r="AA17" s="268">
        <f>H1689</f>
        <v>16</v>
      </c>
      <c r="AB17" s="277">
        <v>44</v>
      </c>
      <c r="AC17" s="278">
        <f>H1698</f>
        <v>24.806000000000001</v>
      </c>
      <c r="AD17" s="277">
        <v>72</v>
      </c>
      <c r="AE17" s="278">
        <f>H1707</f>
        <v>34.985999999999997</v>
      </c>
      <c r="AF17" s="267">
        <v>134</v>
      </c>
      <c r="AG17" s="268">
        <f>H1716</f>
        <v>48.235999999999997</v>
      </c>
      <c r="AH17" s="267">
        <v>216</v>
      </c>
      <c r="AI17" s="268">
        <f>H1725</f>
        <v>61.777999999999999</v>
      </c>
      <c r="AJ17" s="277">
        <v>300</v>
      </c>
      <c r="AK17" s="278">
        <f>H1734</f>
        <v>79.819000000000003</v>
      </c>
      <c r="AL17" s="273">
        <v>460</v>
      </c>
      <c r="AM17" s="274">
        <f>H1743</f>
        <v>125.681</v>
      </c>
      <c r="AN17" s="277">
        <v>920</v>
      </c>
      <c r="AO17" s="278">
        <f>H1752</f>
        <v>173.72300000000001</v>
      </c>
    </row>
    <row r="18" spans="3:41" x14ac:dyDescent="0.2">
      <c r="C18" s="107" t="s">
        <v>4169</v>
      </c>
      <c r="D18" s="3"/>
      <c r="E18" s="111" t="s">
        <v>376</v>
      </c>
      <c r="F18" s="113">
        <v>100000</v>
      </c>
      <c r="H18" s="260">
        <f>F18*4</f>
        <v>400000</v>
      </c>
      <c r="K18" s="208">
        <v>23</v>
      </c>
      <c r="L18" s="213">
        <v>6.4500000000000002E-2</v>
      </c>
      <c r="M18" s="214">
        <v>2.6600000000000002E-2</v>
      </c>
      <c r="N18" s="215">
        <v>6.4500000000000002E-2</v>
      </c>
      <c r="O18" s="216">
        <v>2.6600000000000002E-2</v>
      </c>
      <c r="S18" s="263">
        <v>100000</v>
      </c>
      <c r="T18" s="277">
        <v>8</v>
      </c>
      <c r="U18" s="278">
        <f>H1770</f>
        <v>5.66</v>
      </c>
      <c r="V18" s="273">
        <v>10</v>
      </c>
      <c r="W18" s="274">
        <f>H1779</f>
        <v>5.4930000000000003</v>
      </c>
      <c r="X18" s="273">
        <v>13</v>
      </c>
      <c r="Y18" s="274">
        <f>H1788</f>
        <v>6.3680000000000003</v>
      </c>
      <c r="Z18" s="267">
        <v>17</v>
      </c>
      <c r="AA18" s="268">
        <f>H1797</f>
        <v>8</v>
      </c>
      <c r="AB18" s="277">
        <v>22</v>
      </c>
      <c r="AC18" s="278">
        <f>H1806</f>
        <v>12.403</v>
      </c>
      <c r="AD18" s="277">
        <v>36</v>
      </c>
      <c r="AE18" s="278">
        <f>H1815</f>
        <v>17.492999999999999</v>
      </c>
      <c r="AF18" s="267">
        <v>67</v>
      </c>
      <c r="AG18" s="268">
        <f>H1824</f>
        <v>24.117999999999999</v>
      </c>
      <c r="AH18" s="267">
        <v>108</v>
      </c>
      <c r="AI18" s="268">
        <f>H1833</f>
        <v>30.888999999999999</v>
      </c>
      <c r="AJ18" s="277">
        <v>150</v>
      </c>
      <c r="AK18" s="278">
        <f>H1842</f>
        <v>39.909999999999997</v>
      </c>
      <c r="AL18" s="273">
        <v>230</v>
      </c>
      <c r="AM18" s="274">
        <f>H1851</f>
        <v>62.84</v>
      </c>
      <c r="AN18" s="277">
        <v>460</v>
      </c>
      <c r="AO18" s="278">
        <f>H1860</f>
        <v>86.861000000000004</v>
      </c>
    </row>
    <row r="19" spans="3:41" x14ac:dyDescent="0.2">
      <c r="C19" s="107" t="s">
        <v>4170</v>
      </c>
      <c r="D19" s="3"/>
      <c r="E19" s="127" t="s">
        <v>805</v>
      </c>
      <c r="F19" s="187">
        <f>ROUND($L$30*F18/1000,3)</f>
        <v>8.1300000000000008</v>
      </c>
      <c r="H19">
        <f>F19*4</f>
        <v>32.520000000000003</v>
      </c>
      <c r="K19" s="208">
        <v>24</v>
      </c>
      <c r="L19" s="213">
        <v>6.4500000000000002E-2</v>
      </c>
      <c r="M19" s="214">
        <v>2.6600000000000002E-2</v>
      </c>
      <c r="N19" s="215">
        <v>6.4500000000000002E-2</v>
      </c>
      <c r="O19" s="216">
        <v>2.6600000000000002E-2</v>
      </c>
      <c r="S19" s="263">
        <v>20000</v>
      </c>
      <c r="T19" s="277">
        <v>1.6</v>
      </c>
      <c r="U19" s="278">
        <f>H1878</f>
        <v>1.1319999999999999</v>
      </c>
      <c r="V19" s="273">
        <v>2</v>
      </c>
      <c r="W19" s="274">
        <f>H1887</f>
        <v>1.0980000000000001</v>
      </c>
      <c r="X19" s="273">
        <v>2.6</v>
      </c>
      <c r="Y19" s="274">
        <f>H1896</f>
        <v>1.2729999999999999</v>
      </c>
      <c r="Z19" s="267">
        <v>3.4</v>
      </c>
      <c r="AA19" s="268">
        <f>H1905</f>
        <v>1.6</v>
      </c>
      <c r="AB19" s="277">
        <v>4.4000000000000004</v>
      </c>
      <c r="AC19" s="278">
        <f>H1914</f>
        <v>2.4809999999999999</v>
      </c>
      <c r="AD19" s="277">
        <v>7.2</v>
      </c>
      <c r="AE19" s="278">
        <f>H1923</f>
        <v>3.4980000000000002</v>
      </c>
      <c r="AF19" s="267">
        <v>13.4</v>
      </c>
      <c r="AG19" s="268">
        <f>H1932</f>
        <v>4.8230000000000004</v>
      </c>
      <c r="AH19" s="267">
        <v>21.6</v>
      </c>
      <c r="AI19" s="268">
        <f>H1941</f>
        <v>6.1779999999999999</v>
      </c>
      <c r="AJ19" s="277">
        <v>30</v>
      </c>
      <c r="AK19" s="278">
        <f>H1950</f>
        <v>7.9820000000000002</v>
      </c>
      <c r="AL19" s="273">
        <v>46</v>
      </c>
      <c r="AM19" s="274">
        <f>H1959</f>
        <v>12.568</v>
      </c>
      <c r="AN19" s="277">
        <v>92</v>
      </c>
      <c r="AO19" s="278">
        <f>H1968</f>
        <v>17.373000000000001</v>
      </c>
    </row>
    <row r="20" spans="3:41" x14ac:dyDescent="0.2">
      <c r="C20" s="107" t="s">
        <v>4171</v>
      </c>
      <c r="D20" s="3"/>
      <c r="E20" s="108" t="s">
        <v>356</v>
      </c>
      <c r="F20" s="116" t="s">
        <v>797</v>
      </c>
      <c r="K20" s="208">
        <v>25</v>
      </c>
      <c r="L20" s="213">
        <v>6.4500000000000002E-2</v>
      </c>
      <c r="M20" s="214">
        <v>2.6600000000000002E-2</v>
      </c>
      <c r="N20" s="215">
        <v>6.4500000000000002E-2</v>
      </c>
      <c r="O20" s="216">
        <v>2.6600000000000002E-2</v>
      </c>
      <c r="S20" s="263"/>
      <c r="T20" s="267"/>
      <c r="U20" s="278"/>
      <c r="V20" s="267"/>
      <c r="W20" s="268"/>
      <c r="X20" s="267"/>
      <c r="Y20" s="268"/>
      <c r="Z20" s="267"/>
      <c r="AA20" s="268"/>
      <c r="AB20" s="267"/>
      <c r="AC20" s="268"/>
      <c r="AD20" s="267"/>
      <c r="AE20" s="268"/>
      <c r="AF20" s="267"/>
      <c r="AG20" s="268"/>
      <c r="AH20" s="267"/>
      <c r="AI20" s="268"/>
      <c r="AJ20" s="267"/>
      <c r="AK20" s="268"/>
      <c r="AL20" s="267"/>
      <c r="AM20" s="268"/>
      <c r="AN20" s="267"/>
      <c r="AO20" s="268"/>
    </row>
    <row r="21" spans="3:41" x14ac:dyDescent="0.2">
      <c r="C21" s="107" t="s">
        <v>4172</v>
      </c>
      <c r="D21" s="3"/>
      <c r="E21" s="111" t="s">
        <v>371</v>
      </c>
      <c r="F21" s="280" t="s">
        <v>83</v>
      </c>
      <c r="K21" s="208">
        <v>26</v>
      </c>
      <c r="L21" s="213">
        <v>6.4500000000000002E-2</v>
      </c>
      <c r="M21" s="214">
        <v>2.6600000000000002E-2</v>
      </c>
      <c r="N21" s="215">
        <v>6.4500000000000002E-2</v>
      </c>
      <c r="O21" s="216">
        <v>2.6600000000000002E-2</v>
      </c>
      <c r="S21" s="263">
        <v>320000</v>
      </c>
      <c r="T21" s="267"/>
      <c r="U21" s="268"/>
      <c r="V21" s="267">
        <v>32</v>
      </c>
      <c r="W21" s="268"/>
      <c r="X21" s="267"/>
      <c r="Y21" s="268"/>
      <c r="Z21" s="267"/>
      <c r="AA21" s="268"/>
      <c r="AB21" s="267"/>
      <c r="AC21" s="268"/>
      <c r="AD21" s="267"/>
      <c r="AE21" s="268"/>
      <c r="AF21" s="267"/>
      <c r="AG21" s="268"/>
      <c r="AH21" s="267"/>
      <c r="AI21" s="268"/>
      <c r="AJ21" s="267"/>
      <c r="AK21" s="268"/>
      <c r="AL21" s="267"/>
      <c r="AM21" s="268"/>
      <c r="AN21" s="267"/>
      <c r="AO21" s="268"/>
    </row>
    <row r="22" spans="3:41" x14ac:dyDescent="0.2">
      <c r="C22" s="107" t="s">
        <v>4173</v>
      </c>
      <c r="D22" s="3"/>
      <c r="E22" s="111" t="s">
        <v>376</v>
      </c>
      <c r="F22" s="113">
        <v>100000</v>
      </c>
      <c r="H22" s="260">
        <f>F22*4</f>
        <v>400000</v>
      </c>
      <c r="K22" s="208">
        <v>27</v>
      </c>
      <c r="L22" s="213">
        <v>6.4500000000000002E-2</v>
      </c>
      <c r="M22" s="214">
        <v>2.6600000000000002E-2</v>
      </c>
      <c r="N22" s="215">
        <v>6.4500000000000002E-2</v>
      </c>
      <c r="O22" s="216">
        <v>2.6600000000000002E-2</v>
      </c>
      <c r="S22" s="263">
        <v>310000</v>
      </c>
      <c r="T22" s="267"/>
      <c r="U22" s="268"/>
      <c r="V22" s="267">
        <v>31</v>
      </c>
      <c r="W22" s="268"/>
      <c r="X22" s="267"/>
      <c r="Y22" s="268"/>
      <c r="Z22" s="267"/>
      <c r="AA22" s="268"/>
      <c r="AB22" s="267"/>
      <c r="AC22" s="268"/>
      <c r="AD22" s="267"/>
      <c r="AE22" s="268"/>
      <c r="AF22" s="267"/>
      <c r="AG22" s="268"/>
      <c r="AH22" s="267"/>
      <c r="AI22" s="268"/>
      <c r="AJ22" s="267"/>
      <c r="AK22" s="268"/>
      <c r="AL22" s="267"/>
      <c r="AM22" s="268"/>
      <c r="AN22" s="267"/>
      <c r="AO22" s="268"/>
    </row>
    <row r="23" spans="3:41" x14ac:dyDescent="0.2">
      <c r="C23" s="107" t="s">
        <v>4174</v>
      </c>
      <c r="D23" s="3"/>
      <c r="E23" s="127" t="s">
        <v>805</v>
      </c>
      <c r="F23" s="187">
        <f>ROUND($L$35*F22/1000,3)</f>
        <v>12.81</v>
      </c>
      <c r="H23">
        <f>F23*4</f>
        <v>51.24</v>
      </c>
      <c r="K23" s="208">
        <v>28</v>
      </c>
      <c r="L23" s="213">
        <v>6.4500000000000002E-2</v>
      </c>
      <c r="M23" s="214">
        <v>2.6600000000000002E-2</v>
      </c>
      <c r="N23" s="215">
        <v>6.4500000000000002E-2</v>
      </c>
      <c r="O23" s="216">
        <v>2.6600000000000002E-2</v>
      </c>
      <c r="S23" s="263">
        <v>300000</v>
      </c>
      <c r="T23" s="267"/>
      <c r="U23" s="268"/>
      <c r="V23" s="267">
        <v>30</v>
      </c>
      <c r="W23" s="268"/>
      <c r="X23" s="267"/>
      <c r="Y23" s="268"/>
      <c r="Z23" s="267"/>
      <c r="AA23" s="268"/>
      <c r="AB23" s="267"/>
      <c r="AC23" s="268"/>
      <c r="AD23" s="267"/>
      <c r="AE23" s="268"/>
      <c r="AF23" s="267"/>
      <c r="AG23" s="268"/>
      <c r="AH23" s="267"/>
      <c r="AI23" s="268"/>
      <c r="AJ23" s="267"/>
      <c r="AK23" s="268"/>
      <c r="AL23" s="267"/>
      <c r="AM23" s="268"/>
      <c r="AN23" s="267"/>
      <c r="AO23" s="268"/>
    </row>
    <row r="24" spans="3:41" x14ac:dyDescent="0.2">
      <c r="C24" s="107" t="s">
        <v>4175</v>
      </c>
      <c r="D24" s="3"/>
      <c r="E24" s="108" t="s">
        <v>356</v>
      </c>
      <c r="F24" s="116" t="s">
        <v>801</v>
      </c>
      <c r="K24" s="217">
        <v>29</v>
      </c>
      <c r="L24" s="218">
        <v>6.4500000000000002E-2</v>
      </c>
      <c r="M24" s="219">
        <v>2.6600000000000002E-2</v>
      </c>
      <c r="N24" s="220">
        <v>6.4500000000000002E-2</v>
      </c>
      <c r="O24" s="221">
        <v>2.6600000000000002E-2</v>
      </c>
      <c r="S24" s="263">
        <v>290000</v>
      </c>
      <c r="T24" s="267"/>
      <c r="U24" s="268"/>
      <c r="V24" s="267">
        <v>29</v>
      </c>
      <c r="W24" s="268"/>
      <c r="X24" s="267"/>
      <c r="Y24" s="268"/>
      <c r="Z24" s="267"/>
      <c r="AA24" s="268"/>
      <c r="AB24" s="267"/>
      <c r="AC24" s="268"/>
      <c r="AD24" s="267"/>
      <c r="AE24" s="268"/>
      <c r="AF24" s="267"/>
      <c r="AG24" s="268"/>
      <c r="AH24" s="267"/>
      <c r="AI24" s="268"/>
      <c r="AJ24" s="267"/>
      <c r="AK24" s="268"/>
      <c r="AL24" s="267"/>
      <c r="AM24" s="268"/>
      <c r="AN24" s="267"/>
      <c r="AO24" s="268"/>
    </row>
    <row r="25" spans="3:41" x14ac:dyDescent="0.2">
      <c r="C25" s="107" t="s">
        <v>4176</v>
      </c>
      <c r="D25" s="3"/>
      <c r="E25" s="111" t="s">
        <v>371</v>
      </c>
      <c r="F25" s="280" t="s">
        <v>95</v>
      </c>
      <c r="K25" s="208">
        <v>30</v>
      </c>
      <c r="L25" s="209">
        <v>6.3099999999999989E-2</v>
      </c>
      <c r="M25" s="210">
        <v>3.6200000000000003E-2</v>
      </c>
      <c r="N25" s="211">
        <v>6.3099999999999989E-2</v>
      </c>
      <c r="O25" s="212">
        <v>3.6200000000000003E-2</v>
      </c>
      <c r="S25" s="263">
        <v>280000</v>
      </c>
      <c r="T25" s="267"/>
      <c r="U25" s="268"/>
      <c r="V25" s="267">
        <v>28</v>
      </c>
      <c r="W25" s="268"/>
      <c r="X25" s="267"/>
      <c r="Y25" s="268"/>
      <c r="Z25" s="267"/>
      <c r="AA25" s="268"/>
      <c r="AB25" s="267"/>
      <c r="AC25" s="268"/>
      <c r="AD25" s="267"/>
      <c r="AE25" s="268"/>
      <c r="AF25" s="267"/>
      <c r="AG25" s="268"/>
      <c r="AH25" s="267"/>
      <c r="AI25" s="268"/>
      <c r="AJ25" s="267"/>
      <c r="AK25" s="268"/>
      <c r="AL25" s="267"/>
      <c r="AM25" s="268"/>
      <c r="AN25" s="267"/>
      <c r="AO25" s="268"/>
    </row>
    <row r="26" spans="3:41" x14ac:dyDescent="0.2">
      <c r="C26" s="107" t="s">
        <v>4177</v>
      </c>
      <c r="D26" s="3"/>
      <c r="E26" s="111" t="s">
        <v>376</v>
      </c>
      <c r="F26" s="113">
        <v>100000</v>
      </c>
      <c r="H26" s="260">
        <f>F26*4</f>
        <v>400000</v>
      </c>
      <c r="K26" s="208">
        <v>31</v>
      </c>
      <c r="L26" s="213">
        <v>6.3099999999999989E-2</v>
      </c>
      <c r="M26" s="214">
        <v>3.6200000000000003E-2</v>
      </c>
      <c r="N26" s="215">
        <v>6.3099999999999989E-2</v>
      </c>
      <c r="O26" s="216">
        <v>3.6200000000000003E-2</v>
      </c>
      <c r="S26" s="263">
        <v>270000</v>
      </c>
      <c r="T26" s="267"/>
      <c r="U26" s="268"/>
      <c r="V26" s="267">
        <v>27</v>
      </c>
      <c r="W26" s="268"/>
      <c r="X26" s="267"/>
      <c r="Y26" s="268"/>
      <c r="Z26" s="267"/>
      <c r="AA26" s="268"/>
      <c r="AB26" s="267"/>
      <c r="AC26" s="268"/>
      <c r="AD26" s="267"/>
      <c r="AE26" s="268"/>
      <c r="AF26" s="267"/>
      <c r="AG26" s="268"/>
      <c r="AH26" s="267"/>
      <c r="AI26" s="268"/>
      <c r="AJ26" s="267"/>
      <c r="AK26" s="268"/>
      <c r="AL26" s="267"/>
      <c r="AM26" s="268"/>
      <c r="AN26" s="267"/>
      <c r="AO26" s="268"/>
    </row>
    <row r="27" spans="3:41" x14ac:dyDescent="0.2">
      <c r="C27" s="107" t="s">
        <v>4178</v>
      </c>
      <c r="D27" s="3"/>
      <c r="E27" s="127" t="s">
        <v>805</v>
      </c>
      <c r="F27" s="187">
        <f>ROUND($L$40*F26/1000,3)</f>
        <v>19.78</v>
      </c>
      <c r="H27">
        <f>F27*4</f>
        <v>79.12</v>
      </c>
      <c r="K27" s="208">
        <v>32</v>
      </c>
      <c r="L27" s="213">
        <v>6.3099999999999989E-2</v>
      </c>
      <c r="M27" s="214">
        <v>3.6200000000000003E-2</v>
      </c>
      <c r="N27" s="215">
        <v>6.3099999999999989E-2</v>
      </c>
      <c r="O27" s="216">
        <v>3.6200000000000003E-2</v>
      </c>
      <c r="S27" s="263">
        <v>260000</v>
      </c>
      <c r="T27" s="267"/>
      <c r="U27" s="268"/>
      <c r="V27" s="267">
        <v>26</v>
      </c>
      <c r="W27" s="268"/>
      <c r="X27" s="267"/>
      <c r="Y27" s="268"/>
      <c r="Z27" s="267"/>
      <c r="AA27" s="268"/>
      <c r="AB27" s="267"/>
      <c r="AC27" s="268"/>
      <c r="AD27" s="267"/>
      <c r="AE27" s="268"/>
      <c r="AF27" s="267"/>
      <c r="AG27" s="268"/>
      <c r="AH27" s="267"/>
      <c r="AI27" s="268"/>
      <c r="AJ27" s="267"/>
      <c r="AK27" s="268"/>
      <c r="AL27" s="267"/>
      <c r="AM27" s="268"/>
      <c r="AN27" s="267"/>
      <c r="AO27" s="268"/>
    </row>
    <row r="28" spans="3:41" x14ac:dyDescent="0.2">
      <c r="C28" s="107" t="s">
        <v>4179</v>
      </c>
      <c r="D28" s="3"/>
      <c r="E28" s="108" t="s">
        <v>356</v>
      </c>
      <c r="F28" s="116" t="s">
        <v>809</v>
      </c>
      <c r="K28" s="208">
        <v>33</v>
      </c>
      <c r="L28" s="213">
        <v>6.3099999999999989E-2</v>
      </c>
      <c r="M28" s="214">
        <v>3.6200000000000003E-2</v>
      </c>
      <c r="N28" s="215">
        <v>6.3099999999999989E-2</v>
      </c>
      <c r="O28" s="216">
        <v>3.6200000000000003E-2</v>
      </c>
      <c r="S28" s="263">
        <v>250000</v>
      </c>
      <c r="T28" s="267"/>
      <c r="U28" s="268"/>
      <c r="V28" s="267">
        <v>25</v>
      </c>
      <c r="W28" s="268"/>
      <c r="X28" s="267"/>
      <c r="Y28" s="268"/>
      <c r="Z28" s="267"/>
      <c r="AA28" s="268"/>
      <c r="AB28" s="267"/>
      <c r="AC28" s="268"/>
      <c r="AD28" s="267"/>
      <c r="AE28" s="268"/>
      <c r="AF28" s="267"/>
      <c r="AG28" s="268"/>
      <c r="AH28" s="267"/>
      <c r="AI28" s="268"/>
      <c r="AJ28" s="267"/>
      <c r="AK28" s="268"/>
      <c r="AL28" s="267"/>
      <c r="AM28" s="268"/>
      <c r="AN28" s="267"/>
      <c r="AO28" s="268"/>
    </row>
    <row r="29" spans="3:41" x14ac:dyDescent="0.2">
      <c r="C29" s="107" t="s">
        <v>4180</v>
      </c>
      <c r="D29" s="3"/>
      <c r="E29" s="111" t="s">
        <v>371</v>
      </c>
      <c r="F29" s="280" t="s">
        <v>196</v>
      </c>
      <c r="K29" s="217">
        <v>34</v>
      </c>
      <c r="L29" s="218">
        <v>6.3099999999999989E-2</v>
      </c>
      <c r="M29" s="219">
        <v>3.6200000000000003E-2</v>
      </c>
      <c r="N29" s="220">
        <v>6.3099999999999989E-2</v>
      </c>
      <c r="O29" s="221">
        <v>3.6200000000000003E-2</v>
      </c>
      <c r="S29" s="263">
        <v>240000</v>
      </c>
      <c r="T29" s="267"/>
      <c r="U29" s="268"/>
      <c r="V29" s="267">
        <v>24</v>
      </c>
      <c r="W29" s="268"/>
      <c r="X29" s="267"/>
      <c r="Y29" s="268"/>
      <c r="Z29" s="267"/>
      <c r="AA29" s="268"/>
      <c r="AB29" s="267"/>
      <c r="AC29" s="268"/>
      <c r="AD29" s="267"/>
      <c r="AE29" s="268"/>
      <c r="AF29" s="267"/>
      <c r="AG29" s="268"/>
      <c r="AH29" s="267"/>
      <c r="AI29" s="268"/>
      <c r="AJ29" s="267"/>
      <c r="AK29" s="268"/>
      <c r="AL29" s="267"/>
      <c r="AM29" s="268"/>
      <c r="AN29" s="267"/>
      <c r="AO29" s="268"/>
    </row>
    <row r="30" spans="3:41" x14ac:dyDescent="0.2">
      <c r="C30" s="107" t="s">
        <v>4181</v>
      </c>
      <c r="D30" s="3"/>
      <c r="E30" s="111" t="s">
        <v>376</v>
      </c>
      <c r="F30" s="113">
        <v>100000</v>
      </c>
      <c r="H30" s="260">
        <f>F30*4</f>
        <v>400000</v>
      </c>
      <c r="K30" s="208">
        <v>35</v>
      </c>
      <c r="L30" s="213">
        <v>8.1300000000000011E-2</v>
      </c>
      <c r="M30" s="214">
        <v>5.2600000000000001E-2</v>
      </c>
      <c r="N30" s="215">
        <v>8.1300000000000011E-2</v>
      </c>
      <c r="O30" s="216">
        <v>5.2600000000000001E-2</v>
      </c>
      <c r="S30" s="263">
        <v>230000</v>
      </c>
      <c r="T30" s="267"/>
      <c r="U30" s="268"/>
      <c r="V30" s="267">
        <v>23</v>
      </c>
      <c r="W30" s="268"/>
      <c r="X30" s="267"/>
      <c r="Y30" s="268"/>
      <c r="Z30" s="267"/>
      <c r="AA30" s="268"/>
      <c r="AB30" s="267"/>
      <c r="AC30" s="268"/>
      <c r="AD30" s="267"/>
      <c r="AE30" s="268"/>
      <c r="AF30" s="267"/>
      <c r="AG30" s="268"/>
      <c r="AH30" s="267"/>
      <c r="AI30" s="268"/>
      <c r="AJ30" s="267"/>
      <c r="AK30" s="268"/>
      <c r="AL30" s="267"/>
      <c r="AM30" s="268"/>
      <c r="AN30" s="267"/>
      <c r="AO30" s="268"/>
    </row>
    <row r="31" spans="3:41" x14ac:dyDescent="0.2">
      <c r="C31" s="107" t="s">
        <v>4182</v>
      </c>
      <c r="D31" s="3"/>
      <c r="E31" s="127" t="s">
        <v>805</v>
      </c>
      <c r="F31" s="187">
        <f>ROUND($L$45*F30/1000,3)</f>
        <v>30.35</v>
      </c>
      <c r="H31">
        <f>F31*4</f>
        <v>121.4</v>
      </c>
      <c r="K31" s="208">
        <v>36</v>
      </c>
      <c r="L31" s="213">
        <v>8.1300000000000011E-2</v>
      </c>
      <c r="M31" s="214">
        <v>5.2600000000000001E-2</v>
      </c>
      <c r="N31" s="215">
        <v>8.1300000000000011E-2</v>
      </c>
      <c r="O31" s="216">
        <v>5.2600000000000001E-2</v>
      </c>
      <c r="S31" s="263">
        <v>220000</v>
      </c>
      <c r="T31" s="267"/>
      <c r="U31" s="268"/>
      <c r="V31" s="267">
        <v>22</v>
      </c>
      <c r="W31" s="268"/>
      <c r="X31" s="267"/>
      <c r="Y31" s="268"/>
      <c r="Z31" s="267"/>
      <c r="AA31" s="268"/>
      <c r="AB31" s="267"/>
      <c r="AC31" s="268"/>
      <c r="AD31" s="267"/>
      <c r="AE31" s="268"/>
      <c r="AF31" s="267"/>
      <c r="AG31" s="268"/>
      <c r="AH31" s="267"/>
      <c r="AI31" s="268"/>
      <c r="AJ31" s="267"/>
      <c r="AK31" s="268"/>
      <c r="AL31" s="267"/>
      <c r="AM31" s="268"/>
      <c r="AN31" s="267"/>
      <c r="AO31" s="268"/>
    </row>
    <row r="32" spans="3:41" x14ac:dyDescent="0.2">
      <c r="C32" s="107" t="s">
        <v>4183</v>
      </c>
      <c r="D32" s="3"/>
      <c r="E32" s="108" t="s">
        <v>356</v>
      </c>
      <c r="F32" s="116" t="s">
        <v>818</v>
      </c>
      <c r="K32" s="208">
        <v>37</v>
      </c>
      <c r="L32" s="213">
        <v>8.1300000000000011E-2</v>
      </c>
      <c r="M32" s="214">
        <v>5.2600000000000001E-2</v>
      </c>
      <c r="N32" s="215">
        <v>8.1300000000000011E-2</v>
      </c>
      <c r="O32" s="216">
        <v>5.2600000000000001E-2</v>
      </c>
      <c r="S32" s="263">
        <v>210000</v>
      </c>
      <c r="T32" s="267"/>
      <c r="U32" s="268"/>
      <c r="V32" s="267">
        <v>21</v>
      </c>
      <c r="W32" s="268"/>
      <c r="X32" s="267"/>
      <c r="Y32" s="268"/>
      <c r="Z32" s="267"/>
      <c r="AA32" s="268"/>
      <c r="AB32" s="267"/>
      <c r="AC32" s="268"/>
      <c r="AD32" s="267"/>
      <c r="AE32" s="268"/>
      <c r="AF32" s="267"/>
      <c r="AG32" s="268"/>
      <c r="AH32" s="267"/>
      <c r="AI32" s="268"/>
      <c r="AJ32" s="267"/>
      <c r="AK32" s="268"/>
      <c r="AL32" s="267"/>
      <c r="AM32" s="268"/>
      <c r="AN32" s="267"/>
      <c r="AO32" s="268"/>
    </row>
    <row r="33" spans="3:41" x14ac:dyDescent="0.2">
      <c r="C33" s="107" t="s">
        <v>4184</v>
      </c>
      <c r="D33" s="3"/>
      <c r="E33" s="111" t="s">
        <v>371</v>
      </c>
      <c r="F33" s="280" t="s">
        <v>815</v>
      </c>
      <c r="K33" s="208">
        <v>38</v>
      </c>
      <c r="L33" s="213">
        <v>8.1300000000000011E-2</v>
      </c>
      <c r="M33" s="214">
        <v>5.2600000000000001E-2</v>
      </c>
      <c r="N33" s="215">
        <v>8.1300000000000011E-2</v>
      </c>
      <c r="O33" s="216">
        <v>5.2600000000000001E-2</v>
      </c>
      <c r="S33" s="263">
        <v>200000</v>
      </c>
      <c r="T33" s="267"/>
      <c r="U33" s="268"/>
      <c r="V33" s="267">
        <v>20</v>
      </c>
      <c r="W33" s="268"/>
      <c r="X33" s="267"/>
      <c r="Y33" s="268"/>
      <c r="Z33" s="267"/>
      <c r="AA33" s="268"/>
      <c r="AB33" s="267"/>
      <c r="AC33" s="268"/>
      <c r="AD33" s="267"/>
      <c r="AE33" s="268"/>
      <c r="AF33" s="267"/>
      <c r="AG33" s="268"/>
      <c r="AH33" s="267"/>
      <c r="AI33" s="268"/>
      <c r="AJ33" s="267"/>
      <c r="AK33" s="268"/>
      <c r="AL33" s="267"/>
      <c r="AM33" s="268"/>
      <c r="AN33" s="267"/>
      <c r="AO33" s="268"/>
    </row>
    <row r="34" spans="3:41" x14ac:dyDescent="0.2">
      <c r="C34" s="107" t="s">
        <v>4185</v>
      </c>
      <c r="D34" s="3"/>
      <c r="E34" s="111" t="s">
        <v>376</v>
      </c>
      <c r="F34" s="113">
        <v>100000</v>
      </c>
      <c r="H34" s="260">
        <f>F34*4</f>
        <v>400000</v>
      </c>
      <c r="K34" s="217">
        <v>39</v>
      </c>
      <c r="L34" s="213">
        <v>8.1300000000000011E-2</v>
      </c>
      <c r="M34" s="214">
        <v>5.2600000000000001E-2</v>
      </c>
      <c r="N34" s="215">
        <v>8.1300000000000011E-2</v>
      </c>
      <c r="O34" s="216">
        <v>5.2600000000000001E-2</v>
      </c>
      <c r="S34" s="263">
        <v>190000</v>
      </c>
      <c r="T34" s="267"/>
      <c r="U34" s="268"/>
      <c r="V34" s="267">
        <v>19</v>
      </c>
      <c r="W34" s="268"/>
      <c r="X34" s="267"/>
      <c r="Y34" s="268"/>
      <c r="Z34" s="267"/>
      <c r="AA34" s="268"/>
      <c r="AB34" s="267"/>
      <c r="AC34" s="268"/>
      <c r="AD34" s="267"/>
      <c r="AE34" s="268"/>
      <c r="AF34" s="267"/>
      <c r="AG34" s="268"/>
      <c r="AH34" s="267"/>
      <c r="AI34" s="268"/>
      <c r="AJ34" s="267"/>
      <c r="AK34" s="268"/>
      <c r="AL34" s="267"/>
      <c r="AM34" s="268"/>
      <c r="AN34" s="267"/>
      <c r="AO34" s="268"/>
    </row>
    <row r="35" spans="3:41" x14ac:dyDescent="0.2">
      <c r="C35" s="107" t="s">
        <v>4186</v>
      </c>
      <c r="D35" s="3"/>
      <c r="E35" s="127" t="s">
        <v>805</v>
      </c>
      <c r="F35" s="187">
        <f>ROUND($L$50*F34/1000,3)</f>
        <v>49.13</v>
      </c>
      <c r="H35">
        <f>F35*4</f>
        <v>196.52</v>
      </c>
      <c r="K35" s="208">
        <v>40</v>
      </c>
      <c r="L35" s="209">
        <v>0.12809999999999999</v>
      </c>
      <c r="M35" s="210">
        <v>7.3800000000000004E-2</v>
      </c>
      <c r="N35" s="211">
        <v>0.12809999999999999</v>
      </c>
      <c r="O35" s="212">
        <v>7.3800000000000004E-2</v>
      </c>
      <c r="S35" s="263">
        <v>180000</v>
      </c>
      <c r="T35" s="267"/>
      <c r="U35" s="268"/>
      <c r="V35" s="267">
        <v>18</v>
      </c>
      <c r="W35" s="268"/>
      <c r="X35" s="267"/>
      <c r="Y35" s="268"/>
      <c r="Z35" s="267"/>
      <c r="AA35" s="268"/>
      <c r="AB35" s="267"/>
      <c r="AC35" s="268"/>
      <c r="AD35" s="267"/>
      <c r="AE35" s="268"/>
      <c r="AF35" s="267"/>
      <c r="AG35" s="268"/>
      <c r="AH35" s="267"/>
      <c r="AI35" s="268"/>
      <c r="AJ35" s="267"/>
      <c r="AK35" s="268"/>
      <c r="AL35" s="267"/>
      <c r="AM35" s="268"/>
      <c r="AN35" s="267"/>
      <c r="AO35" s="268"/>
    </row>
    <row r="36" spans="3:41" x14ac:dyDescent="0.2">
      <c r="C36" s="107" t="s">
        <v>4187</v>
      </c>
      <c r="D36" s="3"/>
      <c r="E36" s="108" t="s">
        <v>356</v>
      </c>
      <c r="F36" s="116" t="s">
        <v>822</v>
      </c>
      <c r="K36" s="208">
        <v>41</v>
      </c>
      <c r="L36" s="213">
        <v>0.12809999999999999</v>
      </c>
      <c r="M36" s="214">
        <v>7.3800000000000004E-2</v>
      </c>
      <c r="N36" s="215">
        <v>0.12809999999999999</v>
      </c>
      <c r="O36" s="216">
        <v>7.3800000000000004E-2</v>
      </c>
      <c r="S36" s="263">
        <v>170000</v>
      </c>
      <c r="T36" s="267"/>
      <c r="U36" s="268"/>
      <c r="V36" s="267">
        <v>17</v>
      </c>
      <c r="W36" s="268"/>
      <c r="X36" s="267"/>
      <c r="Y36" s="268"/>
      <c r="Z36" s="267"/>
      <c r="AA36" s="268"/>
      <c r="AB36" s="267"/>
      <c r="AC36" s="268"/>
      <c r="AD36" s="267"/>
      <c r="AE36" s="268"/>
      <c r="AF36" s="267"/>
      <c r="AG36" s="268"/>
      <c r="AH36" s="267"/>
      <c r="AI36" s="268"/>
      <c r="AJ36" s="267"/>
      <c r="AK36" s="268"/>
      <c r="AL36" s="267"/>
      <c r="AM36" s="268"/>
      <c r="AN36" s="267"/>
      <c r="AO36" s="268"/>
    </row>
    <row r="37" spans="3:41" x14ac:dyDescent="0.2">
      <c r="C37" s="107" t="s">
        <v>4188</v>
      </c>
      <c r="D37" s="3"/>
      <c r="E37" s="111" t="s">
        <v>371</v>
      </c>
      <c r="F37" s="280" t="s">
        <v>234</v>
      </c>
      <c r="K37" s="208">
        <v>42</v>
      </c>
      <c r="L37" s="213">
        <v>0.12809999999999999</v>
      </c>
      <c r="M37" s="214">
        <v>7.3800000000000004E-2</v>
      </c>
      <c r="N37" s="215">
        <v>0.12809999999999999</v>
      </c>
      <c r="O37" s="216">
        <v>7.3800000000000004E-2</v>
      </c>
      <c r="S37" s="263">
        <v>160000</v>
      </c>
      <c r="T37" s="267"/>
      <c r="U37" s="268"/>
      <c r="V37" s="267">
        <v>16</v>
      </c>
      <c r="W37" s="268"/>
      <c r="X37" s="267"/>
      <c r="Y37" s="268"/>
      <c r="Z37" s="267"/>
      <c r="AA37" s="268"/>
      <c r="AB37" s="267"/>
      <c r="AC37" s="268"/>
      <c r="AD37" s="267"/>
      <c r="AE37" s="268"/>
      <c r="AF37" s="267"/>
      <c r="AG37" s="268"/>
      <c r="AH37" s="267"/>
      <c r="AI37" s="268"/>
      <c r="AJ37" s="267"/>
      <c r="AK37" s="268"/>
      <c r="AL37" s="267"/>
      <c r="AM37" s="268"/>
      <c r="AN37" s="267"/>
      <c r="AO37" s="268"/>
    </row>
    <row r="38" spans="3:41" x14ac:dyDescent="0.2">
      <c r="C38" s="107" t="s">
        <v>4189</v>
      </c>
      <c r="D38" s="3"/>
      <c r="E38" s="111" t="s">
        <v>376</v>
      </c>
      <c r="F38" s="113">
        <v>100000</v>
      </c>
      <c r="H38" s="260">
        <f>F38*4</f>
        <v>400000</v>
      </c>
      <c r="K38" s="208">
        <v>43</v>
      </c>
      <c r="L38" s="213">
        <v>0.12809999999999999</v>
      </c>
      <c r="M38" s="214">
        <v>7.3800000000000004E-2</v>
      </c>
      <c r="N38" s="215">
        <v>0.12809999999999999</v>
      </c>
      <c r="O38" s="216">
        <v>7.3800000000000004E-2</v>
      </c>
      <c r="S38" s="263">
        <v>150000</v>
      </c>
      <c r="T38" s="267"/>
      <c r="U38" s="268"/>
      <c r="V38" s="267">
        <v>15</v>
      </c>
      <c r="W38" s="268"/>
      <c r="X38" s="267"/>
      <c r="Y38" s="268"/>
      <c r="Z38" s="267"/>
      <c r="AA38" s="268"/>
      <c r="AB38" s="267"/>
      <c r="AC38" s="268"/>
      <c r="AD38" s="267"/>
      <c r="AE38" s="268"/>
      <c r="AF38" s="267"/>
      <c r="AG38" s="268"/>
      <c r="AH38" s="267"/>
      <c r="AI38" s="268"/>
      <c r="AJ38" s="267"/>
      <c r="AK38" s="268"/>
      <c r="AL38" s="267"/>
      <c r="AM38" s="268"/>
      <c r="AN38" s="267"/>
      <c r="AO38" s="268"/>
    </row>
    <row r="39" spans="3:41" x14ac:dyDescent="0.2">
      <c r="C39" s="107" t="s">
        <v>4190</v>
      </c>
      <c r="D39" s="3"/>
      <c r="E39" s="127" t="s">
        <v>805</v>
      </c>
      <c r="F39" s="187">
        <f>ROUND($L$55*F38/1000,3)</f>
        <v>76.87</v>
      </c>
      <c r="H39">
        <f>F39*4</f>
        <v>307.48</v>
      </c>
      <c r="K39" s="217">
        <v>44</v>
      </c>
      <c r="L39" s="218">
        <v>0.12809999999999999</v>
      </c>
      <c r="M39" s="219">
        <v>7.3800000000000004E-2</v>
      </c>
      <c r="N39" s="220">
        <v>0.12809999999999999</v>
      </c>
      <c r="O39" s="221">
        <v>7.3800000000000004E-2</v>
      </c>
      <c r="S39" s="263">
        <v>140000</v>
      </c>
      <c r="T39" s="267"/>
      <c r="U39" s="268"/>
      <c r="V39" s="267">
        <v>14</v>
      </c>
      <c r="W39" s="268"/>
      <c r="X39" s="267"/>
      <c r="Y39" s="268"/>
      <c r="Z39" s="267"/>
      <c r="AA39" s="268"/>
      <c r="AB39" s="267"/>
      <c r="AC39" s="268"/>
      <c r="AD39" s="267"/>
      <c r="AE39" s="268"/>
      <c r="AF39" s="267"/>
      <c r="AG39" s="268"/>
      <c r="AH39" s="267"/>
      <c r="AI39" s="268"/>
      <c r="AJ39" s="267"/>
      <c r="AK39" s="268"/>
      <c r="AL39" s="267"/>
      <c r="AM39" s="268"/>
      <c r="AN39" s="267"/>
      <c r="AO39" s="268"/>
    </row>
    <row r="40" spans="3:41" x14ac:dyDescent="0.2">
      <c r="C40" s="107" t="s">
        <v>4191</v>
      </c>
      <c r="D40" s="3"/>
      <c r="E40" s="108" t="s">
        <v>356</v>
      </c>
      <c r="F40" s="116" t="s">
        <v>826</v>
      </c>
      <c r="K40" s="208">
        <v>45</v>
      </c>
      <c r="L40" s="213">
        <v>0.1978</v>
      </c>
      <c r="M40" s="214">
        <v>0.12359999999999999</v>
      </c>
      <c r="N40" s="215">
        <v>0.1978</v>
      </c>
      <c r="O40" s="216">
        <v>0.12359999999999999</v>
      </c>
      <c r="S40" s="263">
        <v>130000</v>
      </c>
      <c r="T40" s="267"/>
      <c r="U40" s="268"/>
      <c r="V40" s="267">
        <v>13</v>
      </c>
      <c r="W40" s="268"/>
      <c r="X40" s="267"/>
      <c r="Y40" s="268"/>
      <c r="Z40" s="267"/>
      <c r="AA40" s="268"/>
      <c r="AB40" s="267"/>
      <c r="AC40" s="268"/>
      <c r="AD40" s="267"/>
      <c r="AE40" s="268"/>
      <c r="AF40" s="267"/>
      <c r="AG40" s="268"/>
      <c r="AH40" s="267"/>
      <c r="AI40" s="268"/>
      <c r="AJ40" s="267"/>
      <c r="AK40" s="268"/>
      <c r="AL40" s="267"/>
      <c r="AM40" s="268"/>
      <c r="AN40" s="267"/>
      <c r="AO40" s="268"/>
    </row>
    <row r="41" spans="3:41" x14ac:dyDescent="0.2">
      <c r="C41" s="107" t="s">
        <v>4192</v>
      </c>
      <c r="D41" s="3"/>
      <c r="E41" s="111" t="s">
        <v>371</v>
      </c>
      <c r="F41" s="280" t="s">
        <v>238</v>
      </c>
      <c r="K41" s="208">
        <v>46</v>
      </c>
      <c r="L41" s="213">
        <v>0.1978</v>
      </c>
      <c r="M41" s="214">
        <v>0.12359999999999999</v>
      </c>
      <c r="N41" s="215">
        <v>0.1978</v>
      </c>
      <c r="O41" s="216">
        <v>0.12359999999999999</v>
      </c>
      <c r="S41" s="263">
        <v>120000</v>
      </c>
      <c r="T41" s="267"/>
      <c r="U41" s="268"/>
      <c r="V41" s="267">
        <v>12</v>
      </c>
      <c r="W41" s="268"/>
      <c r="X41" s="267"/>
      <c r="Y41" s="268"/>
      <c r="Z41" s="267"/>
      <c r="AA41" s="268"/>
      <c r="AB41" s="267"/>
      <c r="AC41" s="268"/>
      <c r="AD41" s="267"/>
      <c r="AE41" s="268"/>
      <c r="AF41" s="267"/>
      <c r="AG41" s="268"/>
      <c r="AH41" s="267"/>
      <c r="AI41" s="268"/>
      <c r="AJ41" s="267"/>
      <c r="AK41" s="268"/>
      <c r="AL41" s="267"/>
      <c r="AM41" s="268"/>
      <c r="AN41" s="267"/>
      <c r="AO41" s="268"/>
    </row>
    <row r="42" spans="3:41" x14ac:dyDescent="0.2">
      <c r="C42" s="107" t="s">
        <v>4193</v>
      </c>
      <c r="D42" s="3"/>
      <c r="E42" s="111" t="s">
        <v>376</v>
      </c>
      <c r="F42" s="113">
        <v>100000</v>
      </c>
      <c r="H42" s="260">
        <f>F42*4</f>
        <v>400000</v>
      </c>
      <c r="K42" s="208">
        <v>47</v>
      </c>
      <c r="L42" s="213">
        <v>0.1978</v>
      </c>
      <c r="M42" s="214">
        <v>0.12359999999999999</v>
      </c>
      <c r="N42" s="215">
        <v>0.1978</v>
      </c>
      <c r="O42" s="216">
        <v>0.12359999999999999</v>
      </c>
      <c r="S42" s="263">
        <v>110000</v>
      </c>
      <c r="T42" s="267"/>
      <c r="U42" s="268"/>
      <c r="V42" s="267">
        <v>11</v>
      </c>
      <c r="W42" s="268"/>
      <c r="X42" s="267"/>
      <c r="Y42" s="268"/>
      <c r="Z42" s="267"/>
      <c r="AA42" s="268"/>
      <c r="AB42" s="267"/>
      <c r="AC42" s="268"/>
      <c r="AD42" s="267"/>
      <c r="AE42" s="268"/>
      <c r="AF42" s="267"/>
      <c r="AG42" s="268"/>
      <c r="AH42" s="267"/>
      <c r="AI42" s="268"/>
      <c r="AJ42" s="267"/>
      <c r="AK42" s="268"/>
      <c r="AL42" s="267"/>
      <c r="AM42" s="268"/>
      <c r="AN42" s="267"/>
      <c r="AO42" s="268"/>
    </row>
    <row r="43" spans="3:41" x14ac:dyDescent="0.2">
      <c r="C43" s="107" t="s">
        <v>4194</v>
      </c>
      <c r="D43" s="3"/>
      <c r="E43" s="127" t="s">
        <v>805</v>
      </c>
      <c r="F43" s="187">
        <f>ROUND($L$60*F42/1000,3)</f>
        <v>122.16</v>
      </c>
      <c r="H43">
        <f>F43*4</f>
        <v>488.64</v>
      </c>
      <c r="K43" s="208">
        <v>48</v>
      </c>
      <c r="L43" s="213">
        <v>0.1978</v>
      </c>
      <c r="M43" s="214">
        <v>0.12359999999999999</v>
      </c>
      <c r="N43" s="215">
        <v>0.1978</v>
      </c>
      <c r="O43" s="216">
        <v>0.12359999999999999</v>
      </c>
      <c r="S43" s="263">
        <v>100000</v>
      </c>
      <c r="T43" s="267"/>
      <c r="U43" s="268"/>
      <c r="V43" s="267">
        <v>10</v>
      </c>
      <c r="W43" s="268"/>
      <c r="X43" s="267"/>
      <c r="Y43" s="268"/>
      <c r="Z43" s="267"/>
      <c r="AA43" s="268"/>
      <c r="AB43" s="267"/>
      <c r="AC43" s="268"/>
      <c r="AD43" s="267"/>
      <c r="AE43" s="268"/>
      <c r="AF43" s="267"/>
      <c r="AG43" s="268"/>
      <c r="AH43" s="267"/>
      <c r="AI43" s="268"/>
      <c r="AJ43" s="267"/>
      <c r="AK43" s="268"/>
      <c r="AL43" s="267"/>
      <c r="AM43" s="268"/>
      <c r="AN43" s="267"/>
      <c r="AO43" s="268"/>
    </row>
    <row r="44" spans="3:41" x14ac:dyDescent="0.2">
      <c r="C44" s="107" t="s">
        <v>4195</v>
      </c>
      <c r="D44" s="3"/>
      <c r="E44" s="108" t="s">
        <v>356</v>
      </c>
      <c r="F44" s="116" t="s">
        <v>830</v>
      </c>
      <c r="K44" s="217">
        <v>49</v>
      </c>
      <c r="L44" s="213">
        <v>0.1978</v>
      </c>
      <c r="M44" s="214">
        <v>0.12359999999999999</v>
      </c>
      <c r="N44" s="215">
        <v>0.1978</v>
      </c>
      <c r="O44" s="216">
        <v>0.12359999999999999</v>
      </c>
      <c r="S44" s="263">
        <v>90000</v>
      </c>
      <c r="T44" s="267"/>
      <c r="U44" s="268"/>
      <c r="V44" s="267">
        <v>9</v>
      </c>
      <c r="W44" s="268"/>
      <c r="X44" s="267"/>
      <c r="Y44" s="268"/>
      <c r="Z44" s="267"/>
      <c r="AA44" s="268"/>
      <c r="AB44" s="267"/>
      <c r="AC44" s="268"/>
      <c r="AD44" s="267"/>
      <c r="AE44" s="268"/>
      <c r="AF44" s="267"/>
      <c r="AG44" s="268"/>
      <c r="AH44" s="267"/>
      <c r="AI44" s="268"/>
      <c r="AJ44" s="267"/>
      <c r="AK44" s="268"/>
      <c r="AL44" s="267"/>
      <c r="AM44" s="268"/>
      <c r="AN44" s="267"/>
      <c r="AO44" s="268"/>
    </row>
    <row r="45" spans="3:41" x14ac:dyDescent="0.2">
      <c r="C45" s="107" t="s">
        <v>4196</v>
      </c>
      <c r="D45" s="3"/>
      <c r="E45" s="111" t="s">
        <v>371</v>
      </c>
      <c r="F45" s="280" t="s">
        <v>242</v>
      </c>
      <c r="K45" s="208">
        <v>50</v>
      </c>
      <c r="L45" s="209">
        <v>0.30349999999999999</v>
      </c>
      <c r="M45" s="210">
        <v>0.21260000000000001</v>
      </c>
      <c r="N45" s="211">
        <v>0.30349999999999999</v>
      </c>
      <c r="O45" s="212">
        <v>0.21260000000000001</v>
      </c>
      <c r="S45" s="263">
        <v>80000</v>
      </c>
      <c r="T45" s="267"/>
      <c r="U45" s="268"/>
      <c r="V45" s="267">
        <v>8</v>
      </c>
      <c r="W45" s="268"/>
      <c r="X45" s="267"/>
      <c r="Y45" s="268"/>
      <c r="Z45" s="267"/>
      <c r="AA45" s="268"/>
      <c r="AB45" s="267"/>
      <c r="AC45" s="268"/>
      <c r="AD45" s="267"/>
      <c r="AE45" s="268"/>
      <c r="AF45" s="267"/>
      <c r="AG45" s="268"/>
      <c r="AH45" s="267"/>
      <c r="AI45" s="268"/>
      <c r="AJ45" s="267"/>
      <c r="AK45" s="268"/>
      <c r="AL45" s="267"/>
      <c r="AM45" s="268"/>
      <c r="AN45" s="267"/>
      <c r="AO45" s="268"/>
    </row>
    <row r="46" spans="3:41" x14ac:dyDescent="0.2">
      <c r="C46" s="107" t="s">
        <v>4197</v>
      </c>
      <c r="D46" s="3"/>
      <c r="E46" s="111" t="s">
        <v>376</v>
      </c>
      <c r="F46" s="113">
        <v>100000</v>
      </c>
      <c r="H46" s="260">
        <f>F46*4</f>
        <v>400000</v>
      </c>
      <c r="K46" s="208">
        <v>51</v>
      </c>
      <c r="L46" s="213">
        <v>0.30349999999999999</v>
      </c>
      <c r="M46" s="214">
        <v>0.21260000000000001</v>
      </c>
      <c r="N46" s="215">
        <v>0.30349999999999999</v>
      </c>
      <c r="O46" s="216">
        <v>0.21260000000000001</v>
      </c>
      <c r="S46" s="263">
        <v>70000</v>
      </c>
      <c r="T46" s="267"/>
      <c r="U46" s="268"/>
      <c r="V46" s="267">
        <v>7</v>
      </c>
      <c r="W46" s="268"/>
      <c r="X46" s="267"/>
      <c r="Y46" s="268"/>
      <c r="Z46" s="267"/>
      <c r="AA46" s="268"/>
      <c r="AB46" s="267"/>
      <c r="AC46" s="268"/>
      <c r="AD46" s="267"/>
      <c r="AE46" s="268"/>
      <c r="AF46" s="267"/>
      <c r="AG46" s="268"/>
      <c r="AH46" s="267"/>
      <c r="AI46" s="268"/>
      <c r="AJ46" s="267"/>
      <c r="AK46" s="268"/>
      <c r="AL46" s="267"/>
      <c r="AM46" s="268"/>
      <c r="AN46" s="267"/>
      <c r="AO46" s="268"/>
    </row>
    <row r="47" spans="3:41" x14ac:dyDescent="0.2">
      <c r="C47" s="107" t="s">
        <v>4198</v>
      </c>
      <c r="D47" s="3"/>
      <c r="E47" s="127" t="s">
        <v>805</v>
      </c>
      <c r="F47" s="187">
        <f>ROUND($L$65*F46/1000,3)</f>
        <v>230.59</v>
      </c>
      <c r="H47">
        <f>F47*4</f>
        <v>922.36</v>
      </c>
      <c r="K47" s="208">
        <v>52</v>
      </c>
      <c r="L47" s="213">
        <v>0.30349999999999999</v>
      </c>
      <c r="M47" s="214">
        <v>0.21260000000000001</v>
      </c>
      <c r="N47" s="215">
        <v>0.30349999999999999</v>
      </c>
      <c r="O47" s="216">
        <v>0.21260000000000001</v>
      </c>
      <c r="S47" s="263">
        <v>60000</v>
      </c>
      <c r="T47" s="267"/>
      <c r="U47" s="268"/>
      <c r="V47" s="267">
        <v>6</v>
      </c>
      <c r="W47" s="268"/>
      <c r="X47" s="267"/>
      <c r="Y47" s="268"/>
      <c r="Z47" s="267"/>
      <c r="AA47" s="268"/>
      <c r="AB47" s="267"/>
      <c r="AC47" s="268"/>
      <c r="AD47" s="267"/>
      <c r="AE47" s="268"/>
      <c r="AF47" s="267"/>
      <c r="AG47" s="268"/>
      <c r="AH47" s="267"/>
      <c r="AI47" s="268"/>
      <c r="AJ47" s="267"/>
      <c r="AK47" s="268"/>
      <c r="AL47" s="267"/>
      <c r="AM47" s="268"/>
      <c r="AN47" s="267"/>
      <c r="AO47" s="268"/>
    </row>
    <row r="48" spans="3:41" x14ac:dyDescent="0.2">
      <c r="C48" s="107" t="s">
        <v>4199</v>
      </c>
      <c r="D48" s="3"/>
      <c r="E48" s="108" t="s">
        <v>356</v>
      </c>
      <c r="F48" s="116" t="s">
        <v>834</v>
      </c>
      <c r="K48" s="208">
        <v>53</v>
      </c>
      <c r="L48" s="213">
        <v>0.30349999999999999</v>
      </c>
      <c r="M48" s="214">
        <v>0.21260000000000001</v>
      </c>
      <c r="N48" s="215">
        <v>0.30349999999999999</v>
      </c>
      <c r="O48" s="216">
        <v>0.21260000000000001</v>
      </c>
      <c r="S48" s="263">
        <v>50000</v>
      </c>
      <c r="T48" s="267"/>
      <c r="U48" s="268"/>
      <c r="V48" s="267">
        <v>5</v>
      </c>
      <c r="W48" s="268"/>
      <c r="X48" s="267"/>
      <c r="Y48" s="268"/>
      <c r="Z48" s="267"/>
      <c r="AA48" s="268"/>
      <c r="AB48" s="267"/>
      <c r="AC48" s="268"/>
      <c r="AD48" s="267"/>
      <c r="AE48" s="268"/>
      <c r="AF48" s="267"/>
      <c r="AG48" s="268"/>
      <c r="AH48" s="267"/>
      <c r="AI48" s="268"/>
      <c r="AJ48" s="267"/>
      <c r="AK48" s="268"/>
      <c r="AL48" s="267"/>
      <c r="AM48" s="268"/>
      <c r="AN48" s="267"/>
      <c r="AO48" s="268"/>
    </row>
    <row r="49" spans="3:41" x14ac:dyDescent="0.2">
      <c r="C49" s="107" t="s">
        <v>4200</v>
      </c>
      <c r="D49" s="3"/>
      <c r="E49" s="111" t="s">
        <v>371</v>
      </c>
      <c r="F49" s="280" t="s">
        <v>816</v>
      </c>
      <c r="K49" s="217">
        <v>54</v>
      </c>
      <c r="L49" s="218">
        <v>0.30349999999999999</v>
      </c>
      <c r="M49" s="219">
        <v>0.21260000000000001</v>
      </c>
      <c r="N49" s="220">
        <v>0.30349999999999999</v>
      </c>
      <c r="O49" s="221">
        <v>0.21260000000000001</v>
      </c>
      <c r="S49" s="263">
        <v>40000</v>
      </c>
      <c r="T49" s="267"/>
      <c r="U49" s="268"/>
      <c r="V49" s="267">
        <v>4</v>
      </c>
      <c r="W49" s="268"/>
      <c r="X49" s="267"/>
      <c r="Y49" s="268"/>
      <c r="Z49" s="267"/>
      <c r="AA49" s="268"/>
      <c r="AB49" s="267"/>
      <c r="AC49" s="268"/>
      <c r="AD49" s="267"/>
      <c r="AE49" s="268"/>
      <c r="AF49" s="267"/>
      <c r="AG49" s="268"/>
      <c r="AH49" s="267"/>
      <c r="AI49" s="268"/>
      <c r="AJ49" s="267"/>
      <c r="AK49" s="268"/>
      <c r="AL49" s="267"/>
      <c r="AM49" s="268"/>
      <c r="AN49" s="267"/>
      <c r="AO49" s="268"/>
    </row>
    <row r="50" spans="3:41" x14ac:dyDescent="0.2">
      <c r="C50" s="107" t="s">
        <v>4201</v>
      </c>
      <c r="D50" s="3"/>
      <c r="E50" s="111" t="s">
        <v>376</v>
      </c>
      <c r="F50" s="113">
        <v>100000</v>
      </c>
      <c r="H50" s="260">
        <f>F50*4</f>
        <v>400000</v>
      </c>
      <c r="K50" s="208">
        <v>55</v>
      </c>
      <c r="L50" s="213">
        <v>0.49130000000000001</v>
      </c>
      <c r="M50" s="214">
        <v>0.33399999999999996</v>
      </c>
      <c r="N50" s="215">
        <v>0.49130000000000001</v>
      </c>
      <c r="O50" s="216">
        <v>0.33399999999999996</v>
      </c>
      <c r="S50" s="263">
        <v>30000</v>
      </c>
      <c r="T50" s="267"/>
      <c r="U50" s="268"/>
      <c r="V50" s="267">
        <v>3</v>
      </c>
      <c r="W50" s="268"/>
      <c r="X50" s="267"/>
      <c r="Y50" s="268"/>
      <c r="Z50" s="267"/>
      <c r="AA50" s="268"/>
      <c r="AB50" s="267"/>
      <c r="AC50" s="268"/>
      <c r="AD50" s="267"/>
      <c r="AE50" s="268"/>
      <c r="AF50" s="267"/>
      <c r="AG50" s="268"/>
      <c r="AH50" s="267"/>
      <c r="AI50" s="268"/>
      <c r="AJ50" s="267"/>
      <c r="AK50" s="268"/>
      <c r="AL50" s="267"/>
      <c r="AM50" s="268"/>
      <c r="AN50" s="267"/>
      <c r="AO50" s="268"/>
    </row>
    <row r="51" spans="3:41" x14ac:dyDescent="0.2">
      <c r="C51" s="107" t="s">
        <v>4202</v>
      </c>
      <c r="D51" s="3"/>
      <c r="E51" s="127" t="s">
        <v>805</v>
      </c>
      <c r="F51" s="187">
        <f>ROUND($L$70*F50/1000,3)</f>
        <v>385.44</v>
      </c>
      <c r="H51">
        <f>F51*4</f>
        <v>1541.76</v>
      </c>
      <c r="K51" s="208">
        <v>56</v>
      </c>
      <c r="L51" s="213">
        <v>0.49130000000000001</v>
      </c>
      <c r="M51" s="214">
        <v>0.33399999999999996</v>
      </c>
      <c r="N51" s="215">
        <v>0.49130000000000001</v>
      </c>
      <c r="O51" s="216">
        <v>0.33399999999999996</v>
      </c>
      <c r="S51" s="263">
        <v>20000</v>
      </c>
      <c r="T51" s="267"/>
      <c r="U51" s="268"/>
      <c r="V51" s="267">
        <v>2</v>
      </c>
      <c r="W51" s="268"/>
      <c r="X51" s="267"/>
      <c r="Y51" s="268"/>
      <c r="Z51" s="267"/>
      <c r="AA51" s="268"/>
      <c r="AB51" s="267"/>
      <c r="AC51" s="268"/>
      <c r="AD51" s="267"/>
      <c r="AE51" s="268"/>
      <c r="AF51" s="267"/>
      <c r="AG51" s="268"/>
      <c r="AH51" s="267"/>
      <c r="AI51" s="268"/>
      <c r="AJ51" s="267"/>
      <c r="AK51" s="268"/>
      <c r="AL51" s="267"/>
      <c r="AM51" s="268"/>
      <c r="AN51" s="267"/>
      <c r="AO51" s="268"/>
    </row>
    <row r="52" spans="3:41" x14ac:dyDescent="0.2">
      <c r="C52" s="107" t="s">
        <v>4203</v>
      </c>
      <c r="D52" s="35"/>
      <c r="E52" s="108" t="s">
        <v>356</v>
      </c>
      <c r="F52" s="116" t="s">
        <v>838</v>
      </c>
      <c r="K52" s="208">
        <v>57</v>
      </c>
      <c r="L52" s="213">
        <v>0.49130000000000001</v>
      </c>
      <c r="M52" s="214">
        <v>0.33399999999999996</v>
      </c>
      <c r="N52" s="215">
        <v>0.49130000000000001</v>
      </c>
      <c r="O52" s="216">
        <v>0.33399999999999996</v>
      </c>
      <c r="S52" s="263">
        <v>10000</v>
      </c>
      <c r="T52" s="269"/>
      <c r="U52" s="270"/>
      <c r="V52" s="269">
        <v>1</v>
      </c>
      <c r="W52" s="270"/>
      <c r="X52" s="269"/>
      <c r="Y52" s="270"/>
      <c r="Z52" s="269"/>
      <c r="AA52" s="270"/>
      <c r="AB52" s="269"/>
      <c r="AC52" s="270"/>
      <c r="AD52" s="269"/>
      <c r="AE52" s="270"/>
      <c r="AF52" s="269"/>
      <c r="AG52" s="270"/>
      <c r="AH52" s="269"/>
      <c r="AI52" s="270"/>
      <c r="AJ52" s="269"/>
      <c r="AK52" s="270"/>
      <c r="AL52" s="269"/>
      <c r="AM52" s="270"/>
      <c r="AN52" s="269"/>
      <c r="AO52" s="270"/>
    </row>
    <row r="53" spans="3:41" x14ac:dyDescent="0.2">
      <c r="C53" s="107" t="s">
        <v>4204</v>
      </c>
      <c r="D53" s="110"/>
      <c r="E53" s="111" t="s">
        <v>66</v>
      </c>
      <c r="F53" s="155" t="s">
        <v>882</v>
      </c>
      <c r="K53" s="208">
        <v>58</v>
      </c>
      <c r="L53" s="213">
        <v>0.49130000000000001</v>
      </c>
      <c r="M53" s="214">
        <v>0.33399999999999996</v>
      </c>
      <c r="N53" s="215">
        <v>0.49130000000000001</v>
      </c>
      <c r="O53" s="216">
        <v>0.33399999999999996</v>
      </c>
    </row>
    <row r="54" spans="3:41" x14ac:dyDescent="0.2">
      <c r="C54" s="107" t="s">
        <v>4205</v>
      </c>
      <c r="D54" s="110"/>
      <c r="E54" s="111" t="s">
        <v>371</v>
      </c>
      <c r="F54" s="280" t="s">
        <v>123</v>
      </c>
      <c r="K54" s="217">
        <v>59</v>
      </c>
      <c r="L54" s="213">
        <v>0.49130000000000001</v>
      </c>
      <c r="M54" s="214">
        <v>0.33399999999999996</v>
      </c>
      <c r="N54" s="215">
        <v>0.49130000000000001</v>
      </c>
      <c r="O54" s="216">
        <v>0.33399999999999996</v>
      </c>
    </row>
    <row r="55" spans="3:41" x14ac:dyDescent="0.2">
      <c r="C55" s="107" t="s">
        <v>4206</v>
      </c>
      <c r="D55" s="110"/>
      <c r="E55" s="111" t="s">
        <v>376</v>
      </c>
      <c r="F55" s="113">
        <v>100000</v>
      </c>
      <c r="H55" s="260"/>
      <c r="K55" s="208">
        <v>60</v>
      </c>
      <c r="L55" s="209">
        <v>0.76870000000000005</v>
      </c>
      <c r="M55" s="210">
        <v>0.45770000000000005</v>
      </c>
      <c r="N55" s="211">
        <v>0.76870000000000005</v>
      </c>
      <c r="O55" s="212">
        <v>0.45770000000000005</v>
      </c>
    </row>
    <row r="56" spans="3:41" x14ac:dyDescent="0.2">
      <c r="C56" s="107" t="s">
        <v>4207</v>
      </c>
      <c r="D56" s="110"/>
      <c r="E56" s="127" t="s">
        <v>805</v>
      </c>
      <c r="F56" s="187">
        <f>ROUND($L$23*F55/1000,3)</f>
        <v>6.45</v>
      </c>
      <c r="K56" s="208">
        <v>61</v>
      </c>
      <c r="L56" s="213">
        <v>0.76870000000000005</v>
      </c>
      <c r="M56" s="214">
        <v>0.45770000000000005</v>
      </c>
      <c r="N56" s="215">
        <v>0.76870000000000005</v>
      </c>
      <c r="O56" s="216">
        <v>0.45770000000000005</v>
      </c>
    </row>
    <row r="57" spans="3:41" x14ac:dyDescent="0.2">
      <c r="C57" s="107" t="s">
        <v>4208</v>
      </c>
      <c r="E57" s="108" t="s">
        <v>356</v>
      </c>
      <c r="F57" s="116" t="s">
        <v>841</v>
      </c>
      <c r="K57" s="208">
        <v>62</v>
      </c>
      <c r="L57" s="213">
        <v>0.76870000000000005</v>
      </c>
      <c r="M57" s="214">
        <v>0.45770000000000005</v>
      </c>
      <c r="N57" s="215">
        <v>0.76870000000000005</v>
      </c>
      <c r="O57" s="216">
        <v>0.45770000000000005</v>
      </c>
    </row>
    <row r="58" spans="3:41" x14ac:dyDescent="0.2">
      <c r="C58" s="107" t="s">
        <v>4209</v>
      </c>
      <c r="E58" s="111" t="s">
        <v>371</v>
      </c>
      <c r="F58" s="280" t="s">
        <v>123</v>
      </c>
      <c r="K58" s="208">
        <v>63</v>
      </c>
      <c r="L58" s="213">
        <v>0.76870000000000005</v>
      </c>
      <c r="M58" s="214">
        <v>0.45770000000000005</v>
      </c>
      <c r="N58" s="215">
        <v>0.76870000000000005</v>
      </c>
      <c r="O58" s="216">
        <v>0.45770000000000005</v>
      </c>
    </row>
    <row r="59" spans="3:41" x14ac:dyDescent="0.2">
      <c r="C59" s="107" t="s">
        <v>4210</v>
      </c>
      <c r="E59" s="111" t="s">
        <v>376</v>
      </c>
      <c r="F59" s="113">
        <v>90000</v>
      </c>
      <c r="H59" s="263">
        <v>390000</v>
      </c>
      <c r="K59" s="217">
        <v>64</v>
      </c>
      <c r="L59" s="218">
        <v>0.76870000000000005</v>
      </c>
      <c r="M59" s="219">
        <v>0.45770000000000005</v>
      </c>
      <c r="N59" s="220">
        <v>0.76870000000000005</v>
      </c>
      <c r="O59" s="221">
        <v>0.45770000000000005</v>
      </c>
    </row>
    <row r="60" spans="3:41" x14ac:dyDescent="0.2">
      <c r="C60" s="107" t="s">
        <v>4211</v>
      </c>
      <c r="E60" s="127" t="s">
        <v>805</v>
      </c>
      <c r="F60" s="187">
        <f>ROUND($L$23*F59/1000,3)</f>
        <v>5.8049999999999997</v>
      </c>
      <c r="H60">
        <f>F56*3+F60</f>
        <v>25.155000000000001</v>
      </c>
      <c r="K60" s="208">
        <v>65</v>
      </c>
      <c r="L60" s="213">
        <v>1.2216</v>
      </c>
      <c r="M60" s="214">
        <v>0.68840000000000001</v>
      </c>
      <c r="N60" s="215">
        <v>1.2216</v>
      </c>
      <c r="O60" s="216">
        <v>0.68840000000000001</v>
      </c>
    </row>
    <row r="61" spans="3:41" x14ac:dyDescent="0.2">
      <c r="C61" s="107" t="s">
        <v>4212</v>
      </c>
      <c r="D61" s="3"/>
      <c r="E61" s="108" t="s">
        <v>356</v>
      </c>
      <c r="F61" s="116" t="s">
        <v>842</v>
      </c>
      <c r="K61" s="208">
        <v>66</v>
      </c>
      <c r="L61" s="213">
        <v>1.2216</v>
      </c>
      <c r="M61" s="214">
        <v>0.68840000000000001</v>
      </c>
      <c r="N61" s="215">
        <v>1.2216</v>
      </c>
      <c r="O61" s="216">
        <v>0.68840000000000001</v>
      </c>
    </row>
    <row r="62" spans="3:41" x14ac:dyDescent="0.2">
      <c r="C62" s="107" t="s">
        <v>4213</v>
      </c>
      <c r="D62" s="3"/>
      <c r="E62" s="111" t="s">
        <v>371</v>
      </c>
      <c r="F62" s="254" t="s">
        <v>73</v>
      </c>
      <c r="K62" s="208">
        <v>67</v>
      </c>
      <c r="L62" s="213">
        <v>1.2216</v>
      </c>
      <c r="M62" s="214">
        <v>0.68840000000000001</v>
      </c>
      <c r="N62" s="215">
        <v>1.2216</v>
      </c>
      <c r="O62" s="216">
        <v>0.68840000000000001</v>
      </c>
    </row>
    <row r="63" spans="3:41" x14ac:dyDescent="0.2">
      <c r="C63" s="107" t="s">
        <v>4214</v>
      </c>
      <c r="D63" s="3"/>
      <c r="E63" s="111" t="s">
        <v>376</v>
      </c>
      <c r="F63" s="113">
        <v>100000</v>
      </c>
      <c r="H63" s="260"/>
      <c r="K63" s="208">
        <v>68</v>
      </c>
      <c r="L63" s="213">
        <v>1.2216</v>
      </c>
      <c r="M63" s="214">
        <v>0.68840000000000001</v>
      </c>
      <c r="N63" s="215">
        <v>1.2216</v>
      </c>
      <c r="O63" s="216">
        <v>0.68840000000000001</v>
      </c>
    </row>
    <row r="64" spans="3:41" x14ac:dyDescent="0.2">
      <c r="C64" s="107" t="s">
        <v>4215</v>
      </c>
      <c r="D64" s="3"/>
      <c r="E64" s="127" t="s">
        <v>805</v>
      </c>
      <c r="F64" s="187">
        <f>ROUND($L$25*F63/1000,3)</f>
        <v>6.31</v>
      </c>
      <c r="K64" s="217">
        <v>69</v>
      </c>
      <c r="L64" s="213">
        <v>1.2216</v>
      </c>
      <c r="M64" s="214">
        <v>0.68840000000000001</v>
      </c>
      <c r="N64" s="215">
        <v>1.2216</v>
      </c>
      <c r="O64" s="216">
        <v>0.68840000000000001</v>
      </c>
    </row>
    <row r="65" spans="3:15" x14ac:dyDescent="0.2">
      <c r="C65" s="107" t="s">
        <v>4216</v>
      </c>
      <c r="D65" s="3"/>
      <c r="E65" s="108" t="s">
        <v>356</v>
      </c>
      <c r="F65" s="116" t="s">
        <v>845</v>
      </c>
      <c r="K65" s="208">
        <v>70</v>
      </c>
      <c r="L65" s="209">
        <v>2.3058999999999998</v>
      </c>
      <c r="M65" s="210">
        <v>1.4062999999999999</v>
      </c>
      <c r="N65" s="211">
        <v>2.3058999999999998</v>
      </c>
      <c r="O65" s="212">
        <v>1.4062999999999999</v>
      </c>
    </row>
    <row r="66" spans="3:15" x14ac:dyDescent="0.2">
      <c r="C66" s="107" t="s">
        <v>4217</v>
      </c>
      <c r="D66" s="3"/>
      <c r="E66" s="111" t="s">
        <v>371</v>
      </c>
      <c r="F66" s="254" t="s">
        <v>73</v>
      </c>
      <c r="K66" s="208">
        <v>71</v>
      </c>
      <c r="L66" s="213">
        <v>2.3058999999999998</v>
      </c>
      <c r="M66" s="214">
        <v>1.4062999999999999</v>
      </c>
      <c r="N66" s="215">
        <v>2.3058999999999998</v>
      </c>
      <c r="O66" s="216">
        <v>1.4062999999999999</v>
      </c>
    </row>
    <row r="67" spans="3:15" x14ac:dyDescent="0.2">
      <c r="C67" s="107" t="s">
        <v>4218</v>
      </c>
      <c r="D67" s="3"/>
      <c r="E67" s="111" t="s">
        <v>376</v>
      </c>
      <c r="F67" s="113">
        <v>90000</v>
      </c>
      <c r="H67" s="263">
        <v>390000</v>
      </c>
      <c r="K67" s="208">
        <v>72</v>
      </c>
      <c r="L67" s="213">
        <v>2.3058999999999998</v>
      </c>
      <c r="M67" s="214">
        <v>1.4062999999999999</v>
      </c>
      <c r="N67" s="215">
        <v>2.3058999999999998</v>
      </c>
      <c r="O67" s="216">
        <v>1.4062999999999999</v>
      </c>
    </row>
    <row r="68" spans="3:15" x14ac:dyDescent="0.2">
      <c r="C68" s="107" t="s">
        <v>4219</v>
      </c>
      <c r="D68" s="3"/>
      <c r="E68" s="127" t="s">
        <v>805</v>
      </c>
      <c r="F68" s="187">
        <f>ROUND($L$25*F67/1000,3)</f>
        <v>5.6790000000000003</v>
      </c>
      <c r="H68">
        <f>F64*3+F68</f>
        <v>24.609000000000002</v>
      </c>
      <c r="K68" s="208">
        <v>73</v>
      </c>
      <c r="L68" s="213">
        <v>2.3058999999999998</v>
      </c>
      <c r="M68" s="214">
        <v>1.4062999999999999</v>
      </c>
      <c r="N68" s="215">
        <v>2.3058999999999998</v>
      </c>
      <c r="O68" s="216">
        <v>1.4062999999999999</v>
      </c>
    </row>
    <row r="69" spans="3:15" x14ac:dyDescent="0.2">
      <c r="C69" s="107" t="s">
        <v>4220</v>
      </c>
      <c r="D69" s="3"/>
      <c r="E69" s="108" t="s">
        <v>356</v>
      </c>
      <c r="F69" s="116" t="s">
        <v>846</v>
      </c>
      <c r="K69" s="217">
        <v>74</v>
      </c>
      <c r="L69" s="218">
        <v>2.3058999999999998</v>
      </c>
      <c r="M69" s="219">
        <v>1.4062999999999999</v>
      </c>
      <c r="N69" s="220">
        <v>2.3058999999999998</v>
      </c>
      <c r="O69" s="221">
        <v>1.4062999999999999</v>
      </c>
    </row>
    <row r="70" spans="3:15" x14ac:dyDescent="0.2">
      <c r="C70" s="107" t="s">
        <v>4221</v>
      </c>
      <c r="D70" s="3"/>
      <c r="E70" s="111" t="s">
        <v>371</v>
      </c>
      <c r="F70" s="280" t="s">
        <v>79</v>
      </c>
      <c r="K70" s="208">
        <v>75</v>
      </c>
      <c r="L70" s="213">
        <v>3.8544</v>
      </c>
      <c r="M70" s="214">
        <v>2.2349999999999999</v>
      </c>
      <c r="N70" s="215">
        <v>3.8544</v>
      </c>
      <c r="O70" s="216">
        <v>2.2349999999999999</v>
      </c>
    </row>
    <row r="71" spans="3:15" x14ac:dyDescent="0.2">
      <c r="C71" s="107" t="s">
        <v>4222</v>
      </c>
      <c r="D71" s="3"/>
      <c r="E71" s="111" t="s">
        <v>376</v>
      </c>
      <c r="F71" s="113">
        <v>100000</v>
      </c>
      <c r="H71" s="260"/>
      <c r="K71" s="208">
        <v>76</v>
      </c>
      <c r="L71" s="213">
        <v>3.8544</v>
      </c>
      <c r="M71" s="214">
        <v>2.2349999999999999</v>
      </c>
      <c r="N71" s="215">
        <v>3.8544</v>
      </c>
      <c r="O71" s="216">
        <v>2.2349999999999999</v>
      </c>
    </row>
    <row r="72" spans="3:15" x14ac:dyDescent="0.2">
      <c r="C72" s="107" t="s">
        <v>4223</v>
      </c>
      <c r="D72" s="3"/>
      <c r="E72" s="127" t="s">
        <v>805</v>
      </c>
      <c r="F72" s="187">
        <f>ROUND($L$30*F71/1000,3)</f>
        <v>8.1300000000000008</v>
      </c>
      <c r="K72" s="208">
        <v>77</v>
      </c>
      <c r="L72" s="213">
        <v>3.8544</v>
      </c>
      <c r="M72" s="214">
        <v>2.2349999999999999</v>
      </c>
      <c r="N72" s="215">
        <v>3.8544</v>
      </c>
      <c r="O72" s="216">
        <v>2.2349999999999999</v>
      </c>
    </row>
    <row r="73" spans="3:15" x14ac:dyDescent="0.2">
      <c r="C73" s="107" t="s">
        <v>4224</v>
      </c>
      <c r="D73" s="3"/>
      <c r="E73" s="108" t="s">
        <v>356</v>
      </c>
      <c r="F73" s="116" t="s">
        <v>849</v>
      </c>
      <c r="K73" s="208">
        <v>78</v>
      </c>
      <c r="L73" s="213">
        <v>3.8544</v>
      </c>
      <c r="M73" s="214">
        <v>2.2349999999999999</v>
      </c>
      <c r="N73" s="215">
        <v>3.8544</v>
      </c>
      <c r="O73" s="216">
        <v>2.2349999999999999</v>
      </c>
    </row>
    <row r="74" spans="3:15" x14ac:dyDescent="0.2">
      <c r="C74" s="107" t="s">
        <v>4225</v>
      </c>
      <c r="D74" s="3"/>
      <c r="E74" s="111" t="s">
        <v>371</v>
      </c>
      <c r="F74" s="280" t="s">
        <v>79</v>
      </c>
      <c r="K74" s="217">
        <v>79</v>
      </c>
      <c r="L74" s="213">
        <v>3.8544</v>
      </c>
      <c r="M74" s="214">
        <v>2.2349999999999999</v>
      </c>
      <c r="N74" s="215">
        <v>3.8544</v>
      </c>
      <c r="O74" s="216">
        <v>2.2349999999999999</v>
      </c>
    </row>
    <row r="75" spans="3:15" x14ac:dyDescent="0.2">
      <c r="C75" s="107" t="s">
        <v>4226</v>
      </c>
      <c r="D75" s="3"/>
      <c r="E75" s="111" t="s">
        <v>376</v>
      </c>
      <c r="F75" s="113">
        <v>90000</v>
      </c>
      <c r="H75" s="263">
        <v>390000</v>
      </c>
      <c r="K75" s="208">
        <v>80</v>
      </c>
      <c r="L75" s="209">
        <v>6.6189999999999998</v>
      </c>
      <c r="M75" s="210">
        <v>3.8089999999999997</v>
      </c>
      <c r="N75" s="211">
        <v>6.6189999999999998</v>
      </c>
      <c r="O75" s="212">
        <v>3.8089999999999997</v>
      </c>
    </row>
    <row r="76" spans="3:15" x14ac:dyDescent="0.2">
      <c r="C76" s="107" t="s">
        <v>4227</v>
      </c>
      <c r="D76" s="3"/>
      <c r="E76" s="127" t="s">
        <v>805</v>
      </c>
      <c r="F76" s="187">
        <f>ROUND($L$30*F75/1000,3)</f>
        <v>7.3170000000000002</v>
      </c>
      <c r="H76">
        <f>F72*3+F76</f>
        <v>31.707000000000001</v>
      </c>
      <c r="K76" s="208">
        <v>81</v>
      </c>
      <c r="L76" s="213">
        <v>6.6189999999999998</v>
      </c>
      <c r="M76" s="214">
        <v>3.8089999999999997</v>
      </c>
      <c r="N76" s="215">
        <v>6.6189999999999998</v>
      </c>
      <c r="O76" s="216">
        <v>3.8089999999999997</v>
      </c>
    </row>
    <row r="77" spans="3:15" x14ac:dyDescent="0.2">
      <c r="C77" s="107" t="s">
        <v>4228</v>
      </c>
      <c r="D77" s="3"/>
      <c r="E77" s="108" t="s">
        <v>356</v>
      </c>
      <c r="F77" s="116" t="s">
        <v>850</v>
      </c>
      <c r="K77" s="208">
        <v>82</v>
      </c>
      <c r="L77" s="213">
        <v>6.6189999999999998</v>
      </c>
      <c r="M77" s="214">
        <v>3.8089999999999997</v>
      </c>
      <c r="N77" s="215">
        <v>6.6189999999999998</v>
      </c>
      <c r="O77" s="216">
        <v>3.8089999999999997</v>
      </c>
    </row>
    <row r="78" spans="3:15" x14ac:dyDescent="0.2">
      <c r="C78" s="107" t="s">
        <v>4229</v>
      </c>
      <c r="D78" s="3"/>
      <c r="E78" s="111" t="s">
        <v>371</v>
      </c>
      <c r="F78" s="280" t="s">
        <v>83</v>
      </c>
      <c r="K78" s="208">
        <v>83</v>
      </c>
      <c r="L78" s="213">
        <v>6.6189999999999998</v>
      </c>
      <c r="M78" s="214">
        <v>3.8089999999999997</v>
      </c>
      <c r="N78" s="215">
        <v>6.6189999999999998</v>
      </c>
      <c r="O78" s="216">
        <v>3.8089999999999997</v>
      </c>
    </row>
    <row r="79" spans="3:15" x14ac:dyDescent="0.2">
      <c r="C79" s="107" t="s">
        <v>4230</v>
      </c>
      <c r="D79" s="3"/>
      <c r="E79" s="111" t="s">
        <v>376</v>
      </c>
      <c r="F79" s="113">
        <v>100000</v>
      </c>
      <c r="H79" s="263"/>
      <c r="K79" s="217">
        <v>84</v>
      </c>
      <c r="L79" s="218">
        <v>6.6189999999999998</v>
      </c>
      <c r="M79" s="219">
        <v>3.8089999999999997</v>
      </c>
      <c r="N79" s="220">
        <v>6.6189999999999998</v>
      </c>
      <c r="O79" s="221">
        <v>3.8089999999999997</v>
      </c>
    </row>
    <row r="80" spans="3:15" x14ac:dyDescent="0.2">
      <c r="C80" s="107" t="s">
        <v>4231</v>
      </c>
      <c r="D80" s="3"/>
      <c r="E80" s="127" t="s">
        <v>805</v>
      </c>
      <c r="F80" s="187">
        <f>ROUND($L$35*F79/1000,3)</f>
        <v>12.81</v>
      </c>
      <c r="K80" s="208">
        <v>85</v>
      </c>
      <c r="L80" s="213">
        <v>11.142899999999999</v>
      </c>
      <c r="M80" s="214">
        <v>6.4878999999999998</v>
      </c>
      <c r="N80" s="215">
        <v>11.142899999999999</v>
      </c>
      <c r="O80" s="216">
        <v>6.4878999999999998</v>
      </c>
    </row>
    <row r="81" spans="3:15" x14ac:dyDescent="0.2">
      <c r="C81" s="107" t="s">
        <v>4232</v>
      </c>
      <c r="E81" s="108" t="s">
        <v>356</v>
      </c>
      <c r="F81" s="116" t="s">
        <v>853</v>
      </c>
      <c r="K81" s="208">
        <v>86</v>
      </c>
      <c r="L81" s="213">
        <v>11.142899999999999</v>
      </c>
      <c r="M81" s="214">
        <v>6.4878999999999998</v>
      </c>
      <c r="N81" s="215">
        <v>11.142899999999999</v>
      </c>
      <c r="O81" s="216">
        <v>6.4878999999999998</v>
      </c>
    </row>
    <row r="82" spans="3:15" x14ac:dyDescent="0.2">
      <c r="C82" s="107" t="s">
        <v>4233</v>
      </c>
      <c r="E82" s="111" t="s">
        <v>371</v>
      </c>
      <c r="F82" s="280" t="s">
        <v>83</v>
      </c>
      <c r="K82" s="208">
        <v>87</v>
      </c>
      <c r="L82" s="213">
        <v>11.142899999999999</v>
      </c>
      <c r="M82" s="214">
        <v>6.4878999999999998</v>
      </c>
      <c r="N82" s="215">
        <v>11.142899999999999</v>
      </c>
      <c r="O82" s="216">
        <v>6.4878999999999998</v>
      </c>
    </row>
    <row r="83" spans="3:15" x14ac:dyDescent="0.2">
      <c r="C83" s="107" t="s">
        <v>4234</v>
      </c>
      <c r="E83" s="111" t="s">
        <v>376</v>
      </c>
      <c r="F83" s="113">
        <v>90000</v>
      </c>
      <c r="H83" s="263">
        <v>390000</v>
      </c>
      <c r="K83" s="208">
        <v>88</v>
      </c>
      <c r="L83" s="213">
        <v>11.142899999999999</v>
      </c>
      <c r="M83" s="214">
        <v>6.4878999999999998</v>
      </c>
      <c r="N83" s="215">
        <v>11.142899999999999</v>
      </c>
      <c r="O83" s="216">
        <v>6.4878999999999998</v>
      </c>
    </row>
    <row r="84" spans="3:15" x14ac:dyDescent="0.2">
      <c r="C84" s="107" t="s">
        <v>4235</v>
      </c>
      <c r="E84" s="127" t="s">
        <v>805</v>
      </c>
      <c r="F84" s="187">
        <f>ROUND($L$35*F83/1000,3)</f>
        <v>11.529</v>
      </c>
      <c r="H84">
        <f>F80*3+F84</f>
        <v>49.959000000000003</v>
      </c>
      <c r="K84" s="217">
        <v>89</v>
      </c>
      <c r="L84" s="213">
        <v>11.142899999999999</v>
      </c>
      <c r="M84" s="214">
        <v>6.4878999999999998</v>
      </c>
      <c r="N84" s="215">
        <v>11.142899999999999</v>
      </c>
      <c r="O84" s="216">
        <v>6.4878999999999998</v>
      </c>
    </row>
    <row r="85" spans="3:15" x14ac:dyDescent="0.2">
      <c r="C85" s="107" t="s">
        <v>4236</v>
      </c>
      <c r="D85" s="3"/>
      <c r="E85" s="108" t="s">
        <v>356</v>
      </c>
      <c r="F85" s="116" t="s">
        <v>854</v>
      </c>
      <c r="K85" s="208">
        <v>90</v>
      </c>
      <c r="L85" s="209">
        <v>19.384900000000002</v>
      </c>
      <c r="M85" s="210">
        <v>12.241099999999999</v>
      </c>
      <c r="N85" s="211">
        <v>19.384900000000002</v>
      </c>
      <c r="O85" s="212">
        <v>12.241099999999999</v>
      </c>
    </row>
    <row r="86" spans="3:15" x14ac:dyDescent="0.2">
      <c r="C86" s="107" t="s">
        <v>4237</v>
      </c>
      <c r="D86" s="3"/>
      <c r="E86" s="111" t="s">
        <v>371</v>
      </c>
      <c r="F86" s="280" t="s">
        <v>95</v>
      </c>
      <c r="K86" s="208">
        <v>91</v>
      </c>
      <c r="L86" s="213">
        <v>19.384900000000002</v>
      </c>
      <c r="M86" s="214">
        <v>12.241099999999999</v>
      </c>
      <c r="N86" s="215">
        <v>19.384900000000002</v>
      </c>
      <c r="O86" s="216">
        <v>12.241099999999999</v>
      </c>
    </row>
    <row r="87" spans="3:15" x14ac:dyDescent="0.2">
      <c r="C87" s="107" t="s">
        <v>4238</v>
      </c>
      <c r="D87" s="3"/>
      <c r="E87" s="111" t="s">
        <v>376</v>
      </c>
      <c r="F87" s="113">
        <v>100000</v>
      </c>
      <c r="H87" s="260"/>
      <c r="K87" s="208">
        <v>92</v>
      </c>
      <c r="L87" s="213">
        <v>19.384900000000002</v>
      </c>
      <c r="M87" s="214">
        <v>12.241099999999999</v>
      </c>
      <c r="N87" s="215">
        <v>19.384900000000002</v>
      </c>
      <c r="O87" s="216">
        <v>12.241099999999999</v>
      </c>
    </row>
    <row r="88" spans="3:15" x14ac:dyDescent="0.2">
      <c r="C88" s="107" t="s">
        <v>4239</v>
      </c>
      <c r="D88" s="3"/>
      <c r="E88" s="127" t="s">
        <v>805</v>
      </c>
      <c r="F88" s="187">
        <f>ROUND($L$40*F87/1000,3)</f>
        <v>19.78</v>
      </c>
      <c r="K88" s="208">
        <v>93</v>
      </c>
      <c r="L88" s="213">
        <v>19.384900000000002</v>
      </c>
      <c r="M88" s="214">
        <v>12.241099999999999</v>
      </c>
      <c r="N88" s="215">
        <v>19.384900000000002</v>
      </c>
      <c r="O88" s="216">
        <v>12.241099999999999</v>
      </c>
    </row>
    <row r="89" spans="3:15" x14ac:dyDescent="0.2">
      <c r="C89" s="107" t="s">
        <v>4240</v>
      </c>
      <c r="D89" s="3"/>
      <c r="E89" s="108" t="s">
        <v>356</v>
      </c>
      <c r="F89" s="116" t="s">
        <v>857</v>
      </c>
      <c r="K89" s="217">
        <v>94</v>
      </c>
      <c r="L89" s="218">
        <v>19.384900000000002</v>
      </c>
      <c r="M89" s="219">
        <v>12.241099999999999</v>
      </c>
      <c r="N89" s="220">
        <v>19.384900000000002</v>
      </c>
      <c r="O89" s="221">
        <v>12.241099999999999</v>
      </c>
    </row>
    <row r="90" spans="3:15" x14ac:dyDescent="0.2">
      <c r="C90" s="107" t="s">
        <v>4241</v>
      </c>
      <c r="D90" s="3"/>
      <c r="E90" s="111" t="s">
        <v>371</v>
      </c>
      <c r="F90" s="280" t="s">
        <v>95</v>
      </c>
      <c r="K90" s="208">
        <v>95</v>
      </c>
      <c r="L90" s="213">
        <v>27.309099999999997</v>
      </c>
      <c r="M90" s="214">
        <v>19.635400000000001</v>
      </c>
      <c r="N90" s="215">
        <v>27.309099999999997</v>
      </c>
      <c r="O90" s="216">
        <v>19.635400000000001</v>
      </c>
    </row>
    <row r="91" spans="3:15" x14ac:dyDescent="0.2">
      <c r="C91" s="107" t="s">
        <v>4242</v>
      </c>
      <c r="D91" s="3"/>
      <c r="E91" s="111" t="s">
        <v>376</v>
      </c>
      <c r="F91" s="113">
        <v>90000</v>
      </c>
      <c r="H91" s="263">
        <v>390000</v>
      </c>
      <c r="K91" s="208">
        <v>96</v>
      </c>
      <c r="L91" s="213">
        <v>27.309099999999997</v>
      </c>
      <c r="M91" s="214">
        <v>19.635400000000001</v>
      </c>
      <c r="N91" s="215">
        <v>27.309099999999997</v>
      </c>
      <c r="O91" s="216">
        <v>19.635400000000001</v>
      </c>
    </row>
    <row r="92" spans="3:15" x14ac:dyDescent="0.2">
      <c r="C92" s="107" t="s">
        <v>4243</v>
      </c>
      <c r="D92" s="3"/>
      <c r="E92" s="127" t="s">
        <v>805</v>
      </c>
      <c r="F92" s="187">
        <f>ROUND($L$40*F91/1000,3)</f>
        <v>17.802</v>
      </c>
      <c r="H92">
        <f>F88*3+F92</f>
        <v>77.141999999999996</v>
      </c>
      <c r="K92" s="208">
        <v>97</v>
      </c>
      <c r="L92" s="213">
        <v>27.309099999999997</v>
      </c>
      <c r="M92" s="214">
        <v>19.635400000000001</v>
      </c>
      <c r="N92" s="215">
        <v>27.309099999999997</v>
      </c>
      <c r="O92" s="216">
        <v>19.635400000000001</v>
      </c>
    </row>
    <row r="93" spans="3:15" x14ac:dyDescent="0.2">
      <c r="C93" s="107" t="s">
        <v>4244</v>
      </c>
      <c r="D93" s="3"/>
      <c r="E93" s="108" t="s">
        <v>356</v>
      </c>
      <c r="F93" s="116" t="s">
        <v>858</v>
      </c>
      <c r="K93" s="208">
        <v>98</v>
      </c>
      <c r="L93" s="213">
        <v>27.309099999999997</v>
      </c>
      <c r="M93" s="214">
        <v>19.635400000000001</v>
      </c>
      <c r="N93" s="215">
        <v>27.309099999999997</v>
      </c>
      <c r="O93" s="216">
        <v>19.635400000000001</v>
      </c>
    </row>
    <row r="94" spans="3:15" x14ac:dyDescent="0.2">
      <c r="C94" s="107" t="s">
        <v>4245</v>
      </c>
      <c r="D94" s="3"/>
      <c r="E94" s="111" t="s">
        <v>371</v>
      </c>
      <c r="F94" s="280" t="s">
        <v>196</v>
      </c>
      <c r="K94" s="217" t="s">
        <v>806</v>
      </c>
      <c r="L94" s="218">
        <v>27.309099999999997</v>
      </c>
      <c r="M94" s="219">
        <v>19.635400000000001</v>
      </c>
      <c r="N94" s="220">
        <v>27.309099999999997</v>
      </c>
      <c r="O94" s="221">
        <v>19.635400000000001</v>
      </c>
    </row>
    <row r="95" spans="3:15" x14ac:dyDescent="0.2">
      <c r="C95" s="107" t="s">
        <v>4246</v>
      </c>
      <c r="D95" s="3"/>
      <c r="E95" s="111" t="s">
        <v>376</v>
      </c>
      <c r="F95" s="113">
        <v>100000</v>
      </c>
      <c r="K95" s="255"/>
      <c r="L95" s="131"/>
      <c r="M95" s="131"/>
      <c r="N95" s="249"/>
      <c r="O95" s="249"/>
    </row>
    <row r="96" spans="3:15" x14ac:dyDescent="0.2">
      <c r="C96" s="107" t="s">
        <v>4247</v>
      </c>
      <c r="D96" s="3"/>
      <c r="E96" s="127" t="s">
        <v>805</v>
      </c>
      <c r="F96" s="187">
        <f>ROUND($L$45*F95/1000,3)</f>
        <v>30.35</v>
      </c>
      <c r="K96" s="255"/>
      <c r="L96" s="131"/>
      <c r="M96" s="131"/>
      <c r="N96" s="249"/>
      <c r="O96" s="249"/>
    </row>
    <row r="97" spans="3:15" x14ac:dyDescent="0.2">
      <c r="C97" s="107" t="s">
        <v>4248</v>
      </c>
      <c r="E97" s="108" t="s">
        <v>356</v>
      </c>
      <c r="F97" s="116" t="s">
        <v>861</v>
      </c>
      <c r="K97" s="255"/>
      <c r="L97" s="131"/>
      <c r="M97" s="131"/>
      <c r="N97" s="249"/>
      <c r="O97" s="249"/>
    </row>
    <row r="98" spans="3:15" x14ac:dyDescent="0.2">
      <c r="C98" s="107" t="s">
        <v>4249</v>
      </c>
      <c r="E98" s="111" t="s">
        <v>371</v>
      </c>
      <c r="F98" s="280" t="s">
        <v>196</v>
      </c>
      <c r="K98" s="255"/>
      <c r="L98" s="131"/>
      <c r="M98" s="131"/>
      <c r="N98" s="249"/>
      <c r="O98" s="249"/>
    </row>
    <row r="99" spans="3:15" x14ac:dyDescent="0.2">
      <c r="C99" s="107" t="s">
        <v>4250</v>
      </c>
      <c r="E99" s="111" t="s">
        <v>376</v>
      </c>
      <c r="F99" s="113">
        <v>90000</v>
      </c>
      <c r="H99" s="263">
        <v>390000</v>
      </c>
      <c r="K99" s="255"/>
      <c r="L99" s="131"/>
      <c r="M99" s="131"/>
      <c r="N99" s="249"/>
      <c r="O99" s="249"/>
    </row>
    <row r="100" spans="3:15" x14ac:dyDescent="0.2">
      <c r="C100" s="107" t="s">
        <v>4251</v>
      </c>
      <c r="E100" s="127" t="s">
        <v>805</v>
      </c>
      <c r="F100" s="187">
        <f>ROUND($L$45*F99/1000,3)</f>
        <v>27.315000000000001</v>
      </c>
      <c r="H100">
        <f>F96*3+F100</f>
        <v>118.36500000000001</v>
      </c>
      <c r="K100" s="255"/>
      <c r="L100" s="131"/>
      <c r="M100" s="131"/>
      <c r="N100" s="249"/>
      <c r="O100" s="249"/>
    </row>
    <row r="101" spans="3:15" x14ac:dyDescent="0.2">
      <c r="C101" s="107" t="s">
        <v>4252</v>
      </c>
      <c r="D101" s="3"/>
      <c r="E101" s="108" t="s">
        <v>356</v>
      </c>
      <c r="F101" s="116" t="s">
        <v>862</v>
      </c>
      <c r="K101" s="255"/>
      <c r="L101" s="131"/>
      <c r="M101" s="131"/>
      <c r="N101" s="249"/>
      <c r="O101" s="249"/>
    </row>
    <row r="102" spans="3:15" x14ac:dyDescent="0.2">
      <c r="C102" s="107" t="s">
        <v>4253</v>
      </c>
      <c r="D102" s="3"/>
      <c r="E102" s="111" t="s">
        <v>371</v>
      </c>
      <c r="F102" s="280" t="s">
        <v>815</v>
      </c>
      <c r="K102" s="255"/>
      <c r="L102" s="131"/>
      <c r="M102" s="131"/>
      <c r="N102" s="249"/>
      <c r="O102" s="249"/>
    </row>
    <row r="103" spans="3:15" x14ac:dyDescent="0.2">
      <c r="C103" s="107" t="s">
        <v>4254</v>
      </c>
      <c r="D103" s="3"/>
      <c r="E103" s="111" t="s">
        <v>376</v>
      </c>
      <c r="F103" s="113">
        <v>100000</v>
      </c>
      <c r="K103" s="255"/>
      <c r="L103" s="131"/>
      <c r="M103" s="131"/>
      <c r="N103" s="249"/>
      <c r="O103" s="249"/>
    </row>
    <row r="104" spans="3:15" x14ac:dyDescent="0.2">
      <c r="C104" s="107" t="s">
        <v>4255</v>
      </c>
      <c r="D104" s="3"/>
      <c r="E104" s="127" t="s">
        <v>805</v>
      </c>
      <c r="F104" s="187">
        <f>ROUND($L$50*F103/1000,3)</f>
        <v>49.13</v>
      </c>
      <c r="K104" s="255"/>
      <c r="L104" s="131"/>
      <c r="M104" s="131"/>
      <c r="N104" s="249"/>
      <c r="O104" s="249"/>
    </row>
    <row r="105" spans="3:15" x14ac:dyDescent="0.2">
      <c r="C105" s="107" t="s">
        <v>4256</v>
      </c>
      <c r="D105" s="3"/>
      <c r="E105" s="108" t="s">
        <v>356</v>
      </c>
      <c r="F105" s="116" t="s">
        <v>865</v>
      </c>
      <c r="K105" s="255"/>
      <c r="L105" s="131"/>
      <c r="M105" s="131"/>
      <c r="N105" s="249"/>
      <c r="O105" s="249"/>
    </row>
    <row r="106" spans="3:15" x14ac:dyDescent="0.2">
      <c r="C106" s="107" t="s">
        <v>4257</v>
      </c>
      <c r="D106" s="3"/>
      <c r="E106" s="111" t="s">
        <v>371</v>
      </c>
      <c r="F106" s="280" t="s">
        <v>815</v>
      </c>
      <c r="K106" s="255"/>
      <c r="L106" s="131"/>
      <c r="M106" s="131"/>
      <c r="N106" s="249"/>
      <c r="O106" s="249"/>
    </row>
    <row r="107" spans="3:15" x14ac:dyDescent="0.2">
      <c r="C107" s="107" t="s">
        <v>4258</v>
      </c>
      <c r="D107" s="3"/>
      <c r="E107" s="111" t="s">
        <v>376</v>
      </c>
      <c r="F107" s="113">
        <v>90000</v>
      </c>
      <c r="H107" s="263">
        <v>390000</v>
      </c>
      <c r="K107" s="255"/>
      <c r="L107" s="131"/>
      <c r="M107" s="131"/>
      <c r="N107" s="249"/>
      <c r="O107" s="249"/>
    </row>
    <row r="108" spans="3:15" x14ac:dyDescent="0.2">
      <c r="C108" s="107" t="s">
        <v>4259</v>
      </c>
      <c r="D108" s="3"/>
      <c r="E108" s="127" t="s">
        <v>805</v>
      </c>
      <c r="F108" s="187">
        <f>ROUND($L$50*F107/1000,3)</f>
        <v>44.216999999999999</v>
      </c>
      <c r="H108">
        <f>F104*3+F108</f>
        <v>191.60700000000003</v>
      </c>
      <c r="K108" s="255"/>
      <c r="L108" s="131"/>
      <c r="M108" s="131"/>
      <c r="N108" s="249"/>
      <c r="O108" s="249"/>
    </row>
    <row r="109" spans="3:15" x14ac:dyDescent="0.2">
      <c r="C109" s="107" t="s">
        <v>4260</v>
      </c>
      <c r="D109" s="3"/>
      <c r="E109" s="108" t="s">
        <v>356</v>
      </c>
      <c r="F109" s="116" t="s">
        <v>866</v>
      </c>
      <c r="K109" s="255"/>
      <c r="L109" s="131"/>
      <c r="M109" s="131"/>
      <c r="N109" s="249"/>
      <c r="O109" s="249"/>
    </row>
    <row r="110" spans="3:15" x14ac:dyDescent="0.2">
      <c r="C110" s="107" t="s">
        <v>4261</v>
      </c>
      <c r="D110" s="3"/>
      <c r="E110" s="111" t="s">
        <v>371</v>
      </c>
      <c r="F110" s="280" t="s">
        <v>234</v>
      </c>
      <c r="K110" s="255"/>
      <c r="L110" s="131"/>
      <c r="M110" s="131"/>
      <c r="N110" s="249"/>
      <c r="O110" s="249"/>
    </row>
    <row r="111" spans="3:15" x14ac:dyDescent="0.2">
      <c r="C111" s="107" t="s">
        <v>4262</v>
      </c>
      <c r="D111" s="3"/>
      <c r="E111" s="111" t="s">
        <v>376</v>
      </c>
      <c r="F111" s="113">
        <v>100000</v>
      </c>
      <c r="K111" s="255"/>
      <c r="L111" s="131"/>
      <c r="M111" s="131"/>
      <c r="N111" s="249"/>
      <c r="O111" s="249"/>
    </row>
    <row r="112" spans="3:15" x14ac:dyDescent="0.2">
      <c r="C112" s="107" t="s">
        <v>4263</v>
      </c>
      <c r="D112" s="3"/>
      <c r="E112" s="127" t="s">
        <v>805</v>
      </c>
      <c r="F112" s="187">
        <f>ROUND($L$55*F111/1000,3)</f>
        <v>76.87</v>
      </c>
      <c r="K112" s="255"/>
      <c r="L112" s="131"/>
      <c r="M112" s="131"/>
      <c r="N112" s="249"/>
      <c r="O112" s="249"/>
    </row>
    <row r="113" spans="3:15" x14ac:dyDescent="0.2">
      <c r="C113" s="107" t="s">
        <v>4264</v>
      </c>
      <c r="D113" s="3"/>
      <c r="E113" s="108" t="s">
        <v>356</v>
      </c>
      <c r="F113" s="116" t="s">
        <v>869</v>
      </c>
      <c r="K113" s="255"/>
      <c r="L113" s="131"/>
      <c r="M113" s="131"/>
      <c r="N113" s="249"/>
      <c r="O113" s="249"/>
    </row>
    <row r="114" spans="3:15" x14ac:dyDescent="0.2">
      <c r="C114" s="107" t="s">
        <v>4265</v>
      </c>
      <c r="D114" s="3"/>
      <c r="E114" s="111" t="s">
        <v>371</v>
      </c>
      <c r="F114" s="280" t="s">
        <v>234</v>
      </c>
      <c r="K114" s="255"/>
      <c r="L114" s="131"/>
      <c r="M114" s="131"/>
      <c r="N114" s="249"/>
      <c r="O114" s="249"/>
    </row>
    <row r="115" spans="3:15" x14ac:dyDescent="0.2">
      <c r="C115" s="107" t="s">
        <v>4266</v>
      </c>
      <c r="D115" s="3"/>
      <c r="E115" s="111" t="s">
        <v>376</v>
      </c>
      <c r="F115" s="113">
        <v>90000</v>
      </c>
      <c r="H115" s="263">
        <v>390000</v>
      </c>
      <c r="K115" s="255"/>
      <c r="L115" s="131"/>
      <c r="M115" s="131"/>
      <c r="N115" s="249"/>
      <c r="O115" s="249"/>
    </row>
    <row r="116" spans="3:15" x14ac:dyDescent="0.2">
      <c r="C116" s="107" t="s">
        <v>4267</v>
      </c>
      <c r="D116" s="3"/>
      <c r="E116" s="127" t="s">
        <v>805</v>
      </c>
      <c r="F116" s="187">
        <f>ROUND($L$55*F115/1000,3)</f>
        <v>69.183000000000007</v>
      </c>
      <c r="H116">
        <f>F112*3+F116</f>
        <v>299.79300000000001</v>
      </c>
      <c r="K116" s="255"/>
      <c r="L116" s="131"/>
      <c r="M116" s="131"/>
      <c r="N116" s="249"/>
      <c r="O116" s="249"/>
    </row>
    <row r="117" spans="3:15" x14ac:dyDescent="0.2">
      <c r="C117" s="107" t="s">
        <v>4268</v>
      </c>
      <c r="D117" s="3"/>
      <c r="E117" s="108" t="s">
        <v>356</v>
      </c>
      <c r="F117" s="116" t="s">
        <v>870</v>
      </c>
      <c r="K117" s="255"/>
      <c r="L117" s="131"/>
      <c r="M117" s="131"/>
      <c r="N117" s="249"/>
      <c r="O117" s="249"/>
    </row>
    <row r="118" spans="3:15" x14ac:dyDescent="0.2">
      <c r="C118" s="107" t="s">
        <v>4269</v>
      </c>
      <c r="D118" s="3"/>
      <c r="E118" s="111" t="s">
        <v>371</v>
      </c>
      <c r="F118" s="280" t="s">
        <v>238</v>
      </c>
      <c r="K118" s="255"/>
      <c r="L118" s="131"/>
      <c r="M118" s="131"/>
      <c r="N118" s="249"/>
      <c r="O118" s="249"/>
    </row>
    <row r="119" spans="3:15" x14ac:dyDescent="0.2">
      <c r="C119" s="107" t="s">
        <v>4270</v>
      </c>
      <c r="D119" s="3"/>
      <c r="E119" s="111" t="s">
        <v>376</v>
      </c>
      <c r="F119" s="113">
        <v>100000</v>
      </c>
      <c r="K119" s="255"/>
      <c r="L119" s="131"/>
      <c r="M119" s="131"/>
      <c r="N119" s="249"/>
      <c r="O119" s="249"/>
    </row>
    <row r="120" spans="3:15" x14ac:dyDescent="0.2">
      <c r="C120" s="107" t="s">
        <v>4271</v>
      </c>
      <c r="D120" s="3"/>
      <c r="E120" s="127" t="s">
        <v>805</v>
      </c>
      <c r="F120" s="187">
        <f>ROUND($L$60*F119/1000,3)</f>
        <v>122.16</v>
      </c>
      <c r="K120" s="255"/>
      <c r="L120" s="131"/>
      <c r="M120" s="131"/>
      <c r="N120" s="249"/>
      <c r="O120" s="249"/>
    </row>
    <row r="121" spans="3:15" x14ac:dyDescent="0.2">
      <c r="C121" s="107" t="s">
        <v>4272</v>
      </c>
      <c r="D121" s="3"/>
      <c r="E121" s="108" t="s">
        <v>356</v>
      </c>
      <c r="F121" s="116" t="s">
        <v>873</v>
      </c>
      <c r="K121" s="255"/>
      <c r="L121" s="131"/>
      <c r="M121" s="131"/>
      <c r="N121" s="249"/>
      <c r="O121" s="249"/>
    </row>
    <row r="122" spans="3:15" x14ac:dyDescent="0.2">
      <c r="C122" s="107" t="s">
        <v>4273</v>
      </c>
      <c r="D122" s="3"/>
      <c r="E122" s="111" t="s">
        <v>371</v>
      </c>
      <c r="F122" s="280" t="s">
        <v>238</v>
      </c>
      <c r="K122" s="255"/>
      <c r="L122" s="131"/>
      <c r="M122" s="131"/>
      <c r="N122" s="249"/>
      <c r="O122" s="249"/>
    </row>
    <row r="123" spans="3:15" x14ac:dyDescent="0.2">
      <c r="C123" s="107" t="s">
        <v>4274</v>
      </c>
      <c r="D123" s="3"/>
      <c r="E123" s="111" t="s">
        <v>376</v>
      </c>
      <c r="F123" s="113">
        <v>90000</v>
      </c>
      <c r="H123" s="263">
        <v>390000</v>
      </c>
      <c r="K123" s="255"/>
      <c r="L123" s="131"/>
      <c r="M123" s="131"/>
      <c r="N123" s="249"/>
      <c r="O123" s="249"/>
    </row>
    <row r="124" spans="3:15" x14ac:dyDescent="0.2">
      <c r="C124" s="107" t="s">
        <v>4275</v>
      </c>
      <c r="D124" s="3"/>
      <c r="E124" s="127" t="s">
        <v>805</v>
      </c>
      <c r="F124" s="187">
        <f>ROUND($L$60*F123/1000,3)</f>
        <v>109.944</v>
      </c>
      <c r="H124">
        <f>F120*3+F124</f>
        <v>476.42400000000004</v>
      </c>
      <c r="K124" s="255"/>
      <c r="L124" s="131"/>
      <c r="M124" s="131"/>
      <c r="N124" s="249"/>
      <c r="O124" s="249"/>
    </row>
    <row r="125" spans="3:15" x14ac:dyDescent="0.2">
      <c r="C125" s="107" t="s">
        <v>4276</v>
      </c>
      <c r="D125" s="3"/>
      <c r="E125" s="108" t="s">
        <v>356</v>
      </c>
      <c r="F125" s="116" t="s">
        <v>874</v>
      </c>
      <c r="K125" s="255"/>
      <c r="L125" s="131"/>
      <c r="M125" s="131"/>
      <c r="N125" s="249"/>
      <c r="O125" s="249"/>
    </row>
    <row r="126" spans="3:15" x14ac:dyDescent="0.2">
      <c r="C126" s="107" t="s">
        <v>4277</v>
      </c>
      <c r="D126" s="3"/>
      <c r="E126" s="111" t="s">
        <v>371</v>
      </c>
      <c r="F126" s="280" t="s">
        <v>242</v>
      </c>
      <c r="K126" s="255"/>
      <c r="L126" s="131"/>
      <c r="M126" s="131"/>
      <c r="N126" s="249"/>
      <c r="O126" s="249"/>
    </row>
    <row r="127" spans="3:15" x14ac:dyDescent="0.2">
      <c r="C127" s="107" t="s">
        <v>4278</v>
      </c>
      <c r="D127" s="3"/>
      <c r="E127" s="111" t="s">
        <v>376</v>
      </c>
      <c r="F127" s="113">
        <v>100000</v>
      </c>
      <c r="K127" s="255"/>
      <c r="L127" s="131"/>
      <c r="M127" s="131"/>
      <c r="N127" s="249"/>
      <c r="O127" s="249"/>
    </row>
    <row r="128" spans="3:15" x14ac:dyDescent="0.2">
      <c r="C128" s="107" t="s">
        <v>4279</v>
      </c>
      <c r="D128" s="3"/>
      <c r="E128" s="127" t="s">
        <v>805</v>
      </c>
      <c r="F128" s="187">
        <f>ROUND($L$65*F127/1000,3)</f>
        <v>230.59</v>
      </c>
      <c r="K128" s="255"/>
      <c r="L128" s="131"/>
      <c r="M128" s="131"/>
      <c r="N128" s="249"/>
      <c r="O128" s="249"/>
    </row>
    <row r="129" spans="3:15" x14ac:dyDescent="0.2">
      <c r="C129" s="107" t="s">
        <v>4280</v>
      </c>
      <c r="D129" s="3"/>
      <c r="E129" s="108" t="s">
        <v>356</v>
      </c>
      <c r="F129" s="116" t="s">
        <v>877</v>
      </c>
      <c r="K129" s="255"/>
      <c r="L129" s="131"/>
      <c r="M129" s="131"/>
      <c r="N129" s="249"/>
      <c r="O129" s="249"/>
    </row>
    <row r="130" spans="3:15" x14ac:dyDescent="0.2">
      <c r="C130" s="107" t="s">
        <v>4281</v>
      </c>
      <c r="D130" s="3"/>
      <c r="E130" s="111" t="s">
        <v>371</v>
      </c>
      <c r="F130" s="280" t="s">
        <v>242</v>
      </c>
      <c r="K130" s="255"/>
      <c r="L130" s="131"/>
      <c r="M130" s="131"/>
      <c r="N130" s="249"/>
      <c r="O130" s="249"/>
    </row>
    <row r="131" spans="3:15" x14ac:dyDescent="0.2">
      <c r="C131" s="107" t="s">
        <v>4282</v>
      </c>
      <c r="D131" s="3"/>
      <c r="E131" s="111" t="s">
        <v>376</v>
      </c>
      <c r="F131" s="113">
        <v>90000</v>
      </c>
      <c r="H131" s="263">
        <v>390000</v>
      </c>
      <c r="K131" s="255"/>
      <c r="L131" s="131"/>
      <c r="M131" s="131"/>
      <c r="N131" s="249"/>
      <c r="O131" s="249"/>
    </row>
    <row r="132" spans="3:15" x14ac:dyDescent="0.2">
      <c r="C132" s="107" t="s">
        <v>4283</v>
      </c>
      <c r="D132" s="3"/>
      <c r="E132" s="127" t="s">
        <v>805</v>
      </c>
      <c r="F132" s="187">
        <f>ROUND($L$65*F131/1000,3)</f>
        <v>207.53100000000001</v>
      </c>
      <c r="H132">
        <f>F128*3+F132</f>
        <v>899.30099999999993</v>
      </c>
      <c r="K132" s="255"/>
      <c r="L132" s="131"/>
      <c r="M132" s="131"/>
      <c r="N132" s="249"/>
      <c r="O132" s="249"/>
    </row>
    <row r="133" spans="3:15" x14ac:dyDescent="0.2">
      <c r="C133" s="107" t="s">
        <v>4284</v>
      </c>
      <c r="D133" s="3"/>
      <c r="E133" s="108" t="s">
        <v>356</v>
      </c>
      <c r="F133" s="116" t="s">
        <v>878</v>
      </c>
      <c r="K133" s="255"/>
      <c r="L133" s="131"/>
      <c r="M133" s="131"/>
      <c r="N133" s="249"/>
      <c r="O133" s="249"/>
    </row>
    <row r="134" spans="3:15" x14ac:dyDescent="0.2">
      <c r="C134" s="107" t="s">
        <v>4285</v>
      </c>
      <c r="D134" s="3"/>
      <c r="E134" s="111" t="s">
        <v>371</v>
      </c>
      <c r="F134" s="280" t="s">
        <v>816</v>
      </c>
      <c r="K134" s="255"/>
      <c r="L134" s="131"/>
      <c r="M134" s="131"/>
      <c r="N134" s="249"/>
      <c r="O134" s="249"/>
    </row>
    <row r="135" spans="3:15" x14ac:dyDescent="0.2">
      <c r="C135" s="107" t="s">
        <v>4286</v>
      </c>
      <c r="D135" s="3"/>
      <c r="E135" s="111" t="s">
        <v>376</v>
      </c>
      <c r="F135" s="113">
        <v>100000</v>
      </c>
      <c r="K135" s="255"/>
      <c r="L135" s="131"/>
      <c r="M135" s="131"/>
      <c r="N135" s="249"/>
      <c r="O135" s="249"/>
    </row>
    <row r="136" spans="3:15" x14ac:dyDescent="0.2">
      <c r="C136" s="107" t="s">
        <v>4287</v>
      </c>
      <c r="D136" s="3"/>
      <c r="E136" s="127" t="s">
        <v>805</v>
      </c>
      <c r="F136" s="187">
        <f>ROUND($L$70*F135/1000,3)</f>
        <v>385.44</v>
      </c>
      <c r="K136" s="255"/>
      <c r="L136" s="131"/>
      <c r="M136" s="131"/>
      <c r="N136" s="249"/>
      <c r="O136" s="249"/>
    </row>
    <row r="137" spans="3:15" x14ac:dyDescent="0.2">
      <c r="C137" s="107" t="s">
        <v>4288</v>
      </c>
      <c r="D137" s="3"/>
      <c r="E137" s="108" t="s">
        <v>356</v>
      </c>
      <c r="F137" s="116" t="s">
        <v>881</v>
      </c>
      <c r="K137" s="255"/>
      <c r="L137" s="131"/>
      <c r="M137" s="131"/>
      <c r="N137" s="249"/>
      <c r="O137" s="249"/>
    </row>
    <row r="138" spans="3:15" x14ac:dyDescent="0.2">
      <c r="C138" s="107" t="s">
        <v>4289</v>
      </c>
      <c r="D138" s="3"/>
      <c r="E138" s="111" t="s">
        <v>371</v>
      </c>
      <c r="F138" s="280" t="s">
        <v>816</v>
      </c>
      <c r="K138" s="255"/>
      <c r="L138" s="131"/>
      <c r="M138" s="131"/>
      <c r="N138" s="249"/>
      <c r="O138" s="249"/>
    </row>
    <row r="139" spans="3:15" x14ac:dyDescent="0.2">
      <c r="C139" s="107" t="s">
        <v>4290</v>
      </c>
      <c r="D139" s="3"/>
      <c r="E139" s="111" t="s">
        <v>376</v>
      </c>
      <c r="F139" s="113">
        <v>90000</v>
      </c>
      <c r="H139" s="263">
        <v>390000</v>
      </c>
      <c r="K139" s="255"/>
      <c r="L139" s="131"/>
      <c r="M139" s="131"/>
      <c r="N139" s="249"/>
      <c r="O139" s="249"/>
    </row>
    <row r="140" spans="3:15" x14ac:dyDescent="0.2">
      <c r="C140" s="107" t="s">
        <v>4291</v>
      </c>
      <c r="D140" s="3"/>
      <c r="E140" s="127" t="s">
        <v>805</v>
      </c>
      <c r="F140" s="187">
        <f>ROUND($L$70*F139/1000,3)</f>
        <v>346.89600000000002</v>
      </c>
      <c r="H140">
        <f>F136*3+F140</f>
        <v>1503.2159999999999</v>
      </c>
      <c r="K140" s="255"/>
      <c r="L140" s="131"/>
      <c r="M140" s="131"/>
      <c r="N140" s="249"/>
      <c r="O140" s="249"/>
    </row>
    <row r="141" spans="3:15" x14ac:dyDescent="0.2">
      <c r="C141" s="107" t="s">
        <v>4292</v>
      </c>
      <c r="D141" s="35"/>
      <c r="E141" s="108" t="s">
        <v>356</v>
      </c>
      <c r="F141" s="116" t="s">
        <v>944</v>
      </c>
      <c r="K141" s="255"/>
      <c r="L141" s="131"/>
      <c r="M141" s="131"/>
      <c r="N141" s="249"/>
      <c r="O141" s="249"/>
    </row>
    <row r="142" spans="3:15" x14ac:dyDescent="0.2">
      <c r="C142" s="107" t="s">
        <v>4293</v>
      </c>
      <c r="D142" s="110"/>
      <c r="E142" s="111" t="s">
        <v>66</v>
      </c>
      <c r="F142" s="155" t="s">
        <v>885</v>
      </c>
      <c r="K142" s="255"/>
      <c r="L142" s="131"/>
      <c r="M142" s="131"/>
      <c r="N142" s="249"/>
      <c r="O142" s="249"/>
    </row>
    <row r="143" spans="3:15" x14ac:dyDescent="0.2">
      <c r="C143" s="107" t="s">
        <v>4294</v>
      </c>
      <c r="D143" s="110"/>
      <c r="E143" s="111" t="s">
        <v>371</v>
      </c>
      <c r="F143" s="280" t="s">
        <v>123</v>
      </c>
      <c r="K143" s="255"/>
      <c r="L143" s="131"/>
      <c r="M143" s="131"/>
      <c r="N143" s="249"/>
      <c r="O143" s="249"/>
    </row>
    <row r="144" spans="3:15" x14ac:dyDescent="0.2">
      <c r="C144" s="107" t="s">
        <v>4295</v>
      </c>
      <c r="D144" s="110"/>
      <c r="E144" s="111" t="s">
        <v>376</v>
      </c>
      <c r="F144" s="113">
        <v>100000</v>
      </c>
      <c r="H144" s="260"/>
      <c r="K144" s="255"/>
      <c r="L144" s="131"/>
      <c r="M144" s="131"/>
      <c r="N144" s="249"/>
      <c r="O144" s="249"/>
    </row>
    <row r="145" spans="3:15" x14ac:dyDescent="0.2">
      <c r="C145" s="107" t="s">
        <v>4296</v>
      </c>
      <c r="D145" s="110"/>
      <c r="E145" s="127" t="s">
        <v>805</v>
      </c>
      <c r="F145" s="187">
        <f>ROUND($L$23*F144/1000,3)</f>
        <v>6.45</v>
      </c>
      <c r="K145" s="255"/>
      <c r="L145" s="131"/>
      <c r="M145" s="131"/>
      <c r="N145" s="249"/>
      <c r="O145" s="249"/>
    </row>
    <row r="146" spans="3:15" x14ac:dyDescent="0.2">
      <c r="C146" s="107" t="s">
        <v>4297</v>
      </c>
      <c r="E146" s="108" t="s">
        <v>356</v>
      </c>
      <c r="F146" s="116" t="s">
        <v>946</v>
      </c>
      <c r="K146" s="255"/>
      <c r="L146" s="131"/>
      <c r="M146" s="131"/>
      <c r="N146" s="249"/>
      <c r="O146" s="249"/>
    </row>
    <row r="147" spans="3:15" x14ac:dyDescent="0.2">
      <c r="C147" s="107" t="s">
        <v>4298</v>
      </c>
      <c r="E147" s="111" t="s">
        <v>371</v>
      </c>
      <c r="F147" s="280" t="s">
        <v>123</v>
      </c>
      <c r="K147" s="255"/>
      <c r="L147" s="131"/>
      <c r="M147" s="131"/>
      <c r="N147" s="249"/>
      <c r="O147" s="249"/>
    </row>
    <row r="148" spans="3:15" x14ac:dyDescent="0.2">
      <c r="C148" s="107" t="s">
        <v>4299</v>
      </c>
      <c r="E148" s="111" t="s">
        <v>376</v>
      </c>
      <c r="F148" s="113">
        <v>90000</v>
      </c>
      <c r="H148" s="263">
        <v>380000</v>
      </c>
      <c r="K148" s="255"/>
      <c r="L148" s="131"/>
      <c r="M148" s="131"/>
      <c r="N148" s="249"/>
      <c r="O148" s="249"/>
    </row>
    <row r="149" spans="3:15" x14ac:dyDescent="0.2">
      <c r="C149" s="107" t="s">
        <v>4300</v>
      </c>
      <c r="E149" s="127" t="s">
        <v>805</v>
      </c>
      <c r="F149" s="187">
        <f>ROUND($L$23*F148/1000,3)</f>
        <v>5.8049999999999997</v>
      </c>
      <c r="H149">
        <f>F145*2+F149*2</f>
        <v>24.509999999999998</v>
      </c>
      <c r="K149" s="255"/>
      <c r="L149" s="131"/>
      <c r="M149" s="131"/>
      <c r="N149" s="249"/>
      <c r="O149" s="249"/>
    </row>
    <row r="150" spans="3:15" x14ac:dyDescent="0.2">
      <c r="C150" s="107" t="s">
        <v>4301</v>
      </c>
      <c r="D150" s="3"/>
      <c r="E150" s="108" t="s">
        <v>356</v>
      </c>
      <c r="F150" s="116" t="s">
        <v>948</v>
      </c>
      <c r="K150" s="255"/>
      <c r="L150" s="131"/>
      <c r="M150" s="131"/>
      <c r="N150" s="249"/>
      <c r="O150" s="249"/>
    </row>
    <row r="151" spans="3:15" x14ac:dyDescent="0.2">
      <c r="C151" s="107" t="s">
        <v>4302</v>
      </c>
      <c r="D151" s="3"/>
      <c r="E151" s="111" t="s">
        <v>371</v>
      </c>
      <c r="F151" s="254" t="s">
        <v>73</v>
      </c>
      <c r="K151" s="255"/>
      <c r="L151" s="131"/>
      <c r="M151" s="131"/>
      <c r="N151" s="249"/>
      <c r="O151" s="249"/>
    </row>
    <row r="152" spans="3:15" x14ac:dyDescent="0.2">
      <c r="C152" s="107" t="s">
        <v>4303</v>
      </c>
      <c r="D152" s="3"/>
      <c r="E152" s="111" t="s">
        <v>376</v>
      </c>
      <c r="F152" s="113">
        <v>100000</v>
      </c>
      <c r="H152" s="260"/>
      <c r="K152" s="255"/>
      <c r="L152" s="131"/>
      <c r="M152" s="131"/>
      <c r="N152" s="249"/>
      <c r="O152" s="249"/>
    </row>
    <row r="153" spans="3:15" x14ac:dyDescent="0.2">
      <c r="C153" s="107" t="s">
        <v>4304</v>
      </c>
      <c r="D153" s="3"/>
      <c r="E153" s="127" t="s">
        <v>805</v>
      </c>
      <c r="F153" s="187">
        <f>ROUND($L$25*F152/1000,3)</f>
        <v>6.31</v>
      </c>
      <c r="K153" s="255"/>
      <c r="L153" s="131"/>
      <c r="M153" s="131"/>
      <c r="N153" s="249"/>
      <c r="O153" s="249"/>
    </row>
    <row r="154" spans="3:15" x14ac:dyDescent="0.2">
      <c r="C154" s="107" t="s">
        <v>4305</v>
      </c>
      <c r="D154" s="3"/>
      <c r="E154" s="108" t="s">
        <v>356</v>
      </c>
      <c r="F154" s="116" t="s">
        <v>950</v>
      </c>
      <c r="K154" s="255"/>
      <c r="L154" s="131"/>
      <c r="M154" s="131"/>
      <c r="N154" s="249"/>
      <c r="O154" s="249"/>
    </row>
    <row r="155" spans="3:15" x14ac:dyDescent="0.2">
      <c r="C155" s="107" t="s">
        <v>4306</v>
      </c>
      <c r="D155" s="3"/>
      <c r="E155" s="111" t="s">
        <v>371</v>
      </c>
      <c r="F155" s="254" t="s">
        <v>73</v>
      </c>
      <c r="K155" s="255"/>
      <c r="L155" s="131"/>
      <c r="M155" s="131"/>
      <c r="N155" s="249"/>
      <c r="O155" s="249"/>
    </row>
    <row r="156" spans="3:15" x14ac:dyDescent="0.2">
      <c r="C156" s="107" t="s">
        <v>4307</v>
      </c>
      <c r="D156" s="3"/>
      <c r="E156" s="111" t="s">
        <v>376</v>
      </c>
      <c r="F156" s="113">
        <v>90000</v>
      </c>
      <c r="H156" s="263">
        <v>380000</v>
      </c>
      <c r="K156" s="255"/>
      <c r="L156" s="131"/>
      <c r="M156" s="131"/>
      <c r="N156" s="249"/>
      <c r="O156" s="249"/>
    </row>
    <row r="157" spans="3:15" x14ac:dyDescent="0.2">
      <c r="C157" s="107" t="s">
        <v>4308</v>
      </c>
      <c r="D157" s="3"/>
      <c r="E157" s="127" t="s">
        <v>805</v>
      </c>
      <c r="F157" s="187">
        <f>ROUND($L$25*F156/1000,3)</f>
        <v>5.6790000000000003</v>
      </c>
      <c r="H157">
        <f>F153*2+F157*2</f>
        <v>23.978000000000002</v>
      </c>
      <c r="K157" s="255"/>
      <c r="L157" s="131"/>
      <c r="M157" s="131"/>
      <c r="N157" s="249"/>
      <c r="O157" s="249"/>
    </row>
    <row r="158" spans="3:15" x14ac:dyDescent="0.2">
      <c r="C158" s="107" t="s">
        <v>4309</v>
      </c>
      <c r="D158" s="3"/>
      <c r="E158" s="108" t="s">
        <v>356</v>
      </c>
      <c r="F158" s="116" t="s">
        <v>952</v>
      </c>
      <c r="K158" s="255"/>
      <c r="L158" s="131"/>
      <c r="M158" s="131"/>
      <c r="N158" s="249"/>
      <c r="O158" s="249"/>
    </row>
    <row r="159" spans="3:15" x14ac:dyDescent="0.2">
      <c r="C159" s="107" t="s">
        <v>4310</v>
      </c>
      <c r="D159" s="3"/>
      <c r="E159" s="111" t="s">
        <v>371</v>
      </c>
      <c r="F159" s="280" t="s">
        <v>79</v>
      </c>
      <c r="K159" s="255"/>
      <c r="L159" s="131"/>
      <c r="M159" s="131"/>
      <c r="N159" s="249"/>
      <c r="O159" s="249"/>
    </row>
    <row r="160" spans="3:15" x14ac:dyDescent="0.2">
      <c r="C160" s="107" t="s">
        <v>4311</v>
      </c>
      <c r="D160" s="3"/>
      <c r="E160" s="111" t="s">
        <v>376</v>
      </c>
      <c r="F160" s="113">
        <v>100000</v>
      </c>
      <c r="H160" s="260"/>
      <c r="K160" s="255"/>
      <c r="L160" s="131"/>
      <c r="M160" s="131"/>
      <c r="N160" s="249"/>
      <c r="O160" s="249"/>
    </row>
    <row r="161" spans="3:15" x14ac:dyDescent="0.2">
      <c r="C161" s="107" t="s">
        <v>4312</v>
      </c>
      <c r="D161" s="3"/>
      <c r="E161" s="127" t="s">
        <v>805</v>
      </c>
      <c r="F161" s="187">
        <f>ROUND($L$30*F160/1000,3)</f>
        <v>8.1300000000000008</v>
      </c>
      <c r="K161" s="255"/>
      <c r="L161" s="131"/>
      <c r="M161" s="131"/>
      <c r="N161" s="249"/>
      <c r="O161" s="249"/>
    </row>
    <row r="162" spans="3:15" x14ac:dyDescent="0.2">
      <c r="C162" s="107" t="s">
        <v>4313</v>
      </c>
      <c r="D162" s="3"/>
      <c r="E162" s="108" t="s">
        <v>356</v>
      </c>
      <c r="F162" s="116" t="s">
        <v>954</v>
      </c>
      <c r="K162" s="255"/>
      <c r="L162" s="131"/>
      <c r="M162" s="131"/>
      <c r="N162" s="249"/>
      <c r="O162" s="249"/>
    </row>
    <row r="163" spans="3:15" x14ac:dyDescent="0.2">
      <c r="C163" s="107" t="s">
        <v>4314</v>
      </c>
      <c r="D163" s="3"/>
      <c r="E163" s="111" t="s">
        <v>371</v>
      </c>
      <c r="F163" s="280" t="s">
        <v>79</v>
      </c>
      <c r="K163" s="255"/>
      <c r="L163" s="131"/>
      <c r="M163" s="131"/>
      <c r="N163" s="249"/>
      <c r="O163" s="249"/>
    </row>
    <row r="164" spans="3:15" x14ac:dyDescent="0.2">
      <c r="C164" s="107" t="s">
        <v>4315</v>
      </c>
      <c r="D164" s="3"/>
      <c r="E164" s="111" t="s">
        <v>376</v>
      </c>
      <c r="F164" s="113">
        <v>90000</v>
      </c>
      <c r="H164" s="263">
        <v>380000</v>
      </c>
      <c r="K164" s="255"/>
      <c r="L164" s="131"/>
      <c r="M164" s="131"/>
      <c r="N164" s="249"/>
      <c r="O164" s="249"/>
    </row>
    <row r="165" spans="3:15" x14ac:dyDescent="0.2">
      <c r="C165" s="107" t="s">
        <v>4316</v>
      </c>
      <c r="D165" s="3"/>
      <c r="E165" s="127" t="s">
        <v>805</v>
      </c>
      <c r="F165" s="187">
        <f>ROUND($L$30*F164/1000,3)</f>
        <v>7.3170000000000002</v>
      </c>
      <c r="H165">
        <f>F161*2+F165*2</f>
        <v>30.894000000000002</v>
      </c>
      <c r="K165" s="255"/>
      <c r="L165" s="131"/>
      <c r="M165" s="131"/>
      <c r="N165" s="249"/>
      <c r="O165" s="249"/>
    </row>
    <row r="166" spans="3:15" x14ac:dyDescent="0.2">
      <c r="C166" s="107" t="s">
        <v>4317</v>
      </c>
      <c r="D166" s="3"/>
      <c r="E166" s="108" t="s">
        <v>356</v>
      </c>
      <c r="F166" s="116" t="s">
        <v>956</v>
      </c>
      <c r="K166" s="255"/>
      <c r="L166" s="131"/>
      <c r="M166" s="131"/>
      <c r="N166" s="249"/>
      <c r="O166" s="249"/>
    </row>
    <row r="167" spans="3:15" x14ac:dyDescent="0.2">
      <c r="C167" s="107" t="s">
        <v>4318</v>
      </c>
      <c r="D167" s="3"/>
      <c r="E167" s="111" t="s">
        <v>371</v>
      </c>
      <c r="F167" s="280" t="s">
        <v>83</v>
      </c>
      <c r="K167" s="255"/>
      <c r="L167" s="131"/>
      <c r="M167" s="131"/>
      <c r="N167" s="249"/>
      <c r="O167" s="249"/>
    </row>
    <row r="168" spans="3:15" x14ac:dyDescent="0.2">
      <c r="C168" s="107" t="s">
        <v>4319</v>
      </c>
      <c r="D168" s="3"/>
      <c r="E168" s="111" t="s">
        <v>376</v>
      </c>
      <c r="F168" s="113">
        <v>100000</v>
      </c>
      <c r="H168" s="263"/>
      <c r="K168" s="255"/>
      <c r="L168" s="131"/>
      <c r="M168" s="131"/>
      <c r="N168" s="249"/>
      <c r="O168" s="249"/>
    </row>
    <row r="169" spans="3:15" x14ac:dyDescent="0.2">
      <c r="C169" s="107" t="s">
        <v>4320</v>
      </c>
      <c r="D169" s="3"/>
      <c r="E169" s="127" t="s">
        <v>805</v>
      </c>
      <c r="F169" s="187">
        <f>ROUND($L$35*F168/1000,3)</f>
        <v>12.81</v>
      </c>
      <c r="K169" s="255"/>
      <c r="L169" s="131"/>
      <c r="M169" s="131"/>
      <c r="N169" s="249"/>
      <c r="O169" s="249"/>
    </row>
    <row r="170" spans="3:15" x14ac:dyDescent="0.2">
      <c r="C170" s="107" t="s">
        <v>4321</v>
      </c>
      <c r="E170" s="108" t="s">
        <v>356</v>
      </c>
      <c r="F170" s="116" t="s">
        <v>958</v>
      </c>
      <c r="K170" s="255"/>
      <c r="L170" s="131"/>
      <c r="M170" s="131"/>
      <c r="N170" s="249"/>
      <c r="O170" s="249"/>
    </row>
    <row r="171" spans="3:15" x14ac:dyDescent="0.2">
      <c r="C171" s="107" t="s">
        <v>4322</v>
      </c>
      <c r="E171" s="111" t="s">
        <v>371</v>
      </c>
      <c r="F171" s="280" t="s">
        <v>83</v>
      </c>
      <c r="K171" s="255"/>
      <c r="L171" s="131"/>
      <c r="M171" s="131"/>
      <c r="N171" s="249"/>
      <c r="O171" s="249"/>
    </row>
    <row r="172" spans="3:15" x14ac:dyDescent="0.2">
      <c r="C172" s="107" t="s">
        <v>4323</v>
      </c>
      <c r="E172" s="111" t="s">
        <v>376</v>
      </c>
      <c r="F172" s="113">
        <v>90000</v>
      </c>
      <c r="H172" s="263">
        <v>380000</v>
      </c>
      <c r="K172" s="255"/>
      <c r="L172" s="131"/>
      <c r="M172" s="131"/>
      <c r="N172" s="249"/>
      <c r="O172" s="249"/>
    </row>
    <row r="173" spans="3:15" x14ac:dyDescent="0.2">
      <c r="C173" s="107" t="s">
        <v>4324</v>
      </c>
      <c r="E173" s="127" t="s">
        <v>805</v>
      </c>
      <c r="F173" s="187">
        <f>ROUND($L$35*F172/1000,3)</f>
        <v>11.529</v>
      </c>
      <c r="H173">
        <f>F169*2+F173*2</f>
        <v>48.677999999999997</v>
      </c>
      <c r="K173" s="255"/>
      <c r="L173" s="131"/>
      <c r="M173" s="131"/>
      <c r="N173" s="249"/>
      <c r="O173" s="249"/>
    </row>
    <row r="174" spans="3:15" x14ac:dyDescent="0.2">
      <c r="C174" s="107" t="s">
        <v>4325</v>
      </c>
      <c r="D174" s="3"/>
      <c r="E174" s="108" t="s">
        <v>356</v>
      </c>
      <c r="F174" s="116" t="s">
        <v>960</v>
      </c>
      <c r="K174" s="255"/>
      <c r="L174" s="131"/>
      <c r="M174" s="131"/>
      <c r="N174" s="249"/>
      <c r="O174" s="249"/>
    </row>
    <row r="175" spans="3:15" x14ac:dyDescent="0.2">
      <c r="C175" s="107" t="s">
        <v>4326</v>
      </c>
      <c r="D175" s="3"/>
      <c r="E175" s="111" t="s">
        <v>371</v>
      </c>
      <c r="F175" s="280" t="s">
        <v>95</v>
      </c>
      <c r="K175" s="255"/>
      <c r="L175" s="131"/>
      <c r="M175" s="131"/>
      <c r="N175" s="249"/>
      <c r="O175" s="249"/>
    </row>
    <row r="176" spans="3:15" x14ac:dyDescent="0.2">
      <c r="C176" s="107" t="s">
        <v>4327</v>
      </c>
      <c r="D176" s="3"/>
      <c r="E176" s="111" t="s">
        <v>376</v>
      </c>
      <c r="F176" s="113">
        <v>100000</v>
      </c>
      <c r="H176" s="260"/>
      <c r="K176" s="255"/>
      <c r="L176" s="131"/>
      <c r="M176" s="131"/>
      <c r="N176" s="249"/>
      <c r="O176" s="249"/>
    </row>
    <row r="177" spans="3:15" x14ac:dyDescent="0.2">
      <c r="C177" s="107" t="s">
        <v>4328</v>
      </c>
      <c r="D177" s="3"/>
      <c r="E177" s="127" t="s">
        <v>805</v>
      </c>
      <c r="F177" s="187">
        <f>ROUND($L$40*F176/1000,3)</f>
        <v>19.78</v>
      </c>
      <c r="K177" s="255"/>
      <c r="L177" s="131"/>
      <c r="M177" s="131"/>
      <c r="N177" s="249"/>
      <c r="O177" s="249"/>
    </row>
    <row r="178" spans="3:15" x14ac:dyDescent="0.2">
      <c r="C178" s="107" t="s">
        <v>4329</v>
      </c>
      <c r="D178" s="3"/>
      <c r="E178" s="108" t="s">
        <v>356</v>
      </c>
      <c r="F178" s="116" t="s">
        <v>962</v>
      </c>
      <c r="K178" s="255"/>
      <c r="L178" s="131"/>
      <c r="M178" s="131"/>
      <c r="N178" s="249"/>
      <c r="O178" s="249"/>
    </row>
    <row r="179" spans="3:15" x14ac:dyDescent="0.2">
      <c r="C179" s="107" t="s">
        <v>4330</v>
      </c>
      <c r="D179" s="3"/>
      <c r="E179" s="111" t="s">
        <v>371</v>
      </c>
      <c r="F179" s="280" t="s">
        <v>95</v>
      </c>
      <c r="K179" s="255"/>
      <c r="L179" s="131"/>
      <c r="M179" s="131"/>
      <c r="N179" s="249"/>
      <c r="O179" s="249"/>
    </row>
    <row r="180" spans="3:15" x14ac:dyDescent="0.2">
      <c r="C180" s="107" t="s">
        <v>4331</v>
      </c>
      <c r="D180" s="3"/>
      <c r="E180" s="111" t="s">
        <v>376</v>
      </c>
      <c r="F180" s="113">
        <v>90000</v>
      </c>
      <c r="H180" s="263">
        <v>380000</v>
      </c>
      <c r="K180" s="255"/>
      <c r="L180" s="131"/>
      <c r="M180" s="131"/>
      <c r="N180" s="249"/>
      <c r="O180" s="249"/>
    </row>
    <row r="181" spans="3:15" x14ac:dyDescent="0.2">
      <c r="C181" s="107" t="s">
        <v>4332</v>
      </c>
      <c r="D181" s="3"/>
      <c r="E181" s="127" t="s">
        <v>805</v>
      </c>
      <c r="F181" s="187">
        <f>ROUND($L$40*F180/1000,3)</f>
        <v>17.802</v>
      </c>
      <c r="H181">
        <f>F177*2+F181*2</f>
        <v>75.164000000000001</v>
      </c>
      <c r="K181" s="255"/>
      <c r="L181" s="131"/>
      <c r="M181" s="131"/>
      <c r="N181" s="249"/>
      <c r="O181" s="249"/>
    </row>
    <row r="182" spans="3:15" x14ac:dyDescent="0.2">
      <c r="C182" s="107" t="s">
        <v>4333</v>
      </c>
      <c r="D182" s="3"/>
      <c r="E182" s="108" t="s">
        <v>356</v>
      </c>
      <c r="F182" s="116" t="s">
        <v>964</v>
      </c>
      <c r="K182" s="255"/>
      <c r="L182" s="131"/>
      <c r="M182" s="131"/>
      <c r="N182" s="249"/>
      <c r="O182" s="249"/>
    </row>
    <row r="183" spans="3:15" x14ac:dyDescent="0.2">
      <c r="C183" s="107" t="s">
        <v>4334</v>
      </c>
      <c r="D183" s="3"/>
      <c r="E183" s="111" t="s">
        <v>371</v>
      </c>
      <c r="F183" s="280" t="s">
        <v>196</v>
      </c>
      <c r="K183" s="255"/>
      <c r="L183" s="131"/>
      <c r="M183" s="131"/>
      <c r="N183" s="249"/>
      <c r="O183" s="249"/>
    </row>
    <row r="184" spans="3:15" x14ac:dyDescent="0.2">
      <c r="C184" s="107" t="s">
        <v>4335</v>
      </c>
      <c r="D184" s="3"/>
      <c r="E184" s="111" t="s">
        <v>376</v>
      </c>
      <c r="F184" s="113">
        <v>100000</v>
      </c>
      <c r="K184" s="255"/>
      <c r="L184" s="131"/>
      <c r="M184" s="131"/>
      <c r="N184" s="249"/>
      <c r="O184" s="249"/>
    </row>
    <row r="185" spans="3:15" x14ac:dyDescent="0.2">
      <c r="C185" s="107" t="s">
        <v>4336</v>
      </c>
      <c r="D185" s="3"/>
      <c r="E185" s="127" t="s">
        <v>805</v>
      </c>
      <c r="F185" s="187">
        <f>ROUND($L$45*F184/1000,3)</f>
        <v>30.35</v>
      </c>
      <c r="K185" s="255"/>
      <c r="L185" s="131"/>
      <c r="M185" s="131"/>
      <c r="N185" s="249"/>
      <c r="O185" s="249"/>
    </row>
    <row r="186" spans="3:15" x14ac:dyDescent="0.2">
      <c r="C186" s="107" t="s">
        <v>4337</v>
      </c>
      <c r="E186" s="108" t="s">
        <v>356</v>
      </c>
      <c r="F186" s="116" t="s">
        <v>966</v>
      </c>
      <c r="K186" s="255"/>
      <c r="L186" s="131"/>
      <c r="M186" s="131"/>
      <c r="N186" s="249"/>
      <c r="O186" s="249"/>
    </row>
    <row r="187" spans="3:15" x14ac:dyDescent="0.2">
      <c r="C187" s="107" t="s">
        <v>4338</v>
      </c>
      <c r="E187" s="111" t="s">
        <v>371</v>
      </c>
      <c r="F187" s="280" t="s">
        <v>196</v>
      </c>
      <c r="K187" s="255"/>
      <c r="L187" s="131"/>
      <c r="M187" s="131"/>
      <c r="N187" s="249"/>
      <c r="O187" s="249"/>
    </row>
    <row r="188" spans="3:15" x14ac:dyDescent="0.2">
      <c r="C188" s="107" t="s">
        <v>4339</v>
      </c>
      <c r="E188" s="111" t="s">
        <v>376</v>
      </c>
      <c r="F188" s="113">
        <v>90000</v>
      </c>
      <c r="H188" s="263">
        <v>380000</v>
      </c>
      <c r="K188" s="255"/>
      <c r="L188" s="131"/>
      <c r="M188" s="131"/>
      <c r="N188" s="249"/>
      <c r="O188" s="249"/>
    </row>
    <row r="189" spans="3:15" x14ac:dyDescent="0.2">
      <c r="C189" s="107" t="s">
        <v>4340</v>
      </c>
      <c r="E189" s="127" t="s">
        <v>805</v>
      </c>
      <c r="F189" s="187">
        <f>ROUND($L$45*F188/1000,3)</f>
        <v>27.315000000000001</v>
      </c>
      <c r="H189">
        <f>F185*2+F189*2</f>
        <v>115.33000000000001</v>
      </c>
      <c r="K189" s="255"/>
      <c r="L189" s="131"/>
      <c r="M189" s="131"/>
      <c r="N189" s="249"/>
      <c r="O189" s="249"/>
    </row>
    <row r="190" spans="3:15" x14ac:dyDescent="0.2">
      <c r="C190" s="107" t="s">
        <v>4341</v>
      </c>
      <c r="D190" s="3"/>
      <c r="E190" s="108" t="s">
        <v>356</v>
      </c>
      <c r="F190" s="116" t="s">
        <v>968</v>
      </c>
      <c r="K190" s="255"/>
      <c r="L190" s="131"/>
      <c r="M190" s="131"/>
      <c r="N190" s="249"/>
      <c r="O190" s="249"/>
    </row>
    <row r="191" spans="3:15" x14ac:dyDescent="0.2">
      <c r="C191" s="107" t="s">
        <v>4342</v>
      </c>
      <c r="D191" s="3"/>
      <c r="E191" s="111" t="s">
        <v>371</v>
      </c>
      <c r="F191" s="280" t="s">
        <v>815</v>
      </c>
      <c r="K191" s="255"/>
      <c r="L191" s="131"/>
      <c r="M191" s="131"/>
      <c r="N191" s="249"/>
      <c r="O191" s="249"/>
    </row>
    <row r="192" spans="3:15" x14ac:dyDescent="0.2">
      <c r="C192" s="107" t="s">
        <v>4343</v>
      </c>
      <c r="D192" s="3"/>
      <c r="E192" s="111" t="s">
        <v>376</v>
      </c>
      <c r="F192" s="113">
        <v>100000</v>
      </c>
      <c r="K192" s="255"/>
      <c r="L192" s="131"/>
      <c r="M192" s="131"/>
      <c r="N192" s="249"/>
      <c r="O192" s="249"/>
    </row>
    <row r="193" spans="3:15" x14ac:dyDescent="0.2">
      <c r="C193" s="107" t="s">
        <v>4344</v>
      </c>
      <c r="D193" s="3"/>
      <c r="E193" s="127" t="s">
        <v>805</v>
      </c>
      <c r="F193" s="187">
        <f>ROUND($L$50*F192/1000,3)</f>
        <v>49.13</v>
      </c>
      <c r="K193" s="255"/>
      <c r="L193" s="131"/>
      <c r="M193" s="131"/>
      <c r="N193" s="249"/>
      <c r="O193" s="249"/>
    </row>
    <row r="194" spans="3:15" x14ac:dyDescent="0.2">
      <c r="C194" s="107" t="s">
        <v>4345</v>
      </c>
      <c r="D194" s="3"/>
      <c r="E194" s="108" t="s">
        <v>356</v>
      </c>
      <c r="F194" s="116" t="s">
        <v>970</v>
      </c>
      <c r="K194" s="255"/>
      <c r="L194" s="131"/>
      <c r="M194" s="131"/>
      <c r="N194" s="249"/>
      <c r="O194" s="249"/>
    </row>
    <row r="195" spans="3:15" x14ac:dyDescent="0.2">
      <c r="C195" s="107" t="s">
        <v>4346</v>
      </c>
      <c r="D195" s="3"/>
      <c r="E195" s="111" t="s">
        <v>371</v>
      </c>
      <c r="F195" s="280" t="s">
        <v>815</v>
      </c>
      <c r="K195" s="255"/>
      <c r="L195" s="131"/>
      <c r="M195" s="131"/>
      <c r="N195" s="249"/>
      <c r="O195" s="249"/>
    </row>
    <row r="196" spans="3:15" x14ac:dyDescent="0.2">
      <c r="C196" s="107" t="s">
        <v>4347</v>
      </c>
      <c r="D196" s="3"/>
      <c r="E196" s="111" t="s">
        <v>376</v>
      </c>
      <c r="F196" s="113">
        <v>90000</v>
      </c>
      <c r="H196" s="263">
        <v>380000</v>
      </c>
      <c r="K196" s="255"/>
      <c r="L196" s="131"/>
      <c r="M196" s="131"/>
      <c r="N196" s="249"/>
      <c r="O196" s="249"/>
    </row>
    <row r="197" spans="3:15" x14ac:dyDescent="0.2">
      <c r="C197" s="107" t="s">
        <v>4348</v>
      </c>
      <c r="D197" s="3"/>
      <c r="E197" s="127" t="s">
        <v>805</v>
      </c>
      <c r="F197" s="187">
        <f>ROUND($L$50*F196/1000,3)</f>
        <v>44.216999999999999</v>
      </c>
      <c r="H197">
        <f>F193*2+F197*2</f>
        <v>186.69400000000002</v>
      </c>
      <c r="K197" s="255"/>
      <c r="L197" s="131"/>
      <c r="M197" s="131"/>
      <c r="N197" s="249"/>
      <c r="O197" s="249"/>
    </row>
    <row r="198" spans="3:15" x14ac:dyDescent="0.2">
      <c r="C198" s="107" t="s">
        <v>4349</v>
      </c>
      <c r="D198" s="3"/>
      <c r="E198" s="108" t="s">
        <v>356</v>
      </c>
      <c r="F198" s="116" t="s">
        <v>972</v>
      </c>
      <c r="K198" s="255"/>
      <c r="L198" s="131"/>
      <c r="M198" s="131"/>
      <c r="N198" s="249"/>
      <c r="O198" s="249"/>
    </row>
    <row r="199" spans="3:15" x14ac:dyDescent="0.2">
      <c r="C199" s="107" t="s">
        <v>4350</v>
      </c>
      <c r="D199" s="3"/>
      <c r="E199" s="111" t="s">
        <v>371</v>
      </c>
      <c r="F199" s="280" t="s">
        <v>234</v>
      </c>
      <c r="K199" s="255"/>
      <c r="L199" s="131"/>
      <c r="M199" s="131"/>
      <c r="N199" s="249"/>
      <c r="O199" s="249"/>
    </row>
    <row r="200" spans="3:15" x14ac:dyDescent="0.2">
      <c r="C200" s="107" t="s">
        <v>4351</v>
      </c>
      <c r="D200" s="3"/>
      <c r="E200" s="111" t="s">
        <v>376</v>
      </c>
      <c r="F200" s="113">
        <v>100000</v>
      </c>
      <c r="K200" s="255"/>
      <c r="L200" s="131"/>
      <c r="M200" s="131"/>
      <c r="N200" s="249"/>
      <c r="O200" s="249"/>
    </row>
    <row r="201" spans="3:15" x14ac:dyDescent="0.2">
      <c r="C201" s="107" t="s">
        <v>4352</v>
      </c>
      <c r="D201" s="3"/>
      <c r="E201" s="127" t="s">
        <v>805</v>
      </c>
      <c r="F201" s="187">
        <f>ROUND($L$55*F200/1000,3)</f>
        <v>76.87</v>
      </c>
      <c r="K201" s="255"/>
      <c r="L201" s="131"/>
      <c r="M201" s="131"/>
      <c r="N201" s="249"/>
      <c r="O201" s="249"/>
    </row>
    <row r="202" spans="3:15" x14ac:dyDescent="0.2">
      <c r="C202" s="107" t="s">
        <v>4353</v>
      </c>
      <c r="D202" s="3"/>
      <c r="E202" s="108" t="s">
        <v>356</v>
      </c>
      <c r="F202" s="116" t="s">
        <v>974</v>
      </c>
      <c r="K202" s="255"/>
      <c r="L202" s="131"/>
      <c r="M202" s="131"/>
      <c r="N202" s="249"/>
      <c r="O202" s="249"/>
    </row>
    <row r="203" spans="3:15" x14ac:dyDescent="0.2">
      <c r="C203" s="107" t="s">
        <v>4354</v>
      </c>
      <c r="D203" s="3"/>
      <c r="E203" s="111" t="s">
        <v>371</v>
      </c>
      <c r="F203" s="280" t="s">
        <v>234</v>
      </c>
      <c r="K203" s="255"/>
      <c r="L203" s="131"/>
      <c r="M203" s="131"/>
      <c r="N203" s="249"/>
      <c r="O203" s="249"/>
    </row>
    <row r="204" spans="3:15" x14ac:dyDescent="0.2">
      <c r="C204" s="107" t="s">
        <v>4355</v>
      </c>
      <c r="D204" s="3"/>
      <c r="E204" s="111" t="s">
        <v>376</v>
      </c>
      <c r="F204" s="113">
        <v>90000</v>
      </c>
      <c r="H204" s="263">
        <v>380000</v>
      </c>
      <c r="K204" s="255"/>
      <c r="L204" s="131"/>
      <c r="M204" s="131"/>
      <c r="N204" s="249"/>
      <c r="O204" s="249"/>
    </row>
    <row r="205" spans="3:15" x14ac:dyDescent="0.2">
      <c r="C205" s="107" t="s">
        <v>4356</v>
      </c>
      <c r="D205" s="3"/>
      <c r="E205" s="127" t="s">
        <v>805</v>
      </c>
      <c r="F205" s="187">
        <f>ROUND($L$55*F204/1000,3)</f>
        <v>69.183000000000007</v>
      </c>
      <c r="H205">
        <f>F201*2+F205*2</f>
        <v>292.10599999999999</v>
      </c>
      <c r="K205" s="255"/>
      <c r="L205" s="131"/>
      <c r="M205" s="131"/>
      <c r="N205" s="249"/>
      <c r="O205" s="249"/>
    </row>
    <row r="206" spans="3:15" x14ac:dyDescent="0.2">
      <c r="C206" s="107" t="s">
        <v>4357</v>
      </c>
      <c r="D206" s="3"/>
      <c r="E206" s="108" t="s">
        <v>356</v>
      </c>
      <c r="F206" s="116" t="s">
        <v>976</v>
      </c>
      <c r="K206" s="255"/>
      <c r="L206" s="131"/>
      <c r="M206" s="131"/>
      <c r="N206" s="249"/>
      <c r="O206" s="249"/>
    </row>
    <row r="207" spans="3:15" x14ac:dyDescent="0.2">
      <c r="C207" s="107" t="s">
        <v>4358</v>
      </c>
      <c r="D207" s="3"/>
      <c r="E207" s="111" t="s">
        <v>371</v>
      </c>
      <c r="F207" s="280" t="s">
        <v>238</v>
      </c>
      <c r="K207" s="255"/>
      <c r="L207" s="131"/>
      <c r="M207" s="131"/>
      <c r="N207" s="249"/>
      <c r="O207" s="249"/>
    </row>
    <row r="208" spans="3:15" x14ac:dyDescent="0.2">
      <c r="C208" s="107" t="s">
        <v>4359</v>
      </c>
      <c r="D208" s="3"/>
      <c r="E208" s="111" t="s">
        <v>376</v>
      </c>
      <c r="F208" s="113">
        <v>100000</v>
      </c>
      <c r="K208" s="255"/>
      <c r="L208" s="131"/>
      <c r="M208" s="131"/>
      <c r="N208" s="249"/>
      <c r="O208" s="249"/>
    </row>
    <row r="209" spans="3:15" x14ac:dyDescent="0.2">
      <c r="C209" s="107" t="s">
        <v>4360</v>
      </c>
      <c r="D209" s="3"/>
      <c r="E209" s="127" t="s">
        <v>805</v>
      </c>
      <c r="F209" s="187">
        <f>ROUND($L$60*F208/1000,3)</f>
        <v>122.16</v>
      </c>
      <c r="K209" s="255"/>
      <c r="L209" s="131"/>
      <c r="M209" s="131"/>
      <c r="N209" s="249"/>
      <c r="O209" s="249"/>
    </row>
    <row r="210" spans="3:15" x14ac:dyDescent="0.2">
      <c r="C210" s="107" t="s">
        <v>4361</v>
      </c>
      <c r="D210" s="3"/>
      <c r="E210" s="108" t="s">
        <v>356</v>
      </c>
      <c r="F210" s="116" t="s">
        <v>978</v>
      </c>
      <c r="K210" s="255"/>
      <c r="L210" s="131"/>
      <c r="M210" s="131"/>
      <c r="N210" s="249"/>
      <c r="O210" s="249"/>
    </row>
    <row r="211" spans="3:15" x14ac:dyDescent="0.2">
      <c r="C211" s="107" t="s">
        <v>4362</v>
      </c>
      <c r="D211" s="3"/>
      <c r="E211" s="111" t="s">
        <v>371</v>
      </c>
      <c r="F211" s="280" t="s">
        <v>238</v>
      </c>
      <c r="K211" s="255"/>
      <c r="L211" s="131"/>
      <c r="M211" s="131"/>
      <c r="N211" s="249"/>
      <c r="O211" s="249"/>
    </row>
    <row r="212" spans="3:15" x14ac:dyDescent="0.2">
      <c r="C212" s="107" t="s">
        <v>4363</v>
      </c>
      <c r="D212" s="3"/>
      <c r="E212" s="111" t="s">
        <v>376</v>
      </c>
      <c r="F212" s="113">
        <v>90000</v>
      </c>
      <c r="H212" s="263">
        <v>380000</v>
      </c>
      <c r="K212" s="255"/>
      <c r="L212" s="131"/>
      <c r="M212" s="131"/>
      <c r="N212" s="249"/>
      <c r="O212" s="249"/>
    </row>
    <row r="213" spans="3:15" x14ac:dyDescent="0.2">
      <c r="C213" s="107" t="s">
        <v>4364</v>
      </c>
      <c r="D213" s="3"/>
      <c r="E213" s="127" t="s">
        <v>805</v>
      </c>
      <c r="F213" s="187">
        <f>ROUND($L$60*F212/1000,3)</f>
        <v>109.944</v>
      </c>
      <c r="H213">
        <f>F209*2+F213*2</f>
        <v>464.20799999999997</v>
      </c>
      <c r="K213" s="255"/>
      <c r="L213" s="131"/>
      <c r="M213" s="131"/>
      <c r="N213" s="249"/>
      <c r="O213" s="249"/>
    </row>
    <row r="214" spans="3:15" x14ac:dyDescent="0.2">
      <c r="C214" s="107" t="s">
        <v>4365</v>
      </c>
      <c r="D214" s="3"/>
      <c r="E214" s="108" t="s">
        <v>356</v>
      </c>
      <c r="F214" s="116" t="s">
        <v>980</v>
      </c>
      <c r="K214" s="255"/>
      <c r="L214" s="131"/>
      <c r="M214" s="131"/>
      <c r="N214" s="249"/>
      <c r="O214" s="249"/>
    </row>
    <row r="215" spans="3:15" x14ac:dyDescent="0.2">
      <c r="C215" s="107" t="s">
        <v>4366</v>
      </c>
      <c r="D215" s="3"/>
      <c r="E215" s="111" t="s">
        <v>371</v>
      </c>
      <c r="F215" s="280" t="s">
        <v>242</v>
      </c>
      <c r="K215" s="255"/>
      <c r="L215" s="131"/>
      <c r="M215" s="131"/>
      <c r="N215" s="249"/>
      <c r="O215" s="249"/>
    </row>
    <row r="216" spans="3:15" x14ac:dyDescent="0.2">
      <c r="C216" s="107" t="s">
        <v>4367</v>
      </c>
      <c r="D216" s="3"/>
      <c r="E216" s="111" t="s">
        <v>376</v>
      </c>
      <c r="F216" s="113">
        <v>100000</v>
      </c>
      <c r="K216" s="255"/>
      <c r="L216" s="131"/>
      <c r="M216" s="131"/>
      <c r="N216" s="249"/>
      <c r="O216" s="249"/>
    </row>
    <row r="217" spans="3:15" x14ac:dyDescent="0.2">
      <c r="C217" s="107" t="s">
        <v>4368</v>
      </c>
      <c r="D217" s="3"/>
      <c r="E217" s="127" t="s">
        <v>805</v>
      </c>
      <c r="F217" s="187">
        <f>ROUND($L$65*F216/1000,3)</f>
        <v>230.59</v>
      </c>
      <c r="K217" s="255"/>
      <c r="L217" s="131"/>
      <c r="M217" s="131"/>
      <c r="N217" s="249"/>
      <c r="O217" s="249"/>
    </row>
    <row r="218" spans="3:15" x14ac:dyDescent="0.2">
      <c r="C218" s="107" t="s">
        <v>4369</v>
      </c>
      <c r="D218" s="3"/>
      <c r="E218" s="108" t="s">
        <v>356</v>
      </c>
      <c r="F218" s="116" t="s">
        <v>982</v>
      </c>
      <c r="K218" s="255"/>
      <c r="L218" s="131"/>
      <c r="M218" s="131"/>
      <c r="N218" s="249"/>
      <c r="O218" s="249"/>
    </row>
    <row r="219" spans="3:15" x14ac:dyDescent="0.2">
      <c r="C219" s="107" t="s">
        <v>4370</v>
      </c>
      <c r="D219" s="3"/>
      <c r="E219" s="111" t="s">
        <v>371</v>
      </c>
      <c r="F219" s="280" t="s">
        <v>242</v>
      </c>
      <c r="K219" s="255"/>
      <c r="L219" s="131"/>
      <c r="M219" s="131"/>
      <c r="N219" s="249"/>
      <c r="O219" s="249"/>
    </row>
    <row r="220" spans="3:15" x14ac:dyDescent="0.2">
      <c r="C220" s="107" t="s">
        <v>4371</v>
      </c>
      <c r="D220" s="3"/>
      <c r="E220" s="111" t="s">
        <v>376</v>
      </c>
      <c r="F220" s="113">
        <v>90000</v>
      </c>
      <c r="H220" s="263">
        <v>380000</v>
      </c>
      <c r="K220" s="255"/>
      <c r="L220" s="131"/>
      <c r="M220" s="131"/>
      <c r="N220" s="249"/>
      <c r="O220" s="249"/>
    </row>
    <row r="221" spans="3:15" x14ac:dyDescent="0.2">
      <c r="C221" s="107" t="s">
        <v>4372</v>
      </c>
      <c r="D221" s="3"/>
      <c r="E221" s="127" t="s">
        <v>805</v>
      </c>
      <c r="F221" s="187">
        <f>ROUND($L$65*F220/1000,3)</f>
        <v>207.53100000000001</v>
      </c>
      <c r="H221">
        <f>F217*2+F221*2</f>
        <v>876.24199999999996</v>
      </c>
      <c r="K221" s="255"/>
      <c r="L221" s="131"/>
      <c r="M221" s="131"/>
      <c r="N221" s="249"/>
      <c r="O221" s="249"/>
    </row>
    <row r="222" spans="3:15" x14ac:dyDescent="0.2">
      <c r="C222" s="107" t="s">
        <v>4373</v>
      </c>
      <c r="D222" s="3"/>
      <c r="E222" s="108" t="s">
        <v>356</v>
      </c>
      <c r="F222" s="116" t="s">
        <v>984</v>
      </c>
      <c r="K222" s="255"/>
      <c r="L222" s="131"/>
      <c r="M222" s="131"/>
      <c r="N222" s="249"/>
      <c r="O222" s="249"/>
    </row>
    <row r="223" spans="3:15" x14ac:dyDescent="0.2">
      <c r="C223" s="107" t="s">
        <v>4374</v>
      </c>
      <c r="D223" s="3"/>
      <c r="E223" s="111" t="s">
        <v>371</v>
      </c>
      <c r="F223" s="280" t="s">
        <v>816</v>
      </c>
      <c r="K223" s="255"/>
      <c r="L223" s="131"/>
      <c r="M223" s="131"/>
      <c r="N223" s="249"/>
      <c r="O223" s="249"/>
    </row>
    <row r="224" spans="3:15" x14ac:dyDescent="0.2">
      <c r="C224" s="107" t="s">
        <v>4375</v>
      </c>
      <c r="D224" s="3"/>
      <c r="E224" s="111" t="s">
        <v>376</v>
      </c>
      <c r="F224" s="113">
        <v>100000</v>
      </c>
      <c r="K224" s="255"/>
      <c r="L224" s="131"/>
      <c r="M224" s="131"/>
      <c r="N224" s="249"/>
      <c r="O224" s="249"/>
    </row>
    <row r="225" spans="3:15" x14ac:dyDescent="0.2">
      <c r="C225" s="107" t="s">
        <v>4376</v>
      </c>
      <c r="D225" s="3"/>
      <c r="E225" s="127" t="s">
        <v>805</v>
      </c>
      <c r="F225" s="187">
        <f>ROUND($L$70*F224/1000,3)</f>
        <v>385.44</v>
      </c>
      <c r="K225" s="255"/>
      <c r="L225" s="131"/>
      <c r="M225" s="131"/>
      <c r="N225" s="249"/>
      <c r="O225" s="249"/>
    </row>
    <row r="226" spans="3:15" x14ac:dyDescent="0.2">
      <c r="C226" s="107" t="s">
        <v>4377</v>
      </c>
      <c r="D226" s="3"/>
      <c r="E226" s="108" t="s">
        <v>356</v>
      </c>
      <c r="F226" s="116" t="s">
        <v>987</v>
      </c>
      <c r="K226" s="255"/>
      <c r="L226" s="131"/>
      <c r="M226" s="131"/>
      <c r="N226" s="249"/>
      <c r="O226" s="249"/>
    </row>
    <row r="227" spans="3:15" x14ac:dyDescent="0.2">
      <c r="C227" s="107" t="s">
        <v>4378</v>
      </c>
      <c r="D227" s="3"/>
      <c r="E227" s="111" t="s">
        <v>371</v>
      </c>
      <c r="F227" s="280" t="s">
        <v>816</v>
      </c>
      <c r="K227" s="255"/>
      <c r="L227" s="131"/>
      <c r="M227" s="131"/>
      <c r="N227" s="249"/>
      <c r="O227" s="249"/>
    </row>
    <row r="228" spans="3:15" x14ac:dyDescent="0.2">
      <c r="C228" s="107" t="s">
        <v>4379</v>
      </c>
      <c r="D228" s="3"/>
      <c r="E228" s="111" t="s">
        <v>376</v>
      </c>
      <c r="F228" s="113">
        <v>90000</v>
      </c>
      <c r="H228" s="263">
        <v>380000</v>
      </c>
      <c r="K228" s="255"/>
      <c r="L228" s="131"/>
      <c r="M228" s="131"/>
      <c r="N228" s="249"/>
      <c r="O228" s="249"/>
    </row>
    <row r="229" spans="3:15" x14ac:dyDescent="0.2">
      <c r="C229" s="107" t="s">
        <v>4380</v>
      </c>
      <c r="D229" s="3"/>
      <c r="E229" s="127" t="s">
        <v>805</v>
      </c>
      <c r="F229" s="187">
        <f>ROUND($L$70*F228/1000,3)</f>
        <v>346.89600000000002</v>
      </c>
      <c r="H229">
        <f>F225*2+F229*2</f>
        <v>1464.672</v>
      </c>
      <c r="K229" s="255"/>
      <c r="L229" s="131"/>
      <c r="M229" s="131"/>
      <c r="N229" s="249"/>
      <c r="O229" s="249"/>
    </row>
    <row r="230" spans="3:15" x14ac:dyDescent="0.2">
      <c r="C230" s="107" t="s">
        <v>4381</v>
      </c>
      <c r="D230" s="35"/>
      <c r="E230" s="108" t="s">
        <v>356</v>
      </c>
      <c r="F230" s="116" t="s">
        <v>991</v>
      </c>
      <c r="K230" s="255"/>
      <c r="L230" s="131"/>
      <c r="M230" s="131"/>
      <c r="N230" s="249"/>
      <c r="O230" s="249"/>
    </row>
    <row r="231" spans="3:15" x14ac:dyDescent="0.2">
      <c r="C231" s="107" t="s">
        <v>4382</v>
      </c>
      <c r="D231" s="110"/>
      <c r="E231" s="111" t="s">
        <v>66</v>
      </c>
      <c r="F231" s="155" t="s">
        <v>886</v>
      </c>
      <c r="K231" s="255"/>
      <c r="L231" s="131"/>
      <c r="M231" s="131"/>
      <c r="N231" s="249"/>
      <c r="O231" s="249"/>
    </row>
    <row r="232" spans="3:15" x14ac:dyDescent="0.2">
      <c r="C232" s="107" t="s">
        <v>4383</v>
      </c>
      <c r="D232" s="110"/>
      <c r="E232" s="111" t="s">
        <v>371</v>
      </c>
      <c r="F232" s="280" t="s">
        <v>123</v>
      </c>
      <c r="K232" s="255"/>
      <c r="L232" s="131"/>
      <c r="M232" s="131"/>
      <c r="N232" s="249"/>
      <c r="O232" s="249"/>
    </row>
    <row r="233" spans="3:15" x14ac:dyDescent="0.2">
      <c r="C233" s="107" t="s">
        <v>4384</v>
      </c>
      <c r="D233" s="110"/>
      <c r="E233" s="111" t="s">
        <v>376</v>
      </c>
      <c r="F233" s="113">
        <v>100000</v>
      </c>
      <c r="H233" s="260"/>
      <c r="K233" s="255"/>
      <c r="L233" s="131"/>
      <c r="M233" s="131"/>
      <c r="N233" s="249"/>
      <c r="O233" s="249"/>
    </row>
    <row r="234" spans="3:15" x14ac:dyDescent="0.2">
      <c r="C234" s="107" t="s">
        <v>4385</v>
      </c>
      <c r="D234" s="110"/>
      <c r="E234" s="127" t="s">
        <v>805</v>
      </c>
      <c r="F234" s="187">
        <f>ROUND($L$23*F233/1000,3)</f>
        <v>6.45</v>
      </c>
      <c r="K234" s="255"/>
      <c r="L234" s="131"/>
      <c r="M234" s="131"/>
      <c r="N234" s="249"/>
      <c r="O234" s="249"/>
    </row>
    <row r="235" spans="3:15" x14ac:dyDescent="0.2">
      <c r="C235" s="107" t="s">
        <v>4386</v>
      </c>
      <c r="E235" s="108" t="s">
        <v>356</v>
      </c>
      <c r="F235" s="116" t="s">
        <v>992</v>
      </c>
      <c r="K235" s="255"/>
      <c r="L235" s="131"/>
      <c r="M235" s="131"/>
      <c r="N235" s="249"/>
      <c r="O235" s="249"/>
    </row>
    <row r="236" spans="3:15" x14ac:dyDescent="0.2">
      <c r="C236" s="107" t="s">
        <v>4387</v>
      </c>
      <c r="E236" s="111" t="s">
        <v>371</v>
      </c>
      <c r="F236" s="280" t="s">
        <v>123</v>
      </c>
      <c r="K236" s="255"/>
      <c r="L236" s="131"/>
      <c r="M236" s="131"/>
      <c r="N236" s="249"/>
      <c r="O236" s="249"/>
    </row>
    <row r="237" spans="3:15" x14ac:dyDescent="0.2">
      <c r="C237" s="107" t="s">
        <v>4388</v>
      </c>
      <c r="E237" s="111" t="s">
        <v>376</v>
      </c>
      <c r="F237" s="113">
        <v>90000</v>
      </c>
      <c r="H237" s="263">
        <v>370000</v>
      </c>
      <c r="K237" s="255"/>
      <c r="L237" s="131"/>
      <c r="M237" s="131"/>
      <c r="N237" s="249"/>
      <c r="O237" s="249"/>
    </row>
    <row r="238" spans="3:15" x14ac:dyDescent="0.2">
      <c r="C238" s="107" t="s">
        <v>4389</v>
      </c>
      <c r="E238" s="127" t="s">
        <v>805</v>
      </c>
      <c r="F238" s="187">
        <f>ROUND($L$23*F237/1000,3)</f>
        <v>5.8049999999999997</v>
      </c>
      <c r="H238">
        <f>F234+F238*3</f>
        <v>23.864999999999998</v>
      </c>
      <c r="K238" s="255"/>
      <c r="L238" s="131"/>
      <c r="M238" s="131"/>
      <c r="N238" s="249"/>
      <c r="O238" s="249"/>
    </row>
    <row r="239" spans="3:15" x14ac:dyDescent="0.2">
      <c r="C239" s="107" t="s">
        <v>4390</v>
      </c>
      <c r="D239" s="3"/>
      <c r="E239" s="108" t="s">
        <v>356</v>
      </c>
      <c r="F239" s="116" t="s">
        <v>995</v>
      </c>
      <c r="K239" s="255"/>
      <c r="L239" s="131"/>
      <c r="M239" s="131"/>
      <c r="N239" s="249"/>
      <c r="O239" s="249"/>
    </row>
    <row r="240" spans="3:15" x14ac:dyDescent="0.2">
      <c r="C240" s="107" t="s">
        <v>4391</v>
      </c>
      <c r="D240" s="3"/>
      <c r="E240" s="111" t="s">
        <v>371</v>
      </c>
      <c r="F240" s="254" t="s">
        <v>73</v>
      </c>
      <c r="K240" s="255"/>
      <c r="L240" s="131"/>
      <c r="M240" s="131"/>
      <c r="N240" s="249"/>
      <c r="O240" s="249"/>
    </row>
    <row r="241" spans="3:15" x14ac:dyDescent="0.2">
      <c r="C241" s="107" t="s">
        <v>4392</v>
      </c>
      <c r="D241" s="3"/>
      <c r="E241" s="111" t="s">
        <v>376</v>
      </c>
      <c r="F241" s="113">
        <v>100000</v>
      </c>
      <c r="H241" s="260"/>
      <c r="K241" s="255"/>
      <c r="L241" s="131"/>
      <c r="M241" s="131"/>
      <c r="N241" s="249"/>
      <c r="O241" s="249"/>
    </row>
    <row r="242" spans="3:15" x14ac:dyDescent="0.2">
      <c r="C242" s="107" t="s">
        <v>4393</v>
      </c>
      <c r="D242" s="3"/>
      <c r="E242" s="127" t="s">
        <v>805</v>
      </c>
      <c r="F242" s="187">
        <f>ROUND($L$25*F241/1000,3)</f>
        <v>6.31</v>
      </c>
      <c r="K242" s="255"/>
      <c r="L242" s="131"/>
      <c r="M242" s="131"/>
      <c r="N242" s="249"/>
      <c r="O242" s="249"/>
    </row>
    <row r="243" spans="3:15" x14ac:dyDescent="0.2">
      <c r="C243" s="107" t="s">
        <v>4394</v>
      </c>
      <c r="D243" s="3"/>
      <c r="E243" s="108" t="s">
        <v>356</v>
      </c>
      <c r="F243" s="116" t="s">
        <v>996</v>
      </c>
      <c r="K243" s="255"/>
      <c r="L243" s="131"/>
      <c r="M243" s="131"/>
      <c r="N243" s="249"/>
      <c r="O243" s="249"/>
    </row>
    <row r="244" spans="3:15" x14ac:dyDescent="0.2">
      <c r="C244" s="107" t="s">
        <v>4395</v>
      </c>
      <c r="D244" s="3"/>
      <c r="E244" s="111" t="s">
        <v>371</v>
      </c>
      <c r="F244" s="254" t="s">
        <v>73</v>
      </c>
      <c r="K244" s="255"/>
      <c r="L244" s="131"/>
      <c r="M244" s="131"/>
      <c r="N244" s="249"/>
      <c r="O244" s="249"/>
    </row>
    <row r="245" spans="3:15" x14ac:dyDescent="0.2">
      <c r="C245" s="107" t="s">
        <v>4396</v>
      </c>
      <c r="D245" s="3"/>
      <c r="E245" s="111" t="s">
        <v>376</v>
      </c>
      <c r="F245" s="113">
        <v>90000</v>
      </c>
      <c r="H245" s="263">
        <v>370000</v>
      </c>
      <c r="K245" s="255"/>
      <c r="L245" s="131"/>
      <c r="M245" s="131"/>
      <c r="N245" s="249"/>
      <c r="O245" s="249"/>
    </row>
    <row r="246" spans="3:15" x14ac:dyDescent="0.2">
      <c r="C246" s="107" t="s">
        <v>4397</v>
      </c>
      <c r="D246" s="3"/>
      <c r="E246" s="127" t="s">
        <v>805</v>
      </c>
      <c r="F246" s="187">
        <f>ROUND($L$25*F245/1000,3)</f>
        <v>5.6790000000000003</v>
      </c>
      <c r="H246">
        <f>F242+F246*3</f>
        <v>23.346999999999998</v>
      </c>
      <c r="K246" s="255"/>
      <c r="L246" s="131"/>
      <c r="M246" s="131"/>
      <c r="N246" s="249"/>
      <c r="O246" s="249"/>
    </row>
    <row r="247" spans="3:15" x14ac:dyDescent="0.2">
      <c r="C247" s="107" t="s">
        <v>4398</v>
      </c>
      <c r="D247" s="3"/>
      <c r="E247" s="108" t="s">
        <v>356</v>
      </c>
      <c r="F247" s="116" t="s">
        <v>999</v>
      </c>
      <c r="K247" s="255"/>
      <c r="L247" s="131"/>
      <c r="M247" s="131"/>
      <c r="N247" s="249"/>
      <c r="O247" s="249"/>
    </row>
    <row r="248" spans="3:15" x14ac:dyDescent="0.2">
      <c r="C248" s="107" t="s">
        <v>4399</v>
      </c>
      <c r="D248" s="3"/>
      <c r="E248" s="111" t="s">
        <v>371</v>
      </c>
      <c r="F248" s="280" t="s">
        <v>79</v>
      </c>
      <c r="K248" s="255"/>
      <c r="L248" s="131"/>
      <c r="M248" s="131"/>
      <c r="N248" s="249"/>
      <c r="O248" s="249"/>
    </row>
    <row r="249" spans="3:15" x14ac:dyDescent="0.2">
      <c r="C249" s="107" t="s">
        <v>4400</v>
      </c>
      <c r="D249" s="3"/>
      <c r="E249" s="111" t="s">
        <v>376</v>
      </c>
      <c r="F249" s="113">
        <v>100000</v>
      </c>
      <c r="H249" s="260"/>
      <c r="K249" s="255"/>
      <c r="L249" s="131"/>
      <c r="M249" s="131"/>
      <c r="N249" s="249"/>
      <c r="O249" s="249"/>
    </row>
    <row r="250" spans="3:15" x14ac:dyDescent="0.2">
      <c r="C250" s="107" t="s">
        <v>4401</v>
      </c>
      <c r="D250" s="3"/>
      <c r="E250" s="127" t="s">
        <v>805</v>
      </c>
      <c r="F250" s="187">
        <f>ROUND($L$30*F249/1000,3)</f>
        <v>8.1300000000000008</v>
      </c>
      <c r="K250" s="255"/>
      <c r="L250" s="131"/>
      <c r="M250" s="131"/>
      <c r="N250" s="249"/>
      <c r="O250" s="249"/>
    </row>
    <row r="251" spans="3:15" x14ac:dyDescent="0.2">
      <c r="C251" s="107" t="s">
        <v>4402</v>
      </c>
      <c r="D251" s="3"/>
      <c r="E251" s="108" t="s">
        <v>356</v>
      </c>
      <c r="F251" s="116" t="s">
        <v>1000</v>
      </c>
      <c r="K251" s="255"/>
      <c r="L251" s="131"/>
      <c r="M251" s="131"/>
      <c r="N251" s="249"/>
      <c r="O251" s="249"/>
    </row>
    <row r="252" spans="3:15" x14ac:dyDescent="0.2">
      <c r="C252" s="107" t="s">
        <v>4403</v>
      </c>
      <c r="D252" s="3"/>
      <c r="E252" s="111" t="s">
        <v>371</v>
      </c>
      <c r="F252" s="280" t="s">
        <v>79</v>
      </c>
      <c r="K252" s="255"/>
      <c r="L252" s="131"/>
      <c r="M252" s="131"/>
      <c r="N252" s="249"/>
      <c r="O252" s="249"/>
    </row>
    <row r="253" spans="3:15" x14ac:dyDescent="0.2">
      <c r="C253" s="107" t="s">
        <v>4404</v>
      </c>
      <c r="D253" s="3"/>
      <c r="E253" s="111" t="s">
        <v>376</v>
      </c>
      <c r="F253" s="113">
        <v>90000</v>
      </c>
      <c r="H253" s="263">
        <v>370000</v>
      </c>
      <c r="K253" s="255"/>
      <c r="L253" s="131"/>
      <c r="M253" s="131"/>
      <c r="N253" s="249"/>
      <c r="O253" s="249"/>
    </row>
    <row r="254" spans="3:15" x14ac:dyDescent="0.2">
      <c r="C254" s="107" t="s">
        <v>4405</v>
      </c>
      <c r="D254" s="3"/>
      <c r="E254" s="127" t="s">
        <v>805</v>
      </c>
      <c r="F254" s="187">
        <f>ROUND($L$30*F253/1000,3)</f>
        <v>7.3170000000000002</v>
      </c>
      <c r="H254">
        <f>F250+F254*3</f>
        <v>30.081000000000003</v>
      </c>
      <c r="K254" s="255"/>
      <c r="L254" s="131"/>
      <c r="M254" s="131"/>
      <c r="N254" s="249"/>
      <c r="O254" s="249"/>
    </row>
    <row r="255" spans="3:15" x14ac:dyDescent="0.2">
      <c r="C255" s="107" t="s">
        <v>4406</v>
      </c>
      <c r="D255" s="3"/>
      <c r="E255" s="108" t="s">
        <v>356</v>
      </c>
      <c r="F255" s="116" t="s">
        <v>1003</v>
      </c>
      <c r="K255" s="255"/>
      <c r="L255" s="131"/>
      <c r="M255" s="131"/>
      <c r="N255" s="249"/>
      <c r="O255" s="249"/>
    </row>
    <row r="256" spans="3:15" x14ac:dyDescent="0.2">
      <c r="C256" s="107" t="s">
        <v>4407</v>
      </c>
      <c r="D256" s="3"/>
      <c r="E256" s="111" t="s">
        <v>371</v>
      </c>
      <c r="F256" s="280" t="s">
        <v>83</v>
      </c>
      <c r="K256" s="255"/>
      <c r="L256" s="131"/>
      <c r="M256" s="131"/>
      <c r="N256" s="249"/>
      <c r="O256" s="249"/>
    </row>
    <row r="257" spans="3:15" x14ac:dyDescent="0.2">
      <c r="C257" s="107" t="s">
        <v>4408</v>
      </c>
      <c r="D257" s="3"/>
      <c r="E257" s="111" t="s">
        <v>376</v>
      </c>
      <c r="F257" s="113">
        <v>100000</v>
      </c>
      <c r="H257" s="263"/>
      <c r="K257" s="255"/>
      <c r="L257" s="131"/>
      <c r="M257" s="131"/>
      <c r="N257" s="249"/>
      <c r="O257" s="249"/>
    </row>
    <row r="258" spans="3:15" x14ac:dyDescent="0.2">
      <c r="C258" s="107" t="s">
        <v>4409</v>
      </c>
      <c r="D258" s="3"/>
      <c r="E258" s="127" t="s">
        <v>805</v>
      </c>
      <c r="F258" s="187">
        <f>ROUND($L$35*F257/1000,3)</f>
        <v>12.81</v>
      </c>
      <c r="K258" s="255"/>
      <c r="L258" s="131"/>
      <c r="M258" s="131"/>
      <c r="N258" s="249"/>
      <c r="O258" s="249"/>
    </row>
    <row r="259" spans="3:15" x14ac:dyDescent="0.2">
      <c r="C259" s="107" t="s">
        <v>4410</v>
      </c>
      <c r="E259" s="108" t="s">
        <v>356</v>
      </c>
      <c r="F259" s="116" t="s">
        <v>1004</v>
      </c>
      <c r="K259" s="255"/>
      <c r="L259" s="131"/>
      <c r="M259" s="131"/>
      <c r="N259" s="249"/>
      <c r="O259" s="249"/>
    </row>
    <row r="260" spans="3:15" x14ac:dyDescent="0.2">
      <c r="C260" s="107" t="s">
        <v>4411</v>
      </c>
      <c r="E260" s="111" t="s">
        <v>371</v>
      </c>
      <c r="F260" s="280" t="s">
        <v>83</v>
      </c>
      <c r="K260" s="255"/>
      <c r="L260" s="131"/>
      <c r="M260" s="131"/>
      <c r="N260" s="249"/>
      <c r="O260" s="249"/>
    </row>
    <row r="261" spans="3:15" x14ac:dyDescent="0.2">
      <c r="C261" s="107" t="s">
        <v>4412</v>
      </c>
      <c r="E261" s="111" t="s">
        <v>376</v>
      </c>
      <c r="F261" s="113">
        <v>90000</v>
      </c>
      <c r="H261" s="263">
        <v>370000</v>
      </c>
      <c r="K261" s="255"/>
      <c r="L261" s="131"/>
      <c r="M261" s="131"/>
      <c r="N261" s="249"/>
      <c r="O261" s="249"/>
    </row>
    <row r="262" spans="3:15" x14ac:dyDescent="0.2">
      <c r="C262" s="107" t="s">
        <v>4413</v>
      </c>
      <c r="E262" s="127" t="s">
        <v>805</v>
      </c>
      <c r="F262" s="187">
        <f>ROUND($L$35*F261/1000,3)</f>
        <v>11.529</v>
      </c>
      <c r="H262">
        <f>F258+F262*3</f>
        <v>47.397000000000006</v>
      </c>
      <c r="K262" s="255"/>
      <c r="L262" s="131"/>
      <c r="M262" s="131"/>
      <c r="N262" s="249"/>
      <c r="O262" s="249"/>
    </row>
    <row r="263" spans="3:15" x14ac:dyDescent="0.2">
      <c r="C263" s="107" t="s">
        <v>4414</v>
      </c>
      <c r="D263" s="3"/>
      <c r="E263" s="108" t="s">
        <v>356</v>
      </c>
      <c r="F263" s="116" t="s">
        <v>1007</v>
      </c>
      <c r="K263" s="255"/>
      <c r="L263" s="131"/>
      <c r="M263" s="131"/>
      <c r="N263" s="249"/>
      <c r="O263" s="249"/>
    </row>
    <row r="264" spans="3:15" x14ac:dyDescent="0.2">
      <c r="C264" s="107" t="s">
        <v>4415</v>
      </c>
      <c r="D264" s="3"/>
      <c r="E264" s="111" t="s">
        <v>371</v>
      </c>
      <c r="F264" s="280" t="s">
        <v>95</v>
      </c>
      <c r="K264" s="255"/>
      <c r="L264" s="131"/>
      <c r="M264" s="131"/>
      <c r="N264" s="249"/>
      <c r="O264" s="249"/>
    </row>
    <row r="265" spans="3:15" x14ac:dyDescent="0.2">
      <c r="C265" s="107" t="s">
        <v>4416</v>
      </c>
      <c r="D265" s="3"/>
      <c r="E265" s="111" t="s">
        <v>376</v>
      </c>
      <c r="F265" s="113">
        <v>100000</v>
      </c>
      <c r="H265" s="260"/>
      <c r="K265" s="255"/>
      <c r="L265" s="131"/>
      <c r="M265" s="131"/>
      <c r="N265" s="249"/>
      <c r="O265" s="249"/>
    </row>
    <row r="266" spans="3:15" x14ac:dyDescent="0.2">
      <c r="C266" s="107" t="s">
        <v>4417</v>
      </c>
      <c r="D266" s="3"/>
      <c r="E266" s="127" t="s">
        <v>805</v>
      </c>
      <c r="F266" s="187">
        <f>ROUND($L$40*F265/1000,3)</f>
        <v>19.78</v>
      </c>
      <c r="K266" s="255"/>
      <c r="L266" s="131"/>
      <c r="M266" s="131"/>
      <c r="N266" s="249"/>
      <c r="O266" s="249"/>
    </row>
    <row r="267" spans="3:15" x14ac:dyDescent="0.2">
      <c r="C267" s="107" t="s">
        <v>4418</v>
      </c>
      <c r="D267" s="3"/>
      <c r="E267" s="108" t="s">
        <v>356</v>
      </c>
      <c r="F267" s="116" t="s">
        <v>1008</v>
      </c>
      <c r="K267" s="255"/>
      <c r="L267" s="131"/>
      <c r="M267" s="131"/>
      <c r="N267" s="249"/>
      <c r="O267" s="249"/>
    </row>
    <row r="268" spans="3:15" x14ac:dyDescent="0.2">
      <c r="C268" s="107" t="s">
        <v>4419</v>
      </c>
      <c r="D268" s="3"/>
      <c r="E268" s="111" t="s">
        <v>371</v>
      </c>
      <c r="F268" s="280" t="s">
        <v>95</v>
      </c>
      <c r="K268" s="255"/>
      <c r="L268" s="131"/>
      <c r="M268" s="131"/>
      <c r="N268" s="249"/>
      <c r="O268" s="249"/>
    </row>
    <row r="269" spans="3:15" x14ac:dyDescent="0.2">
      <c r="C269" s="107" t="s">
        <v>4420</v>
      </c>
      <c r="D269" s="3"/>
      <c r="E269" s="111" t="s">
        <v>376</v>
      </c>
      <c r="F269" s="113">
        <v>90000</v>
      </c>
      <c r="H269" s="263">
        <v>370000</v>
      </c>
      <c r="K269" s="255"/>
      <c r="L269" s="131"/>
      <c r="M269" s="131"/>
      <c r="N269" s="249"/>
      <c r="O269" s="249"/>
    </row>
    <row r="270" spans="3:15" x14ac:dyDescent="0.2">
      <c r="C270" s="107" t="s">
        <v>4421</v>
      </c>
      <c r="D270" s="3"/>
      <c r="E270" s="127" t="s">
        <v>805</v>
      </c>
      <c r="F270" s="187">
        <f>ROUND($L$40*F269/1000,3)</f>
        <v>17.802</v>
      </c>
      <c r="H270">
        <f>F266+F270*3</f>
        <v>73.186000000000007</v>
      </c>
      <c r="K270" s="255"/>
      <c r="L270" s="131"/>
      <c r="M270" s="131"/>
      <c r="N270" s="249"/>
      <c r="O270" s="249"/>
    </row>
    <row r="271" spans="3:15" x14ac:dyDescent="0.2">
      <c r="C271" s="107" t="s">
        <v>4422</v>
      </c>
      <c r="D271" s="3"/>
      <c r="E271" s="108" t="s">
        <v>356</v>
      </c>
      <c r="F271" s="116" t="s">
        <v>1011</v>
      </c>
      <c r="K271" s="255"/>
      <c r="L271" s="131"/>
      <c r="M271" s="131"/>
      <c r="N271" s="249"/>
      <c r="O271" s="249"/>
    </row>
    <row r="272" spans="3:15" x14ac:dyDescent="0.2">
      <c r="C272" s="107" t="s">
        <v>4423</v>
      </c>
      <c r="D272" s="3"/>
      <c r="E272" s="111" t="s">
        <v>371</v>
      </c>
      <c r="F272" s="280" t="s">
        <v>196</v>
      </c>
      <c r="K272" s="255"/>
      <c r="L272" s="131"/>
      <c r="M272" s="131"/>
      <c r="N272" s="249"/>
      <c r="O272" s="249"/>
    </row>
    <row r="273" spans="3:15" x14ac:dyDescent="0.2">
      <c r="C273" s="107" t="s">
        <v>4424</v>
      </c>
      <c r="D273" s="3"/>
      <c r="E273" s="111" t="s">
        <v>376</v>
      </c>
      <c r="F273" s="113">
        <v>100000</v>
      </c>
      <c r="K273" s="255"/>
      <c r="L273" s="131"/>
      <c r="M273" s="131"/>
      <c r="N273" s="249"/>
      <c r="O273" s="249"/>
    </row>
    <row r="274" spans="3:15" x14ac:dyDescent="0.2">
      <c r="C274" s="107" t="s">
        <v>4425</v>
      </c>
      <c r="D274" s="3"/>
      <c r="E274" s="127" t="s">
        <v>805</v>
      </c>
      <c r="F274" s="187">
        <f>ROUND($L$45*F273/1000,3)</f>
        <v>30.35</v>
      </c>
      <c r="K274" s="255"/>
      <c r="L274" s="131"/>
      <c r="M274" s="131"/>
      <c r="N274" s="249"/>
      <c r="O274" s="249"/>
    </row>
    <row r="275" spans="3:15" x14ac:dyDescent="0.2">
      <c r="C275" s="107" t="s">
        <v>4426</v>
      </c>
      <c r="E275" s="108" t="s">
        <v>356</v>
      </c>
      <c r="F275" s="116" t="s">
        <v>1012</v>
      </c>
      <c r="K275" s="255"/>
      <c r="L275" s="131"/>
      <c r="M275" s="131"/>
      <c r="N275" s="249"/>
      <c r="O275" s="249"/>
    </row>
    <row r="276" spans="3:15" x14ac:dyDescent="0.2">
      <c r="C276" s="107" t="s">
        <v>4427</v>
      </c>
      <c r="E276" s="111" t="s">
        <v>371</v>
      </c>
      <c r="F276" s="280" t="s">
        <v>196</v>
      </c>
      <c r="K276" s="255"/>
      <c r="L276" s="131"/>
      <c r="M276" s="131"/>
      <c r="N276" s="249"/>
      <c r="O276" s="249"/>
    </row>
    <row r="277" spans="3:15" x14ac:dyDescent="0.2">
      <c r="C277" s="107" t="s">
        <v>4428</v>
      </c>
      <c r="E277" s="111" t="s">
        <v>376</v>
      </c>
      <c r="F277" s="113">
        <v>90000</v>
      </c>
      <c r="H277" s="263">
        <v>370000</v>
      </c>
      <c r="K277" s="255"/>
      <c r="L277" s="131"/>
      <c r="M277" s="131"/>
      <c r="N277" s="249"/>
      <c r="O277" s="249"/>
    </row>
    <row r="278" spans="3:15" x14ac:dyDescent="0.2">
      <c r="C278" s="107" t="s">
        <v>4429</v>
      </c>
      <c r="E278" s="127" t="s">
        <v>805</v>
      </c>
      <c r="F278" s="187">
        <f>ROUND($L$45*F277/1000,3)</f>
        <v>27.315000000000001</v>
      </c>
      <c r="H278">
        <f>F274+F278*3</f>
        <v>112.29500000000002</v>
      </c>
      <c r="K278" s="255"/>
      <c r="L278" s="131"/>
      <c r="M278" s="131"/>
      <c r="N278" s="249"/>
      <c r="O278" s="249"/>
    </row>
    <row r="279" spans="3:15" x14ac:dyDescent="0.2">
      <c r="C279" s="107" t="s">
        <v>4430</v>
      </c>
      <c r="D279" s="3"/>
      <c r="E279" s="108" t="s">
        <v>356</v>
      </c>
      <c r="F279" s="116" t="s">
        <v>1015</v>
      </c>
      <c r="K279" s="255"/>
      <c r="L279" s="131"/>
      <c r="M279" s="131"/>
      <c r="N279" s="249"/>
      <c r="O279" s="249"/>
    </row>
    <row r="280" spans="3:15" x14ac:dyDescent="0.2">
      <c r="C280" s="107" t="s">
        <v>4431</v>
      </c>
      <c r="D280" s="3"/>
      <c r="E280" s="111" t="s">
        <v>371</v>
      </c>
      <c r="F280" s="280" t="s">
        <v>815</v>
      </c>
      <c r="K280" s="255"/>
      <c r="L280" s="131"/>
      <c r="M280" s="131"/>
      <c r="N280" s="249"/>
      <c r="O280" s="249"/>
    </row>
    <row r="281" spans="3:15" x14ac:dyDescent="0.2">
      <c r="C281" s="107" t="s">
        <v>4432</v>
      </c>
      <c r="D281" s="3"/>
      <c r="E281" s="111" t="s">
        <v>376</v>
      </c>
      <c r="F281" s="113">
        <v>100000</v>
      </c>
      <c r="K281" s="255"/>
      <c r="L281" s="131"/>
      <c r="M281" s="131"/>
      <c r="N281" s="249"/>
      <c r="O281" s="249"/>
    </row>
    <row r="282" spans="3:15" x14ac:dyDescent="0.2">
      <c r="C282" s="107" t="s">
        <v>4433</v>
      </c>
      <c r="D282" s="3"/>
      <c r="E282" s="127" t="s">
        <v>805</v>
      </c>
      <c r="F282" s="187">
        <f>ROUND($L$50*F281/1000,3)</f>
        <v>49.13</v>
      </c>
      <c r="K282" s="255"/>
      <c r="L282" s="131"/>
      <c r="M282" s="131"/>
      <c r="N282" s="249"/>
      <c r="O282" s="249"/>
    </row>
    <row r="283" spans="3:15" x14ac:dyDescent="0.2">
      <c r="C283" s="107" t="s">
        <v>4434</v>
      </c>
      <c r="D283" s="3"/>
      <c r="E283" s="108" t="s">
        <v>356</v>
      </c>
      <c r="F283" s="116" t="s">
        <v>1016</v>
      </c>
      <c r="K283" s="255"/>
      <c r="L283" s="131"/>
      <c r="M283" s="131"/>
      <c r="N283" s="249"/>
      <c r="O283" s="249"/>
    </row>
    <row r="284" spans="3:15" x14ac:dyDescent="0.2">
      <c r="C284" s="107" t="s">
        <v>4435</v>
      </c>
      <c r="D284" s="3"/>
      <c r="E284" s="111" t="s">
        <v>371</v>
      </c>
      <c r="F284" s="280" t="s">
        <v>815</v>
      </c>
      <c r="K284" s="255"/>
      <c r="L284" s="131"/>
      <c r="M284" s="131"/>
      <c r="N284" s="249"/>
      <c r="O284" s="249"/>
    </row>
    <row r="285" spans="3:15" x14ac:dyDescent="0.2">
      <c r="C285" s="107" t="s">
        <v>4436</v>
      </c>
      <c r="D285" s="3"/>
      <c r="E285" s="111" t="s">
        <v>376</v>
      </c>
      <c r="F285" s="113">
        <v>90000</v>
      </c>
      <c r="H285" s="263">
        <v>370000</v>
      </c>
      <c r="K285" s="255"/>
      <c r="L285" s="131"/>
      <c r="M285" s="131"/>
      <c r="N285" s="249"/>
      <c r="O285" s="249"/>
    </row>
    <row r="286" spans="3:15" x14ac:dyDescent="0.2">
      <c r="C286" s="107" t="s">
        <v>4437</v>
      </c>
      <c r="D286" s="3"/>
      <c r="E286" s="127" t="s">
        <v>805</v>
      </c>
      <c r="F286" s="187">
        <f>ROUND($L$50*F285/1000,3)</f>
        <v>44.216999999999999</v>
      </c>
      <c r="H286">
        <f>F282+F286*3</f>
        <v>181.78100000000001</v>
      </c>
      <c r="K286" s="255"/>
      <c r="L286" s="131"/>
      <c r="M286" s="131"/>
      <c r="N286" s="249"/>
      <c r="O286" s="249"/>
    </row>
    <row r="287" spans="3:15" x14ac:dyDescent="0.2">
      <c r="C287" s="107" t="s">
        <v>4438</v>
      </c>
      <c r="D287" s="3"/>
      <c r="E287" s="108" t="s">
        <v>356</v>
      </c>
      <c r="F287" s="116" t="s">
        <v>1019</v>
      </c>
      <c r="K287" s="255"/>
      <c r="L287" s="131"/>
      <c r="M287" s="131"/>
      <c r="N287" s="249"/>
      <c r="O287" s="249"/>
    </row>
    <row r="288" spans="3:15" x14ac:dyDescent="0.2">
      <c r="C288" s="107" t="s">
        <v>4439</v>
      </c>
      <c r="D288" s="3"/>
      <c r="E288" s="111" t="s">
        <v>371</v>
      </c>
      <c r="F288" s="280" t="s">
        <v>234</v>
      </c>
      <c r="K288" s="255"/>
      <c r="L288" s="131"/>
      <c r="M288" s="131"/>
      <c r="N288" s="249"/>
      <c r="O288" s="249"/>
    </row>
    <row r="289" spans="3:15" x14ac:dyDescent="0.2">
      <c r="C289" s="107" t="s">
        <v>4440</v>
      </c>
      <c r="D289" s="3"/>
      <c r="E289" s="111" t="s">
        <v>376</v>
      </c>
      <c r="F289" s="113">
        <v>100000</v>
      </c>
      <c r="K289" s="255"/>
      <c r="L289" s="131"/>
      <c r="M289" s="131"/>
      <c r="N289" s="249"/>
      <c r="O289" s="249"/>
    </row>
    <row r="290" spans="3:15" x14ac:dyDescent="0.2">
      <c r="C290" s="107" t="s">
        <v>4441</v>
      </c>
      <c r="D290" s="3"/>
      <c r="E290" s="127" t="s">
        <v>805</v>
      </c>
      <c r="F290" s="187">
        <f>ROUND($L$55*F289/1000,3)</f>
        <v>76.87</v>
      </c>
      <c r="K290" s="255"/>
      <c r="L290" s="131"/>
      <c r="M290" s="131"/>
      <c r="N290" s="249"/>
      <c r="O290" s="249"/>
    </row>
    <row r="291" spans="3:15" x14ac:dyDescent="0.2">
      <c r="C291" s="107" t="s">
        <v>4442</v>
      </c>
      <c r="D291" s="3"/>
      <c r="E291" s="108" t="s">
        <v>356</v>
      </c>
      <c r="F291" s="116" t="s">
        <v>1020</v>
      </c>
      <c r="K291" s="255"/>
      <c r="L291" s="131"/>
      <c r="M291" s="131"/>
      <c r="N291" s="249"/>
      <c r="O291" s="249"/>
    </row>
    <row r="292" spans="3:15" x14ac:dyDescent="0.2">
      <c r="C292" s="107" t="s">
        <v>4443</v>
      </c>
      <c r="D292" s="3"/>
      <c r="E292" s="111" t="s">
        <v>371</v>
      </c>
      <c r="F292" s="280" t="s">
        <v>234</v>
      </c>
      <c r="K292" s="255"/>
      <c r="L292" s="131"/>
      <c r="M292" s="131"/>
      <c r="N292" s="249"/>
      <c r="O292" s="249"/>
    </row>
    <row r="293" spans="3:15" x14ac:dyDescent="0.2">
      <c r="C293" s="107" t="s">
        <v>4444</v>
      </c>
      <c r="D293" s="3"/>
      <c r="E293" s="111" t="s">
        <v>376</v>
      </c>
      <c r="F293" s="113">
        <v>90000</v>
      </c>
      <c r="H293" s="263">
        <v>370000</v>
      </c>
      <c r="K293" s="255"/>
      <c r="L293" s="131"/>
      <c r="M293" s="131"/>
      <c r="N293" s="249"/>
      <c r="O293" s="249"/>
    </row>
    <row r="294" spans="3:15" x14ac:dyDescent="0.2">
      <c r="C294" s="107" t="s">
        <v>4445</v>
      </c>
      <c r="D294" s="3"/>
      <c r="E294" s="127" t="s">
        <v>805</v>
      </c>
      <c r="F294" s="187">
        <f>ROUND($L$55*F293/1000,3)</f>
        <v>69.183000000000007</v>
      </c>
      <c r="H294">
        <f>F290+F294*3</f>
        <v>284.41900000000004</v>
      </c>
      <c r="K294" s="255"/>
      <c r="L294" s="131"/>
      <c r="M294" s="131"/>
      <c r="N294" s="249"/>
      <c r="O294" s="249"/>
    </row>
    <row r="295" spans="3:15" x14ac:dyDescent="0.2">
      <c r="C295" s="107" t="s">
        <v>4446</v>
      </c>
      <c r="D295" s="3"/>
      <c r="E295" s="108" t="s">
        <v>356</v>
      </c>
      <c r="F295" s="116" t="s">
        <v>1023</v>
      </c>
      <c r="K295" s="255"/>
      <c r="L295" s="131"/>
      <c r="M295" s="131"/>
      <c r="N295" s="249"/>
      <c r="O295" s="249"/>
    </row>
    <row r="296" spans="3:15" x14ac:dyDescent="0.2">
      <c r="C296" s="107" t="s">
        <v>4447</v>
      </c>
      <c r="D296" s="3"/>
      <c r="E296" s="111" t="s">
        <v>371</v>
      </c>
      <c r="F296" s="280" t="s">
        <v>238</v>
      </c>
      <c r="K296" s="255"/>
      <c r="L296" s="131"/>
      <c r="M296" s="131"/>
      <c r="N296" s="249"/>
      <c r="O296" s="249"/>
    </row>
    <row r="297" spans="3:15" x14ac:dyDescent="0.2">
      <c r="C297" s="107" t="s">
        <v>4448</v>
      </c>
      <c r="D297" s="3"/>
      <c r="E297" s="111" t="s">
        <v>376</v>
      </c>
      <c r="F297" s="113">
        <v>100000</v>
      </c>
      <c r="K297" s="255"/>
      <c r="L297" s="131"/>
      <c r="M297" s="131"/>
      <c r="N297" s="249"/>
      <c r="O297" s="249"/>
    </row>
    <row r="298" spans="3:15" x14ac:dyDescent="0.2">
      <c r="C298" s="107" t="s">
        <v>4449</v>
      </c>
      <c r="D298" s="3"/>
      <c r="E298" s="127" t="s">
        <v>805</v>
      </c>
      <c r="F298" s="187">
        <f>ROUND($L$60*F297/1000,3)</f>
        <v>122.16</v>
      </c>
      <c r="K298" s="255"/>
      <c r="L298" s="131"/>
      <c r="M298" s="131"/>
      <c r="N298" s="249"/>
      <c r="O298" s="249"/>
    </row>
    <row r="299" spans="3:15" x14ac:dyDescent="0.2">
      <c r="C299" s="107" t="s">
        <v>4450</v>
      </c>
      <c r="D299" s="3"/>
      <c r="E299" s="108" t="s">
        <v>356</v>
      </c>
      <c r="F299" s="116" t="s">
        <v>1024</v>
      </c>
      <c r="K299" s="255"/>
      <c r="L299" s="131"/>
      <c r="M299" s="131"/>
      <c r="N299" s="249"/>
      <c r="O299" s="249"/>
    </row>
    <row r="300" spans="3:15" x14ac:dyDescent="0.2">
      <c r="C300" s="107" t="s">
        <v>4451</v>
      </c>
      <c r="D300" s="3"/>
      <c r="E300" s="111" t="s">
        <v>371</v>
      </c>
      <c r="F300" s="280" t="s">
        <v>238</v>
      </c>
      <c r="K300" s="255"/>
      <c r="L300" s="131"/>
      <c r="M300" s="131"/>
      <c r="N300" s="249"/>
      <c r="O300" s="249"/>
    </row>
    <row r="301" spans="3:15" x14ac:dyDescent="0.2">
      <c r="C301" s="107" t="s">
        <v>4452</v>
      </c>
      <c r="D301" s="3"/>
      <c r="E301" s="111" t="s">
        <v>376</v>
      </c>
      <c r="F301" s="113">
        <v>90000</v>
      </c>
      <c r="H301" s="263">
        <v>370000</v>
      </c>
      <c r="K301" s="255"/>
      <c r="L301" s="131"/>
      <c r="M301" s="131"/>
      <c r="N301" s="249"/>
      <c r="O301" s="249"/>
    </row>
    <row r="302" spans="3:15" x14ac:dyDescent="0.2">
      <c r="C302" s="107" t="s">
        <v>4453</v>
      </c>
      <c r="D302" s="3"/>
      <c r="E302" s="127" t="s">
        <v>805</v>
      </c>
      <c r="F302" s="187">
        <f>ROUND($L$60*F301/1000,3)</f>
        <v>109.944</v>
      </c>
      <c r="H302">
        <f>F298+F302*3</f>
        <v>451.99199999999996</v>
      </c>
      <c r="K302" s="255"/>
      <c r="L302" s="131"/>
      <c r="M302" s="131"/>
      <c r="N302" s="249"/>
      <c r="O302" s="249"/>
    </row>
    <row r="303" spans="3:15" x14ac:dyDescent="0.2">
      <c r="C303" s="107" t="s">
        <v>4454</v>
      </c>
      <c r="D303" s="3"/>
      <c r="E303" s="108" t="s">
        <v>356</v>
      </c>
      <c r="F303" s="116" t="s">
        <v>1027</v>
      </c>
      <c r="K303" s="255"/>
      <c r="L303" s="131"/>
      <c r="M303" s="131"/>
      <c r="N303" s="249"/>
      <c r="O303" s="249"/>
    </row>
    <row r="304" spans="3:15" x14ac:dyDescent="0.2">
      <c r="C304" s="107" t="s">
        <v>4455</v>
      </c>
      <c r="D304" s="3"/>
      <c r="E304" s="111" t="s">
        <v>371</v>
      </c>
      <c r="F304" s="280" t="s">
        <v>242</v>
      </c>
      <c r="K304" s="255"/>
      <c r="L304" s="131"/>
      <c r="M304" s="131"/>
      <c r="N304" s="249"/>
      <c r="O304" s="249"/>
    </row>
    <row r="305" spans="3:15" x14ac:dyDescent="0.2">
      <c r="C305" s="107" t="s">
        <v>4456</v>
      </c>
      <c r="D305" s="3"/>
      <c r="E305" s="111" t="s">
        <v>376</v>
      </c>
      <c r="F305" s="113">
        <v>100000</v>
      </c>
      <c r="K305" s="255"/>
      <c r="L305" s="131"/>
      <c r="M305" s="131"/>
      <c r="N305" s="249"/>
      <c r="O305" s="249"/>
    </row>
    <row r="306" spans="3:15" x14ac:dyDescent="0.2">
      <c r="C306" s="107" t="s">
        <v>4457</v>
      </c>
      <c r="D306" s="3"/>
      <c r="E306" s="127" t="s">
        <v>805</v>
      </c>
      <c r="F306" s="187">
        <f>ROUND($L$65*F305/1000,3)</f>
        <v>230.59</v>
      </c>
      <c r="K306" s="255"/>
      <c r="L306" s="131"/>
      <c r="M306" s="131"/>
      <c r="N306" s="249"/>
      <c r="O306" s="249"/>
    </row>
    <row r="307" spans="3:15" x14ac:dyDescent="0.2">
      <c r="C307" s="107" t="s">
        <v>4458</v>
      </c>
      <c r="D307" s="3"/>
      <c r="E307" s="108" t="s">
        <v>356</v>
      </c>
      <c r="F307" s="116" t="s">
        <v>1028</v>
      </c>
      <c r="K307" s="255"/>
      <c r="L307" s="131"/>
      <c r="M307" s="131"/>
      <c r="N307" s="249"/>
      <c r="O307" s="249"/>
    </row>
    <row r="308" spans="3:15" x14ac:dyDescent="0.2">
      <c r="C308" s="107" t="s">
        <v>4459</v>
      </c>
      <c r="D308" s="3"/>
      <c r="E308" s="111" t="s">
        <v>371</v>
      </c>
      <c r="F308" s="280" t="s">
        <v>242</v>
      </c>
      <c r="K308" s="255"/>
      <c r="L308" s="131"/>
      <c r="M308" s="131"/>
      <c r="N308" s="249"/>
      <c r="O308" s="249"/>
    </row>
    <row r="309" spans="3:15" x14ac:dyDescent="0.2">
      <c r="C309" s="107" t="s">
        <v>4460</v>
      </c>
      <c r="D309" s="3"/>
      <c r="E309" s="111" t="s">
        <v>376</v>
      </c>
      <c r="F309" s="113">
        <v>90000</v>
      </c>
      <c r="H309" s="263">
        <v>370000</v>
      </c>
      <c r="K309" s="255"/>
      <c r="L309" s="131"/>
      <c r="M309" s="131"/>
      <c r="N309" s="249"/>
      <c r="O309" s="249"/>
    </row>
    <row r="310" spans="3:15" x14ac:dyDescent="0.2">
      <c r="C310" s="107" t="s">
        <v>4461</v>
      </c>
      <c r="D310" s="3"/>
      <c r="E310" s="127" t="s">
        <v>805</v>
      </c>
      <c r="F310" s="187">
        <f>ROUND($L$65*F309/1000,3)</f>
        <v>207.53100000000001</v>
      </c>
      <c r="H310">
        <f>F306+F310*3</f>
        <v>853.18300000000011</v>
      </c>
      <c r="K310" s="255"/>
      <c r="L310" s="131"/>
      <c r="M310" s="131"/>
      <c r="N310" s="249"/>
      <c r="O310" s="249"/>
    </row>
    <row r="311" spans="3:15" x14ac:dyDescent="0.2">
      <c r="C311" s="107" t="s">
        <v>4462</v>
      </c>
      <c r="D311" s="3"/>
      <c r="E311" s="108" t="s">
        <v>356</v>
      </c>
      <c r="F311" s="116" t="s">
        <v>1031</v>
      </c>
      <c r="K311" s="255"/>
      <c r="L311" s="131"/>
      <c r="M311" s="131"/>
      <c r="N311" s="249"/>
      <c r="O311" s="249"/>
    </row>
    <row r="312" spans="3:15" x14ac:dyDescent="0.2">
      <c r="C312" s="107" t="s">
        <v>4463</v>
      </c>
      <c r="D312" s="3"/>
      <c r="E312" s="111" t="s">
        <v>371</v>
      </c>
      <c r="F312" s="280" t="s">
        <v>816</v>
      </c>
      <c r="K312" s="255"/>
      <c r="L312" s="131"/>
      <c r="M312" s="131"/>
      <c r="N312" s="249"/>
      <c r="O312" s="249"/>
    </row>
    <row r="313" spans="3:15" x14ac:dyDescent="0.2">
      <c r="C313" s="107" t="s">
        <v>4464</v>
      </c>
      <c r="D313" s="3"/>
      <c r="E313" s="111" t="s">
        <v>376</v>
      </c>
      <c r="F313" s="113">
        <v>100000</v>
      </c>
      <c r="K313" s="255"/>
      <c r="L313" s="131"/>
      <c r="M313" s="131"/>
      <c r="N313" s="249"/>
      <c r="O313" s="249"/>
    </row>
    <row r="314" spans="3:15" x14ac:dyDescent="0.2">
      <c r="C314" s="107" t="s">
        <v>4465</v>
      </c>
      <c r="D314" s="3"/>
      <c r="E314" s="127" t="s">
        <v>805</v>
      </c>
      <c r="F314" s="187">
        <f>ROUND($L$70*F313/1000,3)</f>
        <v>385.44</v>
      </c>
      <c r="K314" s="255"/>
      <c r="L314" s="131"/>
      <c r="M314" s="131"/>
      <c r="N314" s="249"/>
      <c r="O314" s="249"/>
    </row>
    <row r="315" spans="3:15" x14ac:dyDescent="0.2">
      <c r="C315" s="107" t="s">
        <v>4466</v>
      </c>
      <c r="D315" s="3"/>
      <c r="E315" s="108" t="s">
        <v>356</v>
      </c>
      <c r="F315" s="116" t="s">
        <v>1032</v>
      </c>
      <c r="K315" s="255"/>
      <c r="L315" s="131"/>
      <c r="M315" s="131"/>
      <c r="N315" s="249"/>
      <c r="O315" s="249"/>
    </row>
    <row r="316" spans="3:15" x14ac:dyDescent="0.2">
      <c r="C316" s="107" t="s">
        <v>4467</v>
      </c>
      <c r="D316" s="3"/>
      <c r="E316" s="111" t="s">
        <v>371</v>
      </c>
      <c r="F316" s="280" t="s">
        <v>816</v>
      </c>
      <c r="K316" s="255"/>
      <c r="L316" s="131"/>
      <c r="M316" s="131"/>
      <c r="N316" s="249"/>
      <c r="O316" s="249"/>
    </row>
    <row r="317" spans="3:15" x14ac:dyDescent="0.2">
      <c r="C317" s="107" t="s">
        <v>4468</v>
      </c>
      <c r="D317" s="3"/>
      <c r="E317" s="111" t="s">
        <v>376</v>
      </c>
      <c r="F317" s="113">
        <v>90000</v>
      </c>
      <c r="H317" s="263">
        <v>370000</v>
      </c>
      <c r="K317" s="255"/>
      <c r="L317" s="131"/>
      <c r="M317" s="131"/>
      <c r="N317" s="249"/>
      <c r="O317" s="249"/>
    </row>
    <row r="318" spans="3:15" x14ac:dyDescent="0.2">
      <c r="C318" s="107" t="s">
        <v>4469</v>
      </c>
      <c r="D318" s="3"/>
      <c r="E318" s="127" t="s">
        <v>805</v>
      </c>
      <c r="F318" s="187">
        <f>ROUND($L$70*F317/1000,3)</f>
        <v>346.89600000000002</v>
      </c>
      <c r="H318">
        <f>F314+F318*3</f>
        <v>1426.1280000000002</v>
      </c>
      <c r="K318" s="255"/>
      <c r="L318" s="131"/>
      <c r="M318" s="131"/>
      <c r="N318" s="249"/>
      <c r="O318" s="249"/>
    </row>
    <row r="319" spans="3:15" x14ac:dyDescent="0.2">
      <c r="C319" s="107" t="s">
        <v>4470</v>
      </c>
      <c r="D319" s="35"/>
      <c r="E319" s="108" t="s">
        <v>356</v>
      </c>
      <c r="F319" s="116" t="s">
        <v>1035</v>
      </c>
      <c r="K319" s="255"/>
      <c r="L319" s="131"/>
      <c r="M319" s="131"/>
      <c r="N319" s="249"/>
      <c r="O319" s="249"/>
    </row>
    <row r="320" spans="3:15" x14ac:dyDescent="0.2">
      <c r="C320" s="107" t="s">
        <v>4471</v>
      </c>
      <c r="D320" s="110"/>
      <c r="E320" s="111" t="s">
        <v>66</v>
      </c>
      <c r="F320" s="155" t="s">
        <v>887</v>
      </c>
      <c r="K320" s="255"/>
      <c r="L320" s="131"/>
      <c r="M320" s="131"/>
      <c r="N320" s="249"/>
      <c r="O320" s="249"/>
    </row>
    <row r="321" spans="3:15" x14ac:dyDescent="0.2">
      <c r="C321" s="107" t="s">
        <v>4472</v>
      </c>
      <c r="D321" s="110"/>
      <c r="E321" s="111" t="s">
        <v>371</v>
      </c>
      <c r="F321" s="280" t="s">
        <v>123</v>
      </c>
      <c r="K321" s="255"/>
      <c r="L321" s="131"/>
      <c r="M321" s="131"/>
      <c r="N321" s="249"/>
      <c r="O321" s="249"/>
    </row>
    <row r="322" spans="3:15" x14ac:dyDescent="0.2">
      <c r="C322" s="107" t="s">
        <v>4473</v>
      </c>
      <c r="D322" s="110"/>
      <c r="E322" s="111" t="s">
        <v>376</v>
      </c>
      <c r="F322" s="113">
        <v>90000</v>
      </c>
      <c r="H322" s="263">
        <v>360000</v>
      </c>
      <c r="K322" s="255"/>
      <c r="L322" s="131"/>
      <c r="M322" s="131"/>
      <c r="N322" s="249"/>
      <c r="O322" s="249"/>
    </row>
    <row r="323" spans="3:15" x14ac:dyDescent="0.2">
      <c r="C323" s="107" t="s">
        <v>4474</v>
      </c>
      <c r="D323" s="110"/>
      <c r="E323" s="127" t="s">
        <v>805</v>
      </c>
      <c r="F323" s="187">
        <f>ROUND($L$23*F322/1000,3)</f>
        <v>5.8049999999999997</v>
      </c>
      <c r="H323">
        <f>F323*4</f>
        <v>23.22</v>
      </c>
      <c r="K323" s="255"/>
      <c r="L323" s="131"/>
      <c r="M323" s="131"/>
      <c r="N323" s="249"/>
      <c r="O323" s="249"/>
    </row>
    <row r="324" spans="3:15" x14ac:dyDescent="0.2">
      <c r="C324" s="107" t="s">
        <v>4475</v>
      </c>
      <c r="D324" s="3"/>
      <c r="E324" s="108" t="s">
        <v>356</v>
      </c>
      <c r="F324" s="116" t="s">
        <v>1039</v>
      </c>
      <c r="K324" s="255"/>
      <c r="L324" s="131"/>
      <c r="M324" s="131"/>
      <c r="N324" s="249"/>
      <c r="O324" s="249"/>
    </row>
    <row r="325" spans="3:15" x14ac:dyDescent="0.2">
      <c r="C325" s="107" t="s">
        <v>4476</v>
      </c>
      <c r="D325" s="3"/>
      <c r="E325" s="111" t="s">
        <v>371</v>
      </c>
      <c r="F325" s="254" t="s">
        <v>73</v>
      </c>
      <c r="K325" s="255"/>
      <c r="L325" s="131"/>
      <c r="M325" s="131"/>
      <c r="N325" s="249"/>
      <c r="O325" s="249"/>
    </row>
    <row r="326" spans="3:15" x14ac:dyDescent="0.2">
      <c r="C326" s="107" t="s">
        <v>4477</v>
      </c>
      <c r="D326" s="3"/>
      <c r="E326" s="111" t="s">
        <v>376</v>
      </c>
      <c r="F326" s="113">
        <v>90000</v>
      </c>
      <c r="H326" s="263">
        <v>360000</v>
      </c>
      <c r="K326" s="255"/>
      <c r="L326" s="131"/>
      <c r="M326" s="131"/>
      <c r="N326" s="249"/>
      <c r="O326" s="249"/>
    </row>
    <row r="327" spans="3:15" x14ac:dyDescent="0.2">
      <c r="C327" s="107" t="s">
        <v>4478</v>
      </c>
      <c r="D327" s="3"/>
      <c r="E327" s="127" t="s">
        <v>805</v>
      </c>
      <c r="F327" s="187">
        <f>ROUND($L$25*F326/1000,3)</f>
        <v>5.6790000000000003</v>
      </c>
      <c r="H327">
        <f>F327*4</f>
        <v>22.716000000000001</v>
      </c>
      <c r="K327" s="255"/>
      <c r="L327" s="131"/>
      <c r="M327" s="131"/>
      <c r="N327" s="249"/>
      <c r="O327" s="249"/>
    </row>
    <row r="328" spans="3:15" x14ac:dyDescent="0.2">
      <c r="C328" s="107" t="s">
        <v>4479</v>
      </c>
      <c r="D328" s="3"/>
      <c r="E328" s="108" t="s">
        <v>356</v>
      </c>
      <c r="F328" s="116" t="s">
        <v>1043</v>
      </c>
      <c r="K328" s="255"/>
      <c r="L328" s="131"/>
      <c r="M328" s="131"/>
      <c r="N328" s="249"/>
      <c r="O328" s="249"/>
    </row>
    <row r="329" spans="3:15" x14ac:dyDescent="0.2">
      <c r="C329" s="107" t="s">
        <v>4480</v>
      </c>
      <c r="D329" s="3"/>
      <c r="E329" s="111" t="s">
        <v>371</v>
      </c>
      <c r="F329" s="280" t="s">
        <v>79</v>
      </c>
      <c r="K329" s="255"/>
      <c r="L329" s="131"/>
      <c r="M329" s="131"/>
      <c r="N329" s="249"/>
      <c r="O329" s="249"/>
    </row>
    <row r="330" spans="3:15" x14ac:dyDescent="0.2">
      <c r="C330" s="107" t="s">
        <v>4481</v>
      </c>
      <c r="D330" s="3"/>
      <c r="E330" s="111" t="s">
        <v>376</v>
      </c>
      <c r="F330" s="113">
        <v>90000</v>
      </c>
      <c r="H330" s="263">
        <v>360000</v>
      </c>
      <c r="K330" s="255"/>
      <c r="L330" s="131"/>
      <c r="M330" s="131"/>
      <c r="N330" s="249"/>
      <c r="O330" s="249"/>
    </row>
    <row r="331" spans="3:15" x14ac:dyDescent="0.2">
      <c r="C331" s="107" t="s">
        <v>4482</v>
      </c>
      <c r="D331" s="3"/>
      <c r="E331" s="127" t="s">
        <v>805</v>
      </c>
      <c r="F331" s="187">
        <f>ROUND($L$30*F330/1000,3)</f>
        <v>7.3170000000000002</v>
      </c>
      <c r="H331">
        <f>F331*4</f>
        <v>29.268000000000001</v>
      </c>
      <c r="K331" s="255"/>
      <c r="L331" s="131"/>
      <c r="M331" s="131"/>
      <c r="N331" s="249"/>
      <c r="O331" s="249"/>
    </row>
    <row r="332" spans="3:15" x14ac:dyDescent="0.2">
      <c r="C332" s="107" t="s">
        <v>4483</v>
      </c>
      <c r="E332" s="108" t="s">
        <v>356</v>
      </c>
      <c r="F332" s="116" t="s">
        <v>1047</v>
      </c>
      <c r="K332" s="255"/>
      <c r="L332" s="131"/>
      <c r="M332" s="131"/>
      <c r="N332" s="249"/>
      <c r="O332" s="249"/>
    </row>
    <row r="333" spans="3:15" x14ac:dyDescent="0.2">
      <c r="C333" s="107" t="s">
        <v>4484</v>
      </c>
      <c r="E333" s="111" t="s">
        <v>371</v>
      </c>
      <c r="F333" s="280" t="s">
        <v>83</v>
      </c>
      <c r="K333" s="255"/>
      <c r="L333" s="131"/>
      <c r="M333" s="131"/>
      <c r="N333" s="249"/>
      <c r="O333" s="249"/>
    </row>
    <row r="334" spans="3:15" x14ac:dyDescent="0.2">
      <c r="C334" s="107" t="s">
        <v>4485</v>
      </c>
      <c r="E334" s="111" t="s">
        <v>376</v>
      </c>
      <c r="F334" s="113">
        <v>90000</v>
      </c>
      <c r="H334" s="263">
        <v>360000</v>
      </c>
      <c r="K334" s="255"/>
      <c r="L334" s="131"/>
      <c r="M334" s="131"/>
      <c r="N334" s="249"/>
      <c r="O334" s="249"/>
    </row>
    <row r="335" spans="3:15" x14ac:dyDescent="0.2">
      <c r="C335" s="107" t="s">
        <v>4486</v>
      </c>
      <c r="E335" s="127" t="s">
        <v>805</v>
      </c>
      <c r="F335" s="187">
        <f>ROUND($L$35*F334/1000,3)</f>
        <v>11.529</v>
      </c>
      <c r="H335">
        <f>F335*4</f>
        <v>46.116</v>
      </c>
      <c r="K335" s="255"/>
      <c r="L335" s="131"/>
      <c r="M335" s="131"/>
      <c r="N335" s="249"/>
      <c r="O335" s="249"/>
    </row>
    <row r="336" spans="3:15" x14ac:dyDescent="0.2">
      <c r="C336" s="107" t="s">
        <v>4487</v>
      </c>
      <c r="D336" s="3"/>
      <c r="E336" s="108" t="s">
        <v>356</v>
      </c>
      <c r="F336" s="116" t="s">
        <v>1051</v>
      </c>
      <c r="K336" s="255"/>
      <c r="L336" s="131"/>
      <c r="M336" s="131"/>
      <c r="N336" s="249"/>
      <c r="O336" s="249"/>
    </row>
    <row r="337" spans="3:18" x14ac:dyDescent="0.2">
      <c r="C337" s="107" t="s">
        <v>4488</v>
      </c>
      <c r="D337" s="3"/>
      <c r="E337" s="111" t="s">
        <v>371</v>
      </c>
      <c r="F337" s="280" t="s">
        <v>95</v>
      </c>
      <c r="K337" s="255"/>
      <c r="L337" s="131"/>
      <c r="M337" s="131"/>
      <c r="N337" s="249"/>
      <c r="O337" s="249"/>
    </row>
    <row r="338" spans="3:18" x14ac:dyDescent="0.2">
      <c r="C338" s="107" t="s">
        <v>4489</v>
      </c>
      <c r="D338" s="3"/>
      <c r="E338" s="111" t="s">
        <v>376</v>
      </c>
      <c r="F338" s="113">
        <v>90000</v>
      </c>
      <c r="H338" s="263">
        <v>360000</v>
      </c>
      <c r="K338" s="255"/>
      <c r="L338" s="131"/>
      <c r="M338" s="131"/>
      <c r="N338" s="249"/>
      <c r="O338" s="249"/>
    </row>
    <row r="339" spans="3:18" x14ac:dyDescent="0.2">
      <c r="C339" s="107" t="s">
        <v>4490</v>
      </c>
      <c r="D339" s="3"/>
      <c r="E339" s="127" t="s">
        <v>805</v>
      </c>
      <c r="F339" s="187">
        <f>ROUND($L$40*F338/1000,3)</f>
        <v>17.802</v>
      </c>
      <c r="H339">
        <f>F339*4</f>
        <v>71.207999999999998</v>
      </c>
      <c r="K339" s="255"/>
      <c r="L339" s="131"/>
      <c r="M339" s="131"/>
      <c r="N339" s="249"/>
      <c r="O339" s="249"/>
    </row>
    <row r="340" spans="3:18" x14ac:dyDescent="0.2">
      <c r="C340" s="107" t="s">
        <v>4491</v>
      </c>
      <c r="E340" s="108" t="s">
        <v>356</v>
      </c>
      <c r="F340" s="116" t="s">
        <v>1055</v>
      </c>
      <c r="K340" s="255"/>
      <c r="L340" s="131"/>
      <c r="M340" s="131"/>
      <c r="N340" s="249"/>
      <c r="O340" s="249"/>
    </row>
    <row r="341" spans="3:18" x14ac:dyDescent="0.2">
      <c r="C341" s="107" t="s">
        <v>4492</v>
      </c>
      <c r="E341" s="111" t="s">
        <v>371</v>
      </c>
      <c r="F341" s="280" t="s">
        <v>196</v>
      </c>
      <c r="K341" s="255"/>
      <c r="L341" s="131"/>
      <c r="M341" s="131"/>
      <c r="N341" s="249"/>
      <c r="O341" s="249"/>
    </row>
    <row r="342" spans="3:18" x14ac:dyDescent="0.2">
      <c r="C342" s="107" t="s">
        <v>4493</v>
      </c>
      <c r="E342" s="111" t="s">
        <v>376</v>
      </c>
      <c r="F342" s="113">
        <v>90000</v>
      </c>
      <c r="H342" s="263">
        <v>360000</v>
      </c>
      <c r="K342" s="255"/>
      <c r="L342" s="131"/>
      <c r="M342" s="131"/>
      <c r="N342" s="249"/>
      <c r="O342" s="249"/>
    </row>
    <row r="343" spans="3:18" x14ac:dyDescent="0.2">
      <c r="C343" s="107" t="s">
        <v>4494</v>
      </c>
      <c r="E343" s="127" t="s">
        <v>805</v>
      </c>
      <c r="F343" s="187">
        <f>ROUND($L$45*F342/1000,3)</f>
        <v>27.315000000000001</v>
      </c>
      <c r="H343">
        <f>F343*4</f>
        <v>109.26</v>
      </c>
      <c r="K343" s="255"/>
      <c r="L343" s="131"/>
      <c r="M343" s="131"/>
      <c r="N343" s="249"/>
      <c r="O343" s="249"/>
    </row>
    <row r="344" spans="3:18" x14ac:dyDescent="0.2">
      <c r="C344" s="107" t="s">
        <v>4495</v>
      </c>
      <c r="D344" s="3"/>
      <c r="E344" s="108" t="s">
        <v>356</v>
      </c>
      <c r="F344" s="116" t="s">
        <v>1059</v>
      </c>
      <c r="K344" s="255"/>
      <c r="L344" s="131"/>
      <c r="M344" s="131"/>
      <c r="N344" s="249"/>
      <c r="O344" s="249"/>
    </row>
    <row r="345" spans="3:18" x14ac:dyDescent="0.2">
      <c r="C345" s="107" t="s">
        <v>4496</v>
      </c>
      <c r="D345" s="3"/>
      <c r="E345" s="111" t="s">
        <v>371</v>
      </c>
      <c r="F345" s="280" t="s">
        <v>815</v>
      </c>
    </row>
    <row r="346" spans="3:18" x14ac:dyDescent="0.2">
      <c r="C346" s="107" t="s">
        <v>4497</v>
      </c>
      <c r="D346" s="3"/>
      <c r="E346" s="111" t="s">
        <v>376</v>
      </c>
      <c r="F346" s="113">
        <v>90000</v>
      </c>
      <c r="H346" s="263">
        <v>360000</v>
      </c>
    </row>
    <row r="347" spans="3:18" x14ac:dyDescent="0.2">
      <c r="C347" s="107" t="s">
        <v>4498</v>
      </c>
      <c r="D347" s="3"/>
      <c r="E347" s="127" t="s">
        <v>805</v>
      </c>
      <c r="F347" s="187">
        <f>ROUND($L$50*F346/1000,3)</f>
        <v>44.216999999999999</v>
      </c>
      <c r="H347">
        <f>F347*4</f>
        <v>176.86799999999999</v>
      </c>
    </row>
    <row r="348" spans="3:18" x14ac:dyDescent="0.2">
      <c r="C348" s="107" t="s">
        <v>4499</v>
      </c>
      <c r="D348" s="3"/>
      <c r="E348" s="108" t="s">
        <v>356</v>
      </c>
      <c r="F348" s="116" t="s">
        <v>1063</v>
      </c>
    </row>
    <row r="349" spans="3:18" x14ac:dyDescent="0.2">
      <c r="C349" s="107" t="s">
        <v>4500</v>
      </c>
      <c r="D349" s="3"/>
      <c r="E349" s="111" t="s">
        <v>371</v>
      </c>
      <c r="F349" s="280" t="s">
        <v>234</v>
      </c>
    </row>
    <row r="350" spans="3:18" x14ac:dyDescent="0.2">
      <c r="C350" s="107" t="s">
        <v>4501</v>
      </c>
      <c r="D350" s="3"/>
      <c r="E350" s="111" t="s">
        <v>376</v>
      </c>
      <c r="F350" s="113">
        <v>90000</v>
      </c>
      <c r="H350" s="263">
        <v>360000</v>
      </c>
    </row>
    <row r="351" spans="3:18" x14ac:dyDescent="0.2">
      <c r="C351" s="107" t="s">
        <v>4502</v>
      </c>
      <c r="D351" s="3"/>
      <c r="E351" s="127" t="s">
        <v>805</v>
      </c>
      <c r="F351" s="187">
        <f>ROUND($L$55*F350/1000,3)</f>
        <v>69.183000000000007</v>
      </c>
      <c r="H351">
        <f>F351*4</f>
        <v>276.73200000000003</v>
      </c>
      <c r="N351" s="465" t="s">
        <v>813</v>
      </c>
      <c r="O351" s="465"/>
      <c r="P351" s="465"/>
      <c r="Q351" s="465"/>
      <c r="R351" s="465"/>
    </row>
    <row r="352" spans="3:18" x14ac:dyDescent="0.2">
      <c r="C352" s="107" t="s">
        <v>4503</v>
      </c>
      <c r="D352" s="3"/>
      <c r="E352" s="108" t="s">
        <v>356</v>
      </c>
      <c r="F352" s="116" t="s">
        <v>1067</v>
      </c>
      <c r="N352" s="149" t="s">
        <v>369</v>
      </c>
      <c r="O352" s="204" t="s">
        <v>475</v>
      </c>
      <c r="P352" s="204" t="s">
        <v>479</v>
      </c>
      <c r="Q352" s="204" t="s">
        <v>480</v>
      </c>
      <c r="R352" s="204" t="s">
        <v>481</v>
      </c>
    </row>
    <row r="353" spans="3:22" x14ac:dyDescent="0.2">
      <c r="C353" s="107" t="s">
        <v>4504</v>
      </c>
      <c r="D353" s="3"/>
      <c r="E353" s="111" t="s">
        <v>371</v>
      </c>
      <c r="F353" s="280" t="s">
        <v>238</v>
      </c>
      <c r="M353" s="256">
        <v>4</v>
      </c>
      <c r="N353" s="255">
        <v>28</v>
      </c>
      <c r="O353" s="256">
        <f>L23*M353</f>
        <v>0.25800000000000001</v>
      </c>
      <c r="P353" s="256">
        <f>O353/M353</f>
        <v>6.4500000000000002E-2</v>
      </c>
      <c r="Q353" s="256">
        <f>0.92/66</f>
        <v>1.3939393939393941E-2</v>
      </c>
      <c r="R353" s="256">
        <f>P353*Q353</f>
        <v>8.9909090909090917E-4</v>
      </c>
    </row>
    <row r="354" spans="3:22" x14ac:dyDescent="0.2">
      <c r="C354" s="107" t="s">
        <v>4505</v>
      </c>
      <c r="D354" s="3"/>
      <c r="E354" s="111" t="s">
        <v>376</v>
      </c>
      <c r="F354" s="113">
        <v>90000</v>
      </c>
      <c r="H354" s="263">
        <v>360000</v>
      </c>
      <c r="M354" s="256">
        <v>4</v>
      </c>
      <c r="N354" s="256">
        <v>30</v>
      </c>
      <c r="O354" s="257">
        <f>L25*M354</f>
        <v>0.25239999999999996</v>
      </c>
      <c r="P354" s="256">
        <f>O354/M354</f>
        <v>6.3099999999999989E-2</v>
      </c>
      <c r="Q354" s="256">
        <f t="shared" ref="Q354:Q363" si="0">0.92/66</f>
        <v>1.3939393939393941E-2</v>
      </c>
      <c r="R354" s="256">
        <f>P354*Q354</f>
        <v>8.795757575757575E-4</v>
      </c>
    </row>
    <row r="355" spans="3:22" x14ac:dyDescent="0.2">
      <c r="C355" s="107" t="s">
        <v>4506</v>
      </c>
      <c r="D355" s="3"/>
      <c r="E355" s="127" t="s">
        <v>805</v>
      </c>
      <c r="F355" s="187">
        <f>ROUND($L$60*F354/1000,3)</f>
        <v>109.944</v>
      </c>
      <c r="H355">
        <f>F355*4</f>
        <v>439.77600000000001</v>
      </c>
      <c r="M355" s="256">
        <v>4</v>
      </c>
      <c r="N355" s="256">
        <v>35</v>
      </c>
      <c r="O355" s="257">
        <f>L30*M355</f>
        <v>0.32520000000000004</v>
      </c>
      <c r="P355" s="256">
        <f t="shared" ref="P355:P363" si="1">O355/M355</f>
        <v>8.1300000000000011E-2</v>
      </c>
      <c r="Q355" s="256">
        <f t="shared" si="0"/>
        <v>1.3939393939393941E-2</v>
      </c>
      <c r="R355" s="256">
        <f t="shared" ref="R355:R363" si="2">P355*Q355</f>
        <v>1.1332727272727276E-3</v>
      </c>
      <c r="S355" s="112"/>
      <c r="T355" s="112"/>
      <c r="U355" s="112"/>
      <c r="V355" s="112"/>
    </row>
    <row r="356" spans="3:22" x14ac:dyDescent="0.2">
      <c r="C356" s="107" t="s">
        <v>4507</v>
      </c>
      <c r="D356" s="3"/>
      <c r="E356" s="108" t="s">
        <v>356</v>
      </c>
      <c r="F356" s="116" t="s">
        <v>1071</v>
      </c>
      <c r="M356" s="256">
        <v>4</v>
      </c>
      <c r="N356" s="256">
        <v>40</v>
      </c>
      <c r="O356" s="257">
        <f>L35*M356</f>
        <v>0.51239999999999997</v>
      </c>
      <c r="P356" s="256">
        <f t="shared" si="1"/>
        <v>0.12809999999999999</v>
      </c>
      <c r="Q356" s="256">
        <f t="shared" si="0"/>
        <v>1.3939393939393941E-2</v>
      </c>
      <c r="R356" s="256">
        <f t="shared" si="2"/>
        <v>1.7856363636363636E-3</v>
      </c>
    </row>
    <row r="357" spans="3:22" x14ac:dyDescent="0.2">
      <c r="C357" s="107" t="s">
        <v>4508</v>
      </c>
      <c r="D357" s="3"/>
      <c r="E357" s="111" t="s">
        <v>371</v>
      </c>
      <c r="F357" s="280" t="s">
        <v>242</v>
      </c>
      <c r="M357" s="256">
        <v>4</v>
      </c>
      <c r="N357" s="256">
        <v>45</v>
      </c>
      <c r="O357" s="257">
        <f>L40*M357</f>
        <v>0.79120000000000001</v>
      </c>
      <c r="P357" s="256">
        <f t="shared" si="1"/>
        <v>0.1978</v>
      </c>
      <c r="Q357" s="256">
        <f t="shared" si="0"/>
        <v>1.3939393939393941E-2</v>
      </c>
      <c r="R357" s="256">
        <f t="shared" si="2"/>
        <v>2.7572121212121217E-3</v>
      </c>
      <c r="V357" s="3"/>
    </row>
    <row r="358" spans="3:22" x14ac:dyDescent="0.2">
      <c r="C358" s="107" t="s">
        <v>4509</v>
      </c>
      <c r="D358" s="3"/>
      <c r="E358" s="111" t="s">
        <v>376</v>
      </c>
      <c r="F358" s="113">
        <v>90000</v>
      </c>
      <c r="H358" s="263">
        <v>360000</v>
      </c>
      <c r="M358" s="256">
        <v>4</v>
      </c>
      <c r="N358" s="256">
        <v>50</v>
      </c>
      <c r="O358" s="257">
        <f>L45*M358</f>
        <v>1.214</v>
      </c>
      <c r="P358" s="256">
        <f t="shared" si="1"/>
        <v>0.30349999999999999</v>
      </c>
      <c r="Q358" s="256">
        <f t="shared" si="0"/>
        <v>1.3939393939393941E-2</v>
      </c>
      <c r="R358" s="256">
        <f t="shared" si="2"/>
        <v>4.2306060606060606E-3</v>
      </c>
    </row>
    <row r="359" spans="3:22" x14ac:dyDescent="0.2">
      <c r="C359" s="107" t="s">
        <v>4510</v>
      </c>
      <c r="D359" s="3"/>
      <c r="E359" s="127" t="s">
        <v>805</v>
      </c>
      <c r="F359" s="187">
        <f>ROUND($L$65*F358/1000,3)</f>
        <v>207.53100000000001</v>
      </c>
      <c r="H359">
        <f>F359*4</f>
        <v>830.12400000000002</v>
      </c>
      <c r="M359" s="256">
        <v>4</v>
      </c>
      <c r="N359" s="256">
        <v>55</v>
      </c>
      <c r="O359" s="257">
        <f>L50*M359</f>
        <v>1.9652000000000001</v>
      </c>
      <c r="P359" s="256">
        <f t="shared" si="1"/>
        <v>0.49130000000000001</v>
      </c>
      <c r="Q359" s="256">
        <f t="shared" si="0"/>
        <v>1.3939393939393941E-2</v>
      </c>
      <c r="R359" s="256">
        <f t="shared" si="2"/>
        <v>6.8484242424242435E-3</v>
      </c>
    </row>
    <row r="360" spans="3:22" x14ac:dyDescent="0.2">
      <c r="C360" s="107" t="s">
        <v>4511</v>
      </c>
      <c r="D360" s="3"/>
      <c r="E360" s="108" t="s">
        <v>356</v>
      </c>
      <c r="F360" s="116" t="s">
        <v>1075</v>
      </c>
      <c r="M360" s="256">
        <v>4</v>
      </c>
      <c r="N360" s="256">
        <v>60</v>
      </c>
      <c r="O360" s="257">
        <f>L55*M360</f>
        <v>3.0748000000000002</v>
      </c>
      <c r="P360" s="256">
        <f t="shared" si="1"/>
        <v>0.76870000000000005</v>
      </c>
      <c r="Q360" s="256">
        <f t="shared" si="0"/>
        <v>1.3939393939393941E-2</v>
      </c>
      <c r="R360" s="256">
        <f t="shared" si="2"/>
        <v>1.0715212121212124E-2</v>
      </c>
    </row>
    <row r="361" spans="3:22" x14ac:dyDescent="0.2">
      <c r="C361" s="107" t="s">
        <v>4512</v>
      </c>
      <c r="D361" s="3"/>
      <c r="E361" s="111" t="s">
        <v>371</v>
      </c>
      <c r="F361" s="280" t="s">
        <v>816</v>
      </c>
      <c r="M361" s="256">
        <v>4</v>
      </c>
      <c r="N361" s="256">
        <v>65</v>
      </c>
      <c r="O361" s="257">
        <f>L60*M361</f>
        <v>4.8864000000000001</v>
      </c>
      <c r="P361" s="256">
        <f t="shared" si="1"/>
        <v>1.2216</v>
      </c>
      <c r="Q361" s="256">
        <f t="shared" si="0"/>
        <v>1.3939393939393941E-2</v>
      </c>
      <c r="R361" s="256">
        <f t="shared" si="2"/>
        <v>1.7028363636363637E-2</v>
      </c>
    </row>
    <row r="362" spans="3:22" x14ac:dyDescent="0.2">
      <c r="C362" s="107" t="s">
        <v>4513</v>
      </c>
      <c r="D362" s="3"/>
      <c r="E362" s="111" t="s">
        <v>376</v>
      </c>
      <c r="F362" s="113">
        <v>90000</v>
      </c>
      <c r="H362" s="263">
        <v>360000</v>
      </c>
      <c r="M362" s="256">
        <v>4</v>
      </c>
      <c r="N362" s="256">
        <v>70</v>
      </c>
      <c r="O362" s="257">
        <f>L65*M362</f>
        <v>9.2235999999999994</v>
      </c>
      <c r="P362" s="256">
        <f t="shared" si="1"/>
        <v>2.3058999999999998</v>
      </c>
      <c r="Q362" s="256">
        <f t="shared" si="0"/>
        <v>1.3939393939393941E-2</v>
      </c>
      <c r="R362" s="256">
        <f t="shared" si="2"/>
        <v>3.2142848484848482E-2</v>
      </c>
    </row>
    <row r="363" spans="3:22" x14ac:dyDescent="0.2">
      <c r="C363" s="107" t="s">
        <v>4514</v>
      </c>
      <c r="D363" s="3"/>
      <c r="E363" s="127" t="s">
        <v>805</v>
      </c>
      <c r="F363" s="187">
        <f>ROUND($L$70*F362/1000,3)</f>
        <v>346.89600000000002</v>
      </c>
      <c r="H363">
        <f>F363*4</f>
        <v>1387.5840000000001</v>
      </c>
      <c r="M363" s="256">
        <v>4</v>
      </c>
      <c r="N363" s="256">
        <v>75</v>
      </c>
      <c r="O363" s="257">
        <f>L70*M363</f>
        <v>15.4176</v>
      </c>
      <c r="P363" s="256">
        <f t="shared" si="1"/>
        <v>3.8544</v>
      </c>
      <c r="Q363" s="256">
        <f t="shared" si="0"/>
        <v>1.3939393939393941E-2</v>
      </c>
      <c r="R363" s="256">
        <f t="shared" si="2"/>
        <v>5.3728000000000005E-2</v>
      </c>
    </row>
    <row r="364" spans="3:22" x14ac:dyDescent="0.2">
      <c r="C364" s="107" t="s">
        <v>4515</v>
      </c>
      <c r="D364" s="35"/>
      <c r="E364" s="108" t="s">
        <v>356</v>
      </c>
      <c r="F364" s="116" t="s">
        <v>1079</v>
      </c>
    </row>
    <row r="365" spans="3:22" x14ac:dyDescent="0.2">
      <c r="C365" s="107" t="s">
        <v>4516</v>
      </c>
      <c r="D365" s="110"/>
      <c r="E365" s="111" t="s">
        <v>66</v>
      </c>
      <c r="F365" s="155" t="s">
        <v>888</v>
      </c>
    </row>
    <row r="366" spans="3:22" x14ac:dyDescent="0.2">
      <c r="C366" s="107" t="s">
        <v>4517</v>
      </c>
      <c r="D366" s="110"/>
      <c r="E366" s="111" t="s">
        <v>371</v>
      </c>
      <c r="F366" s="280" t="s">
        <v>123</v>
      </c>
      <c r="N366" s="465" t="s">
        <v>814</v>
      </c>
      <c r="O366" s="465"/>
      <c r="P366" s="465"/>
      <c r="Q366" s="465"/>
      <c r="R366" s="465"/>
    </row>
    <row r="367" spans="3:22" x14ac:dyDescent="0.2">
      <c r="C367" s="107" t="s">
        <v>4518</v>
      </c>
      <c r="D367" s="110"/>
      <c r="E367" s="111" t="s">
        <v>376</v>
      </c>
      <c r="F367" s="113">
        <v>90000</v>
      </c>
      <c r="H367" s="260"/>
      <c r="N367" s="106" t="s">
        <v>483</v>
      </c>
      <c r="O367" s="111" t="s">
        <v>480</v>
      </c>
      <c r="P367" s="108" t="s">
        <v>486</v>
      </c>
      <c r="Q367" s="151" t="s">
        <v>488</v>
      </c>
      <c r="R367" s="152" t="s">
        <v>437</v>
      </c>
    </row>
    <row r="368" spans="3:22" x14ac:dyDescent="0.2">
      <c r="C368" s="107" t="s">
        <v>4519</v>
      </c>
      <c r="D368" s="110"/>
      <c r="E368" s="127" t="s">
        <v>805</v>
      </c>
      <c r="F368" s="187">
        <f>ROUND($L$23*F367/1000,3)</f>
        <v>5.8049999999999997</v>
      </c>
      <c r="N368" s="280" t="s">
        <v>123</v>
      </c>
      <c r="O368" s="112">
        <f>Q353</f>
        <v>1.3939393939393941E-2</v>
      </c>
      <c r="P368" s="112">
        <f>R353/O368</f>
        <v>6.4500000000000002E-2</v>
      </c>
      <c r="Q368" s="222">
        <v>400000</v>
      </c>
      <c r="R368" s="223">
        <f>P368*Q368*$T$371</f>
        <v>29669.999999999996</v>
      </c>
    </row>
    <row r="369" spans="3:21" x14ac:dyDescent="0.2">
      <c r="C369" s="107" t="s">
        <v>4520</v>
      </c>
      <c r="E369" s="108" t="s">
        <v>356</v>
      </c>
      <c r="F369" s="116" t="s">
        <v>1082</v>
      </c>
      <c r="N369" s="254" t="s">
        <v>73</v>
      </c>
      <c r="O369" s="112">
        <f>Q354</f>
        <v>1.3939393939393941E-2</v>
      </c>
      <c r="P369" s="112">
        <f t="shared" ref="P369:P378" si="3">R354/O369</f>
        <v>6.3099999999999989E-2</v>
      </c>
      <c r="Q369" s="222">
        <v>400000</v>
      </c>
      <c r="R369" s="223">
        <f>P369*Q369*$T$371</f>
        <v>29025.999999999993</v>
      </c>
    </row>
    <row r="370" spans="3:21" x14ac:dyDescent="0.2">
      <c r="C370" s="107" t="s">
        <v>4521</v>
      </c>
      <c r="E370" s="111" t="s">
        <v>371</v>
      </c>
      <c r="F370" s="280" t="s">
        <v>123</v>
      </c>
      <c r="N370" s="280" t="s">
        <v>79</v>
      </c>
      <c r="O370" s="112">
        <f t="shared" ref="O370:O377" si="4">Q355</f>
        <v>1.3939393939393941E-2</v>
      </c>
      <c r="P370" s="112">
        <f t="shared" si="3"/>
        <v>8.1300000000000011E-2</v>
      </c>
      <c r="Q370" s="222">
        <v>400000</v>
      </c>
      <c r="R370" s="223">
        <f t="shared" ref="R370:R378" si="5">P370*Q370*$T$371</f>
        <v>37398</v>
      </c>
      <c r="S370" s="112"/>
      <c r="T370" s="112"/>
      <c r="U370" s="112"/>
    </row>
    <row r="371" spans="3:21" x14ac:dyDescent="0.2">
      <c r="C371" s="107" t="s">
        <v>4522</v>
      </c>
      <c r="E371" s="111" t="s">
        <v>376</v>
      </c>
      <c r="F371" s="113">
        <v>80000</v>
      </c>
      <c r="H371" s="263">
        <v>350000</v>
      </c>
      <c r="N371" s="280" t="s">
        <v>83</v>
      </c>
      <c r="O371" s="112">
        <f t="shared" si="4"/>
        <v>1.3939393939393941E-2</v>
      </c>
      <c r="P371" s="112">
        <f t="shared" si="3"/>
        <v>0.12809999999999999</v>
      </c>
      <c r="Q371" s="222">
        <v>400000</v>
      </c>
      <c r="R371" s="223">
        <f t="shared" si="5"/>
        <v>58925.999999999993</v>
      </c>
      <c r="T371" s="3">
        <v>1.1499999999999999</v>
      </c>
    </row>
    <row r="372" spans="3:21" x14ac:dyDescent="0.2">
      <c r="C372" s="107" t="s">
        <v>4523</v>
      </c>
      <c r="E372" s="127" t="s">
        <v>805</v>
      </c>
      <c r="F372" s="187">
        <f>ROUND($L$23*F371/1000,3)</f>
        <v>5.16</v>
      </c>
      <c r="H372">
        <f>F368*3+F372</f>
        <v>22.574999999999999</v>
      </c>
      <c r="N372" s="280" t="s">
        <v>95</v>
      </c>
      <c r="O372" s="112">
        <f t="shared" si="4"/>
        <v>1.3939393939393941E-2</v>
      </c>
      <c r="P372" s="112">
        <f t="shared" si="3"/>
        <v>0.1978</v>
      </c>
      <c r="Q372" s="222">
        <v>400000</v>
      </c>
      <c r="R372" s="223">
        <f t="shared" si="5"/>
        <v>90988</v>
      </c>
    </row>
    <row r="373" spans="3:21" x14ac:dyDescent="0.2">
      <c r="C373" s="107" t="s">
        <v>4524</v>
      </c>
      <c r="D373" s="3"/>
      <c r="E373" s="108" t="s">
        <v>356</v>
      </c>
      <c r="F373" s="116" t="s">
        <v>1083</v>
      </c>
      <c r="N373" s="280" t="s">
        <v>196</v>
      </c>
      <c r="O373" s="112">
        <f t="shared" si="4"/>
        <v>1.3939393939393941E-2</v>
      </c>
      <c r="P373" s="112">
        <f t="shared" si="3"/>
        <v>0.30349999999999999</v>
      </c>
      <c r="Q373" s="222">
        <v>400000</v>
      </c>
      <c r="R373" s="223">
        <f t="shared" si="5"/>
        <v>139610</v>
      </c>
    </row>
    <row r="374" spans="3:21" x14ac:dyDescent="0.2">
      <c r="C374" s="107" t="s">
        <v>4525</v>
      </c>
      <c r="D374" s="3"/>
      <c r="E374" s="111" t="s">
        <v>371</v>
      </c>
      <c r="F374" s="254" t="s">
        <v>73</v>
      </c>
      <c r="N374" s="280" t="s">
        <v>815</v>
      </c>
      <c r="O374" s="112">
        <f t="shared" si="4"/>
        <v>1.3939393939393941E-2</v>
      </c>
      <c r="P374" s="112">
        <f t="shared" si="3"/>
        <v>0.49130000000000001</v>
      </c>
      <c r="Q374" s="222">
        <v>400000</v>
      </c>
      <c r="R374" s="223">
        <f t="shared" si="5"/>
        <v>225997.99999999997</v>
      </c>
    </row>
    <row r="375" spans="3:21" x14ac:dyDescent="0.2">
      <c r="C375" s="107" t="s">
        <v>4526</v>
      </c>
      <c r="D375" s="3"/>
      <c r="E375" s="111" t="s">
        <v>376</v>
      </c>
      <c r="F375" s="113">
        <v>90000</v>
      </c>
      <c r="H375" s="260"/>
      <c r="N375" s="280" t="s">
        <v>234</v>
      </c>
      <c r="O375" s="112">
        <f t="shared" si="4"/>
        <v>1.3939393939393941E-2</v>
      </c>
      <c r="P375" s="112">
        <f t="shared" si="3"/>
        <v>0.76870000000000005</v>
      </c>
      <c r="Q375" s="222">
        <v>400000</v>
      </c>
      <c r="R375" s="223">
        <f t="shared" si="5"/>
        <v>353602</v>
      </c>
    </row>
    <row r="376" spans="3:21" x14ac:dyDescent="0.2">
      <c r="C376" s="107" t="s">
        <v>4527</v>
      </c>
      <c r="D376" s="3"/>
      <c r="E376" s="127" t="s">
        <v>805</v>
      </c>
      <c r="F376" s="187">
        <f>ROUND($L$25*F375/1000,3)</f>
        <v>5.6790000000000003</v>
      </c>
      <c r="N376" s="280" t="s">
        <v>238</v>
      </c>
      <c r="O376" s="112">
        <f t="shared" si="4"/>
        <v>1.3939393939393941E-2</v>
      </c>
      <c r="P376" s="112">
        <f t="shared" si="3"/>
        <v>1.2215999999999998</v>
      </c>
      <c r="Q376" s="222">
        <v>400000</v>
      </c>
      <c r="R376" s="223">
        <f t="shared" si="5"/>
        <v>561935.99999999988</v>
      </c>
    </row>
    <row r="377" spans="3:21" x14ac:dyDescent="0.2">
      <c r="C377" s="107" t="s">
        <v>4528</v>
      </c>
      <c r="D377" s="3"/>
      <c r="E377" s="108" t="s">
        <v>356</v>
      </c>
      <c r="F377" s="116" t="s">
        <v>1086</v>
      </c>
      <c r="N377" s="280" t="s">
        <v>242</v>
      </c>
      <c r="O377" s="112">
        <f t="shared" si="4"/>
        <v>1.3939393939393941E-2</v>
      </c>
      <c r="P377" s="112">
        <f t="shared" si="3"/>
        <v>2.3058999999999994</v>
      </c>
      <c r="Q377" s="222">
        <v>400000</v>
      </c>
      <c r="R377" s="223">
        <f t="shared" si="5"/>
        <v>1060713.9999999995</v>
      </c>
    </row>
    <row r="378" spans="3:21" x14ac:dyDescent="0.2">
      <c r="C378" s="107" t="s">
        <v>4529</v>
      </c>
      <c r="D378" s="3"/>
      <c r="E378" s="111" t="s">
        <v>371</v>
      </c>
      <c r="F378" s="254" t="s">
        <v>73</v>
      </c>
      <c r="N378" s="300" t="s">
        <v>816</v>
      </c>
      <c r="O378" s="234">
        <f>Q363</f>
        <v>1.3939393939393941E-2</v>
      </c>
      <c r="P378" s="234">
        <f t="shared" si="3"/>
        <v>3.8544</v>
      </c>
      <c r="Q378" s="258">
        <v>400000</v>
      </c>
      <c r="R378" s="259">
        <f t="shared" si="5"/>
        <v>1773023.9999999998</v>
      </c>
    </row>
    <row r="379" spans="3:21" x14ac:dyDescent="0.2">
      <c r="C379" s="107" t="s">
        <v>4530</v>
      </c>
      <c r="D379" s="3"/>
      <c r="E379" s="111" t="s">
        <v>376</v>
      </c>
      <c r="F379" s="113">
        <v>80000</v>
      </c>
      <c r="H379" s="263">
        <v>350000</v>
      </c>
      <c r="N379" s="280" t="s">
        <v>123</v>
      </c>
      <c r="O379" s="112">
        <f>Q353</f>
        <v>1.3939393939393941E-2</v>
      </c>
      <c r="P379" s="112">
        <f>R353/O379</f>
        <v>6.4500000000000002E-2</v>
      </c>
      <c r="Q379" s="222">
        <v>390000</v>
      </c>
      <c r="R379" s="223">
        <f>P379*Q379*$T$371</f>
        <v>28928.249999999996</v>
      </c>
    </row>
    <row r="380" spans="3:21" x14ac:dyDescent="0.2">
      <c r="C380" s="107" t="s">
        <v>4531</v>
      </c>
      <c r="D380" s="3"/>
      <c r="E380" s="127" t="s">
        <v>805</v>
      </c>
      <c r="F380" s="187">
        <f>ROUND($L$25*F379/1000,3)</f>
        <v>5.048</v>
      </c>
      <c r="H380">
        <f>F376*3+F380</f>
        <v>22.085000000000001</v>
      </c>
      <c r="N380" s="254" t="s">
        <v>73</v>
      </c>
      <c r="O380" s="112">
        <f t="shared" ref="O380:O389" si="6">Q354</f>
        <v>1.3939393939393941E-2</v>
      </c>
      <c r="P380" s="112">
        <f t="shared" ref="P380:P388" si="7">R354/O380</f>
        <v>6.3099999999999989E-2</v>
      </c>
      <c r="Q380" s="222">
        <v>390000</v>
      </c>
      <c r="R380" s="223">
        <f t="shared" ref="R380:R389" si="8">P380*Q380*$T$371</f>
        <v>28300.349999999995</v>
      </c>
    </row>
    <row r="381" spans="3:21" x14ac:dyDescent="0.2">
      <c r="C381" s="107" t="s">
        <v>4532</v>
      </c>
      <c r="D381" s="3"/>
      <c r="E381" s="108" t="s">
        <v>356</v>
      </c>
      <c r="F381" s="116" t="s">
        <v>1087</v>
      </c>
      <c r="N381" s="280" t="s">
        <v>79</v>
      </c>
      <c r="O381" s="112">
        <f t="shared" si="6"/>
        <v>1.3939393939393941E-2</v>
      </c>
      <c r="P381" s="112">
        <f t="shared" si="7"/>
        <v>8.1300000000000011E-2</v>
      </c>
      <c r="Q381" s="222">
        <v>390000</v>
      </c>
      <c r="R381" s="223">
        <f t="shared" si="8"/>
        <v>36463.050000000003</v>
      </c>
    </row>
    <row r="382" spans="3:21" x14ac:dyDescent="0.2">
      <c r="C382" s="107" t="s">
        <v>4533</v>
      </c>
      <c r="D382" s="3"/>
      <c r="E382" s="111" t="s">
        <v>371</v>
      </c>
      <c r="F382" s="280" t="s">
        <v>79</v>
      </c>
      <c r="N382" s="280" t="s">
        <v>83</v>
      </c>
      <c r="O382" s="112">
        <f t="shared" si="6"/>
        <v>1.3939393939393941E-2</v>
      </c>
      <c r="P382" s="112">
        <f t="shared" si="7"/>
        <v>0.12809999999999999</v>
      </c>
      <c r="Q382" s="222">
        <v>390000</v>
      </c>
      <c r="R382" s="223">
        <f t="shared" si="8"/>
        <v>57452.85</v>
      </c>
    </row>
    <row r="383" spans="3:21" x14ac:dyDescent="0.2">
      <c r="C383" s="107" t="s">
        <v>4534</v>
      </c>
      <c r="D383" s="3"/>
      <c r="E383" s="111" t="s">
        <v>376</v>
      </c>
      <c r="F383" s="113">
        <v>90000</v>
      </c>
      <c r="H383" s="260"/>
      <c r="N383" s="280" t="s">
        <v>95</v>
      </c>
      <c r="O383" s="112">
        <f t="shared" si="6"/>
        <v>1.3939393939393941E-2</v>
      </c>
      <c r="P383" s="112">
        <f t="shared" si="7"/>
        <v>0.1978</v>
      </c>
      <c r="Q383" s="222">
        <v>390000</v>
      </c>
      <c r="R383" s="223">
        <f t="shared" si="8"/>
        <v>88713.299999999988</v>
      </c>
    </row>
    <row r="384" spans="3:21" x14ac:dyDescent="0.2">
      <c r="C384" s="107" t="s">
        <v>4535</v>
      </c>
      <c r="D384" s="3"/>
      <c r="E384" s="127" t="s">
        <v>805</v>
      </c>
      <c r="F384" s="187">
        <f>ROUND($L$30*F383/1000,3)</f>
        <v>7.3170000000000002</v>
      </c>
      <c r="N384" s="280" t="s">
        <v>196</v>
      </c>
      <c r="O384" s="112">
        <f t="shared" si="6"/>
        <v>1.3939393939393941E-2</v>
      </c>
      <c r="P384" s="112">
        <f t="shared" si="7"/>
        <v>0.30349999999999999</v>
      </c>
      <c r="Q384" s="222">
        <v>390000</v>
      </c>
      <c r="R384" s="223">
        <f t="shared" si="8"/>
        <v>136119.75</v>
      </c>
    </row>
    <row r="385" spans="3:18" x14ac:dyDescent="0.2">
      <c r="C385" s="107" t="s">
        <v>4536</v>
      </c>
      <c r="D385" s="3"/>
      <c r="E385" s="108" t="s">
        <v>356</v>
      </c>
      <c r="F385" s="116" t="s">
        <v>1090</v>
      </c>
      <c r="N385" s="280" t="s">
        <v>815</v>
      </c>
      <c r="O385" s="112">
        <f t="shared" si="6"/>
        <v>1.3939393939393941E-2</v>
      </c>
      <c r="P385" s="112">
        <f t="shared" si="7"/>
        <v>0.49130000000000001</v>
      </c>
      <c r="Q385" s="222">
        <v>390000</v>
      </c>
      <c r="R385" s="223">
        <f t="shared" si="8"/>
        <v>220348.05</v>
      </c>
    </row>
    <row r="386" spans="3:18" x14ac:dyDescent="0.2">
      <c r="C386" s="107" t="s">
        <v>4537</v>
      </c>
      <c r="D386" s="3"/>
      <c r="E386" s="111" t="s">
        <v>371</v>
      </c>
      <c r="F386" s="280" t="s">
        <v>79</v>
      </c>
      <c r="N386" s="280" t="s">
        <v>234</v>
      </c>
      <c r="O386" s="112">
        <f t="shared" si="6"/>
        <v>1.3939393939393941E-2</v>
      </c>
      <c r="P386" s="112">
        <f t="shared" si="7"/>
        <v>0.76870000000000005</v>
      </c>
      <c r="Q386" s="222">
        <v>390000</v>
      </c>
      <c r="R386" s="223">
        <f t="shared" si="8"/>
        <v>344761.94999999995</v>
      </c>
    </row>
    <row r="387" spans="3:18" x14ac:dyDescent="0.2">
      <c r="C387" s="107" t="s">
        <v>4538</v>
      </c>
      <c r="D387" s="3"/>
      <c r="E387" s="111" t="s">
        <v>376</v>
      </c>
      <c r="F387" s="113">
        <v>80000</v>
      </c>
      <c r="H387" s="263">
        <v>350000</v>
      </c>
      <c r="N387" s="280" t="s">
        <v>238</v>
      </c>
      <c r="O387" s="112">
        <f t="shared" si="6"/>
        <v>1.3939393939393941E-2</v>
      </c>
      <c r="P387" s="112">
        <f t="shared" si="7"/>
        <v>1.2215999999999998</v>
      </c>
      <c r="Q387" s="222">
        <v>390000</v>
      </c>
      <c r="R387" s="223">
        <f t="shared" si="8"/>
        <v>547887.59999999986</v>
      </c>
    </row>
    <row r="388" spans="3:18" x14ac:dyDescent="0.2">
      <c r="C388" s="107" t="s">
        <v>4539</v>
      </c>
      <c r="D388" s="3"/>
      <c r="E388" s="127" t="s">
        <v>805</v>
      </c>
      <c r="F388" s="187">
        <f>ROUND($L$30*F387/1000,3)</f>
        <v>6.5039999999999996</v>
      </c>
      <c r="H388">
        <f>F384*3+F388</f>
        <v>28.454999999999998</v>
      </c>
      <c r="N388" s="280" t="s">
        <v>242</v>
      </c>
      <c r="O388" s="112">
        <f t="shared" si="6"/>
        <v>1.3939393939393941E-2</v>
      </c>
      <c r="P388" s="112">
        <f t="shared" si="7"/>
        <v>2.3058999999999994</v>
      </c>
      <c r="Q388" s="222">
        <v>390000</v>
      </c>
      <c r="R388" s="223">
        <f t="shared" si="8"/>
        <v>1034196.1499999997</v>
      </c>
    </row>
    <row r="389" spans="3:18" x14ac:dyDescent="0.2">
      <c r="C389" s="107" t="s">
        <v>4540</v>
      </c>
      <c r="D389" s="3"/>
      <c r="E389" s="108" t="s">
        <v>356</v>
      </c>
      <c r="F389" s="116" t="s">
        <v>1091</v>
      </c>
      <c r="N389" s="300" t="s">
        <v>816</v>
      </c>
      <c r="O389" s="234">
        <f t="shared" si="6"/>
        <v>1.3939393939393941E-2</v>
      </c>
      <c r="P389" s="234">
        <f>R363/O389</f>
        <v>3.8544</v>
      </c>
      <c r="Q389" s="258">
        <v>390000</v>
      </c>
      <c r="R389" s="259">
        <f t="shared" si="8"/>
        <v>1728698.4</v>
      </c>
    </row>
    <row r="390" spans="3:18" x14ac:dyDescent="0.2">
      <c r="C390" s="107" t="s">
        <v>4541</v>
      </c>
      <c r="D390" s="3"/>
      <c r="E390" s="111" t="s">
        <v>371</v>
      </c>
      <c r="F390" s="280" t="s">
        <v>83</v>
      </c>
      <c r="N390" s="280" t="s">
        <v>123</v>
      </c>
      <c r="O390" s="112">
        <f>Q353</f>
        <v>1.3939393939393941E-2</v>
      </c>
      <c r="P390" s="112">
        <f>R353/O390</f>
        <v>6.4500000000000002E-2</v>
      </c>
      <c r="Q390" s="222">
        <v>380000</v>
      </c>
      <c r="R390" s="223">
        <f>P390*Q390*$T$371</f>
        <v>28186.499999999996</v>
      </c>
    </row>
    <row r="391" spans="3:18" x14ac:dyDescent="0.2">
      <c r="C391" s="107" t="s">
        <v>4542</v>
      </c>
      <c r="D391" s="3"/>
      <c r="E391" s="111" t="s">
        <v>376</v>
      </c>
      <c r="F391" s="113">
        <v>90000</v>
      </c>
      <c r="H391" s="263"/>
      <c r="N391" s="254" t="s">
        <v>73</v>
      </c>
      <c r="O391" s="112">
        <f t="shared" ref="O391:O400" si="9">Q354</f>
        <v>1.3939393939393941E-2</v>
      </c>
      <c r="P391" s="112">
        <f t="shared" ref="P391:P399" si="10">R354/O391</f>
        <v>6.3099999999999989E-2</v>
      </c>
      <c r="Q391" s="222">
        <v>380000</v>
      </c>
      <c r="R391" s="223">
        <f t="shared" ref="R391:R400" si="11">P391*Q391*$T$371</f>
        <v>27574.699999999993</v>
      </c>
    </row>
    <row r="392" spans="3:18" x14ac:dyDescent="0.2">
      <c r="C392" s="107" t="s">
        <v>4543</v>
      </c>
      <c r="D392" s="3"/>
      <c r="E392" s="127" t="s">
        <v>805</v>
      </c>
      <c r="F392" s="187">
        <f>ROUND($L$35*F391/1000,3)</f>
        <v>11.529</v>
      </c>
      <c r="N392" s="280" t="s">
        <v>79</v>
      </c>
      <c r="O392" s="112">
        <f t="shared" si="9"/>
        <v>1.3939393939393941E-2</v>
      </c>
      <c r="P392" s="112">
        <f t="shared" si="10"/>
        <v>8.1300000000000011E-2</v>
      </c>
      <c r="Q392" s="222">
        <v>380000</v>
      </c>
      <c r="R392" s="223">
        <f t="shared" si="11"/>
        <v>35528.1</v>
      </c>
    </row>
    <row r="393" spans="3:18" x14ac:dyDescent="0.2">
      <c r="C393" s="107" t="s">
        <v>4544</v>
      </c>
      <c r="E393" s="108" t="s">
        <v>356</v>
      </c>
      <c r="F393" s="116" t="s">
        <v>1094</v>
      </c>
      <c r="N393" s="280" t="s">
        <v>83</v>
      </c>
      <c r="O393" s="112">
        <f t="shared" si="9"/>
        <v>1.3939393939393941E-2</v>
      </c>
      <c r="P393" s="112">
        <f t="shared" si="10"/>
        <v>0.12809999999999999</v>
      </c>
      <c r="Q393" s="222">
        <v>380000</v>
      </c>
      <c r="R393" s="223">
        <f t="shared" si="11"/>
        <v>55979.7</v>
      </c>
    </row>
    <row r="394" spans="3:18" x14ac:dyDescent="0.2">
      <c r="C394" s="107" t="s">
        <v>4545</v>
      </c>
      <c r="E394" s="111" t="s">
        <v>371</v>
      </c>
      <c r="F394" s="280" t="s">
        <v>83</v>
      </c>
      <c r="N394" s="280" t="s">
        <v>95</v>
      </c>
      <c r="O394" s="112">
        <f t="shared" si="9"/>
        <v>1.3939393939393941E-2</v>
      </c>
      <c r="P394" s="112">
        <f t="shared" si="10"/>
        <v>0.1978</v>
      </c>
      <c r="Q394" s="222">
        <v>380000</v>
      </c>
      <c r="R394" s="223">
        <f t="shared" si="11"/>
        <v>86438.599999999991</v>
      </c>
    </row>
    <row r="395" spans="3:18" x14ac:dyDescent="0.2">
      <c r="C395" s="107" t="s">
        <v>4546</v>
      </c>
      <c r="E395" s="111" t="s">
        <v>376</v>
      </c>
      <c r="F395" s="113">
        <v>80000</v>
      </c>
      <c r="H395" s="263">
        <v>350000</v>
      </c>
      <c r="N395" s="280" t="s">
        <v>196</v>
      </c>
      <c r="O395" s="112">
        <f t="shared" si="9"/>
        <v>1.3939393939393941E-2</v>
      </c>
      <c r="P395" s="112">
        <f t="shared" si="10"/>
        <v>0.30349999999999999</v>
      </c>
      <c r="Q395" s="222">
        <v>380000</v>
      </c>
      <c r="R395" s="223">
        <f t="shared" si="11"/>
        <v>132629.5</v>
      </c>
    </row>
    <row r="396" spans="3:18" x14ac:dyDescent="0.2">
      <c r="C396" s="107" t="s">
        <v>4547</v>
      </c>
      <c r="E396" s="127" t="s">
        <v>805</v>
      </c>
      <c r="F396" s="187">
        <f>ROUND($L$35*F395/1000,3)</f>
        <v>10.247999999999999</v>
      </c>
      <c r="H396">
        <f>F392*3+F396</f>
        <v>44.835000000000001</v>
      </c>
      <c r="N396" s="280" t="s">
        <v>815</v>
      </c>
      <c r="O396" s="112">
        <f t="shared" si="9"/>
        <v>1.3939393939393941E-2</v>
      </c>
      <c r="P396" s="112">
        <f t="shared" si="10"/>
        <v>0.49130000000000001</v>
      </c>
      <c r="Q396" s="222">
        <v>380000</v>
      </c>
      <c r="R396" s="223">
        <f t="shared" si="11"/>
        <v>214698.09999999998</v>
      </c>
    </row>
    <row r="397" spans="3:18" x14ac:dyDescent="0.2">
      <c r="C397" s="107" t="s">
        <v>4548</v>
      </c>
      <c r="D397" s="3"/>
      <c r="E397" s="108" t="s">
        <v>356</v>
      </c>
      <c r="F397" s="116" t="s">
        <v>1095</v>
      </c>
      <c r="N397" s="280" t="s">
        <v>234</v>
      </c>
      <c r="O397" s="112">
        <f t="shared" si="9"/>
        <v>1.3939393939393941E-2</v>
      </c>
      <c r="P397" s="112">
        <f t="shared" si="10"/>
        <v>0.76870000000000005</v>
      </c>
      <c r="Q397" s="222">
        <v>380000</v>
      </c>
      <c r="R397" s="223">
        <f t="shared" si="11"/>
        <v>335921.89999999997</v>
      </c>
    </row>
    <row r="398" spans="3:18" x14ac:dyDescent="0.2">
      <c r="C398" s="107" t="s">
        <v>4549</v>
      </c>
      <c r="D398" s="3"/>
      <c r="E398" s="111" t="s">
        <v>371</v>
      </c>
      <c r="F398" s="280" t="s">
        <v>95</v>
      </c>
      <c r="N398" s="280" t="s">
        <v>238</v>
      </c>
      <c r="O398" s="112">
        <f t="shared" si="9"/>
        <v>1.3939393939393941E-2</v>
      </c>
      <c r="P398" s="112">
        <f t="shared" si="10"/>
        <v>1.2215999999999998</v>
      </c>
      <c r="Q398" s="222">
        <v>380000</v>
      </c>
      <c r="R398" s="223">
        <f t="shared" si="11"/>
        <v>533839.19999999984</v>
      </c>
    </row>
    <row r="399" spans="3:18" x14ac:dyDescent="0.2">
      <c r="C399" s="107" t="s">
        <v>4550</v>
      </c>
      <c r="D399" s="3"/>
      <c r="E399" s="111" t="s">
        <v>376</v>
      </c>
      <c r="F399" s="113">
        <v>90000</v>
      </c>
      <c r="H399" s="260"/>
      <c r="N399" s="280" t="s">
        <v>242</v>
      </c>
      <c r="O399" s="112">
        <f t="shared" si="9"/>
        <v>1.3939393939393941E-2</v>
      </c>
      <c r="P399" s="112">
        <f t="shared" si="10"/>
        <v>2.3058999999999994</v>
      </c>
      <c r="Q399" s="222">
        <v>380000</v>
      </c>
      <c r="R399" s="223">
        <f t="shared" si="11"/>
        <v>1007678.2999999997</v>
      </c>
    </row>
    <row r="400" spans="3:18" x14ac:dyDescent="0.2">
      <c r="C400" s="107" t="s">
        <v>4551</v>
      </c>
      <c r="D400" s="3"/>
      <c r="E400" s="127" t="s">
        <v>805</v>
      </c>
      <c r="F400" s="187">
        <f>ROUND($L$40*F399/1000,3)</f>
        <v>17.802</v>
      </c>
      <c r="N400" s="300" t="s">
        <v>816</v>
      </c>
      <c r="O400" s="234">
        <f t="shared" si="9"/>
        <v>1.3939393939393941E-2</v>
      </c>
      <c r="P400" s="234">
        <f>R363/O400</f>
        <v>3.8544</v>
      </c>
      <c r="Q400" s="258">
        <v>380000</v>
      </c>
      <c r="R400" s="259">
        <f t="shared" si="11"/>
        <v>1684372.7999999998</v>
      </c>
    </row>
    <row r="401" spans="3:18" x14ac:dyDescent="0.2">
      <c r="C401" s="107" t="s">
        <v>4552</v>
      </c>
      <c r="D401" s="3"/>
      <c r="E401" s="108" t="s">
        <v>356</v>
      </c>
      <c r="F401" s="116" t="s">
        <v>1098</v>
      </c>
      <c r="N401" s="280" t="s">
        <v>123</v>
      </c>
      <c r="O401" s="112">
        <f>Q353</f>
        <v>1.3939393939393941E-2</v>
      </c>
      <c r="P401" s="112">
        <f>R353/O401</f>
        <v>6.4500000000000002E-2</v>
      </c>
      <c r="Q401" s="222">
        <v>370000</v>
      </c>
      <c r="R401" s="223">
        <f>P401*Q401*$T$371</f>
        <v>27444.749999999996</v>
      </c>
    </row>
    <row r="402" spans="3:18" x14ac:dyDescent="0.2">
      <c r="C402" s="107" t="s">
        <v>4553</v>
      </c>
      <c r="D402" s="3"/>
      <c r="E402" s="111" t="s">
        <v>371</v>
      </c>
      <c r="F402" s="280" t="s">
        <v>95</v>
      </c>
      <c r="N402" s="254" t="s">
        <v>73</v>
      </c>
      <c r="O402" s="112">
        <f t="shared" ref="O402:O411" si="12">Q354</f>
        <v>1.3939393939393941E-2</v>
      </c>
      <c r="P402" s="112">
        <f t="shared" ref="P402:P410" si="13">R354/O402</f>
        <v>6.3099999999999989E-2</v>
      </c>
      <c r="Q402" s="222">
        <v>370000</v>
      </c>
      <c r="R402" s="223">
        <f t="shared" ref="R402:R411" si="14">P402*Q402*$T$371</f>
        <v>26849.049999999992</v>
      </c>
    </row>
    <row r="403" spans="3:18" x14ac:dyDescent="0.2">
      <c r="C403" s="107" t="s">
        <v>4554</v>
      </c>
      <c r="D403" s="3"/>
      <c r="E403" s="111" t="s">
        <v>376</v>
      </c>
      <c r="F403" s="113">
        <v>80000</v>
      </c>
      <c r="H403" s="263">
        <v>350000</v>
      </c>
      <c r="N403" s="280" t="s">
        <v>79</v>
      </c>
      <c r="O403" s="112">
        <f t="shared" si="12"/>
        <v>1.3939393939393941E-2</v>
      </c>
      <c r="P403" s="112">
        <f t="shared" si="13"/>
        <v>8.1300000000000011E-2</v>
      </c>
      <c r="Q403" s="222">
        <v>370000</v>
      </c>
      <c r="R403" s="223">
        <f t="shared" si="14"/>
        <v>34593.15</v>
      </c>
    </row>
    <row r="404" spans="3:18" x14ac:dyDescent="0.2">
      <c r="C404" s="107" t="s">
        <v>4555</v>
      </c>
      <c r="D404" s="3"/>
      <c r="E404" s="127" t="s">
        <v>805</v>
      </c>
      <c r="F404" s="187">
        <f>ROUND($L$40*F403/1000,3)</f>
        <v>15.824</v>
      </c>
      <c r="H404">
        <f>F400*3+F404</f>
        <v>69.23</v>
      </c>
      <c r="N404" s="280" t="s">
        <v>83</v>
      </c>
      <c r="O404" s="112">
        <f t="shared" si="12"/>
        <v>1.3939393939393941E-2</v>
      </c>
      <c r="P404" s="112">
        <f t="shared" si="13"/>
        <v>0.12809999999999999</v>
      </c>
      <c r="Q404" s="222">
        <v>370000</v>
      </c>
      <c r="R404" s="223">
        <f t="shared" si="14"/>
        <v>54506.549999999996</v>
      </c>
    </row>
    <row r="405" spans="3:18" x14ac:dyDescent="0.2">
      <c r="C405" s="107" t="s">
        <v>4556</v>
      </c>
      <c r="D405" s="3"/>
      <c r="E405" s="108" t="s">
        <v>356</v>
      </c>
      <c r="F405" s="116" t="s">
        <v>1099</v>
      </c>
      <c r="N405" s="280" t="s">
        <v>95</v>
      </c>
      <c r="O405" s="112">
        <f t="shared" si="12"/>
        <v>1.3939393939393941E-2</v>
      </c>
      <c r="P405" s="112">
        <f t="shared" si="13"/>
        <v>0.1978</v>
      </c>
      <c r="Q405" s="222">
        <v>370000</v>
      </c>
      <c r="R405" s="223">
        <f t="shared" si="14"/>
        <v>84163.9</v>
      </c>
    </row>
    <row r="406" spans="3:18" x14ac:dyDescent="0.2">
      <c r="C406" s="107" t="s">
        <v>4557</v>
      </c>
      <c r="D406" s="3"/>
      <c r="E406" s="111" t="s">
        <v>371</v>
      </c>
      <c r="F406" s="280" t="s">
        <v>196</v>
      </c>
      <c r="N406" s="280" t="s">
        <v>196</v>
      </c>
      <c r="O406" s="112">
        <f t="shared" si="12"/>
        <v>1.3939393939393941E-2</v>
      </c>
      <c r="P406" s="112">
        <f t="shared" si="13"/>
        <v>0.30349999999999999</v>
      </c>
      <c r="Q406" s="222">
        <v>370000</v>
      </c>
      <c r="R406" s="223">
        <f t="shared" si="14"/>
        <v>129139.24999999999</v>
      </c>
    </row>
    <row r="407" spans="3:18" x14ac:dyDescent="0.2">
      <c r="C407" s="107" t="s">
        <v>4558</v>
      </c>
      <c r="D407" s="3"/>
      <c r="E407" s="111" t="s">
        <v>376</v>
      </c>
      <c r="F407" s="113">
        <v>90000</v>
      </c>
      <c r="N407" s="280" t="s">
        <v>815</v>
      </c>
      <c r="O407" s="112">
        <f t="shared" si="12"/>
        <v>1.3939393939393941E-2</v>
      </c>
      <c r="P407" s="112">
        <f t="shared" si="13"/>
        <v>0.49130000000000001</v>
      </c>
      <c r="Q407" s="222">
        <v>370000</v>
      </c>
      <c r="R407" s="223">
        <f t="shared" si="14"/>
        <v>209048.15</v>
      </c>
    </row>
    <row r="408" spans="3:18" x14ac:dyDescent="0.2">
      <c r="C408" s="107" t="s">
        <v>4559</v>
      </c>
      <c r="D408" s="3"/>
      <c r="E408" s="127" t="s">
        <v>805</v>
      </c>
      <c r="F408" s="187">
        <f>ROUND($L$45*F407/1000,3)</f>
        <v>27.315000000000001</v>
      </c>
      <c r="N408" s="280" t="s">
        <v>234</v>
      </c>
      <c r="O408" s="112">
        <f t="shared" si="12"/>
        <v>1.3939393939393941E-2</v>
      </c>
      <c r="P408" s="112">
        <f t="shared" si="13"/>
        <v>0.76870000000000005</v>
      </c>
      <c r="Q408" s="222">
        <v>370000</v>
      </c>
      <c r="R408" s="223">
        <f t="shared" si="14"/>
        <v>327081.84999999998</v>
      </c>
    </row>
    <row r="409" spans="3:18" x14ac:dyDescent="0.2">
      <c r="C409" s="107" t="s">
        <v>4560</v>
      </c>
      <c r="E409" s="108" t="s">
        <v>356</v>
      </c>
      <c r="F409" s="116" t="s">
        <v>1102</v>
      </c>
      <c r="N409" s="280" t="s">
        <v>238</v>
      </c>
      <c r="O409" s="112">
        <f t="shared" si="12"/>
        <v>1.3939393939393941E-2</v>
      </c>
      <c r="P409" s="112">
        <f t="shared" si="13"/>
        <v>1.2215999999999998</v>
      </c>
      <c r="Q409" s="222">
        <v>370000</v>
      </c>
      <c r="R409" s="223">
        <f t="shared" si="14"/>
        <v>519790.79999999987</v>
      </c>
    </row>
    <row r="410" spans="3:18" x14ac:dyDescent="0.2">
      <c r="C410" s="107" t="s">
        <v>4561</v>
      </c>
      <c r="E410" s="111" t="s">
        <v>371</v>
      </c>
      <c r="F410" s="280" t="s">
        <v>196</v>
      </c>
      <c r="N410" s="280" t="s">
        <v>242</v>
      </c>
      <c r="O410" s="112">
        <f t="shared" si="12"/>
        <v>1.3939393939393941E-2</v>
      </c>
      <c r="P410" s="112">
        <f t="shared" si="13"/>
        <v>2.3058999999999994</v>
      </c>
      <c r="Q410" s="222">
        <v>370000</v>
      </c>
      <c r="R410" s="223">
        <f t="shared" si="14"/>
        <v>981160.4499999996</v>
      </c>
    </row>
    <row r="411" spans="3:18" x14ac:dyDescent="0.2">
      <c r="C411" s="107" t="s">
        <v>4562</v>
      </c>
      <c r="E411" s="111" t="s">
        <v>376</v>
      </c>
      <c r="F411" s="113">
        <v>80000</v>
      </c>
      <c r="H411" s="263">
        <v>350000</v>
      </c>
      <c r="N411" s="300" t="s">
        <v>816</v>
      </c>
      <c r="O411" s="234">
        <f t="shared" si="12"/>
        <v>1.3939393939393941E-2</v>
      </c>
      <c r="P411" s="234">
        <f>R363/O411</f>
        <v>3.8544</v>
      </c>
      <c r="Q411" s="258">
        <v>370000</v>
      </c>
      <c r="R411" s="259">
        <f t="shared" si="14"/>
        <v>1640047.2</v>
      </c>
    </row>
    <row r="412" spans="3:18" x14ac:dyDescent="0.2">
      <c r="C412" s="107" t="s">
        <v>4563</v>
      </c>
      <c r="E412" s="127" t="s">
        <v>805</v>
      </c>
      <c r="F412" s="187">
        <f>ROUND($L$45*F411/1000,3)</f>
        <v>24.28</v>
      </c>
      <c r="H412">
        <f>F408*3+F412</f>
        <v>106.22500000000001</v>
      </c>
      <c r="N412" s="280" t="s">
        <v>808</v>
      </c>
      <c r="O412" s="112">
        <f>Q353</f>
        <v>1.3939393939393941E-2</v>
      </c>
      <c r="P412" s="112">
        <f>R353/O412</f>
        <v>6.4500000000000002E-2</v>
      </c>
      <c r="Q412" s="222">
        <v>360000</v>
      </c>
      <c r="R412" s="223">
        <f>P412*Q412*$T$371</f>
        <v>26702.999999999996</v>
      </c>
    </row>
    <row r="413" spans="3:18" x14ac:dyDescent="0.2">
      <c r="C413" s="107" t="s">
        <v>4564</v>
      </c>
      <c r="D413" s="3"/>
      <c r="E413" s="108" t="s">
        <v>356</v>
      </c>
      <c r="F413" s="116" t="s">
        <v>1103</v>
      </c>
      <c r="N413" s="254" t="s">
        <v>73</v>
      </c>
      <c r="O413" s="112">
        <f t="shared" ref="O413:O421" si="15">Q354</f>
        <v>1.3939393939393941E-2</v>
      </c>
      <c r="P413" s="112">
        <f t="shared" ref="P413:P421" si="16">R354/O413</f>
        <v>6.3099999999999989E-2</v>
      </c>
      <c r="Q413" s="222">
        <v>360000</v>
      </c>
      <c r="R413" s="223">
        <f>P413*Q413*$T$371</f>
        <v>26123.399999999994</v>
      </c>
    </row>
    <row r="414" spans="3:18" x14ac:dyDescent="0.2">
      <c r="C414" s="107" t="s">
        <v>4565</v>
      </c>
      <c r="D414" s="3"/>
      <c r="E414" s="111" t="s">
        <v>371</v>
      </c>
      <c r="F414" s="280" t="s">
        <v>815</v>
      </c>
      <c r="N414" s="280" t="s">
        <v>79</v>
      </c>
      <c r="O414" s="112">
        <f t="shared" si="15"/>
        <v>1.3939393939393941E-2</v>
      </c>
      <c r="P414" s="112">
        <f t="shared" si="16"/>
        <v>8.1300000000000011E-2</v>
      </c>
      <c r="Q414" s="222">
        <v>360000</v>
      </c>
      <c r="R414" s="223">
        <f t="shared" ref="R414:R422" si="17">P414*Q414*$T$371</f>
        <v>33658.200000000004</v>
      </c>
    </row>
    <row r="415" spans="3:18" x14ac:dyDescent="0.2">
      <c r="C415" s="107" t="s">
        <v>4566</v>
      </c>
      <c r="D415" s="3"/>
      <c r="E415" s="111" t="s">
        <v>376</v>
      </c>
      <c r="F415" s="113">
        <v>90000</v>
      </c>
      <c r="N415" s="280" t="s">
        <v>83</v>
      </c>
      <c r="O415" s="112">
        <f t="shared" si="15"/>
        <v>1.3939393939393941E-2</v>
      </c>
      <c r="P415" s="112">
        <f t="shared" si="16"/>
        <v>0.12809999999999999</v>
      </c>
      <c r="Q415" s="222">
        <v>360000</v>
      </c>
      <c r="R415" s="223">
        <f t="shared" si="17"/>
        <v>53033.399999999994</v>
      </c>
    </row>
    <row r="416" spans="3:18" x14ac:dyDescent="0.2">
      <c r="C416" s="107" t="s">
        <v>4567</v>
      </c>
      <c r="D416" s="3"/>
      <c r="E416" s="127" t="s">
        <v>805</v>
      </c>
      <c r="F416" s="187">
        <f>ROUND($L$50*F415/1000,3)</f>
        <v>44.216999999999999</v>
      </c>
      <c r="N416" s="280" t="s">
        <v>95</v>
      </c>
      <c r="O416" s="112">
        <f t="shared" si="15"/>
        <v>1.3939393939393941E-2</v>
      </c>
      <c r="P416" s="112">
        <f t="shared" si="16"/>
        <v>0.1978</v>
      </c>
      <c r="Q416" s="222">
        <v>360000</v>
      </c>
      <c r="R416" s="223">
        <f t="shared" si="17"/>
        <v>81889.2</v>
      </c>
    </row>
    <row r="417" spans="3:18" x14ac:dyDescent="0.2">
      <c r="C417" s="107" t="s">
        <v>4568</v>
      </c>
      <c r="D417" s="3"/>
      <c r="E417" s="108" t="s">
        <v>356</v>
      </c>
      <c r="F417" s="116" t="s">
        <v>1106</v>
      </c>
      <c r="N417" s="280" t="s">
        <v>196</v>
      </c>
      <c r="O417" s="112">
        <f t="shared" si="15"/>
        <v>1.3939393939393941E-2</v>
      </c>
      <c r="P417" s="112">
        <f t="shared" si="16"/>
        <v>0.30349999999999999</v>
      </c>
      <c r="Q417" s="222">
        <v>360000</v>
      </c>
      <c r="R417" s="223">
        <f t="shared" si="17"/>
        <v>125648.99999999999</v>
      </c>
    </row>
    <row r="418" spans="3:18" x14ac:dyDescent="0.2">
      <c r="C418" s="107" t="s">
        <v>4569</v>
      </c>
      <c r="D418" s="3"/>
      <c r="E418" s="111" t="s">
        <v>371</v>
      </c>
      <c r="F418" s="280" t="s">
        <v>815</v>
      </c>
      <c r="N418" s="280" t="s">
        <v>815</v>
      </c>
      <c r="O418" s="112">
        <f t="shared" si="15"/>
        <v>1.3939393939393941E-2</v>
      </c>
      <c r="P418" s="112">
        <f t="shared" si="16"/>
        <v>0.49130000000000001</v>
      </c>
      <c r="Q418" s="222">
        <v>360000</v>
      </c>
      <c r="R418" s="223">
        <f t="shared" si="17"/>
        <v>203398.19999999998</v>
      </c>
    </row>
    <row r="419" spans="3:18" x14ac:dyDescent="0.2">
      <c r="C419" s="107" t="s">
        <v>4570</v>
      </c>
      <c r="D419" s="3"/>
      <c r="E419" s="111" t="s">
        <v>376</v>
      </c>
      <c r="F419" s="113">
        <v>80000</v>
      </c>
      <c r="H419" s="263">
        <v>350000</v>
      </c>
      <c r="N419" s="280" t="s">
        <v>234</v>
      </c>
      <c r="O419" s="112">
        <f t="shared" si="15"/>
        <v>1.3939393939393941E-2</v>
      </c>
      <c r="P419" s="112">
        <f t="shared" si="16"/>
        <v>0.76870000000000005</v>
      </c>
      <c r="Q419" s="222">
        <v>360000</v>
      </c>
      <c r="R419" s="223">
        <f t="shared" si="17"/>
        <v>318241.8</v>
      </c>
    </row>
    <row r="420" spans="3:18" x14ac:dyDescent="0.2">
      <c r="C420" s="107" t="s">
        <v>4571</v>
      </c>
      <c r="D420" s="3"/>
      <c r="E420" s="127" t="s">
        <v>805</v>
      </c>
      <c r="F420" s="187">
        <f>ROUND($L$50*F419/1000,3)</f>
        <v>39.304000000000002</v>
      </c>
      <c r="H420">
        <f>F416*3+F420</f>
        <v>171.95500000000001</v>
      </c>
      <c r="N420" s="280" t="s">
        <v>238</v>
      </c>
      <c r="O420" s="112">
        <f t="shared" si="15"/>
        <v>1.3939393939393941E-2</v>
      </c>
      <c r="P420" s="112">
        <f t="shared" si="16"/>
        <v>1.2215999999999998</v>
      </c>
      <c r="Q420" s="222">
        <v>360000</v>
      </c>
      <c r="R420" s="223">
        <f t="shared" si="17"/>
        <v>505742.39999999991</v>
      </c>
    </row>
    <row r="421" spans="3:18" x14ac:dyDescent="0.2">
      <c r="C421" s="107" t="s">
        <v>4572</v>
      </c>
      <c r="D421" s="3"/>
      <c r="E421" s="108" t="s">
        <v>356</v>
      </c>
      <c r="F421" s="116" t="s">
        <v>1107</v>
      </c>
      <c r="N421" s="280" t="s">
        <v>242</v>
      </c>
      <c r="O421" s="112">
        <f t="shared" si="15"/>
        <v>1.3939393939393941E-2</v>
      </c>
      <c r="P421" s="112">
        <f t="shared" si="16"/>
        <v>2.3058999999999994</v>
      </c>
      <c r="Q421" s="222">
        <v>360000</v>
      </c>
      <c r="R421" s="223">
        <f t="shared" si="17"/>
        <v>954642.59999999963</v>
      </c>
    </row>
    <row r="422" spans="3:18" x14ac:dyDescent="0.2">
      <c r="C422" s="107" t="s">
        <v>4573</v>
      </c>
      <c r="D422" s="3"/>
      <c r="E422" s="111" t="s">
        <v>371</v>
      </c>
      <c r="F422" s="280" t="s">
        <v>234</v>
      </c>
      <c r="N422" s="300" t="s">
        <v>816</v>
      </c>
      <c r="O422" s="234">
        <f>Q363</f>
        <v>1.3939393939393941E-2</v>
      </c>
      <c r="P422" s="234">
        <f>R363/O422</f>
        <v>3.8544</v>
      </c>
      <c r="Q422" s="258">
        <v>360000</v>
      </c>
      <c r="R422" s="259">
        <f t="shared" si="17"/>
        <v>1595721.5999999999</v>
      </c>
    </row>
    <row r="423" spans="3:18" x14ac:dyDescent="0.2">
      <c r="C423" s="107" t="s">
        <v>4574</v>
      </c>
      <c r="D423" s="3"/>
      <c r="E423" s="111" t="s">
        <v>376</v>
      </c>
      <c r="F423" s="113">
        <v>90000</v>
      </c>
      <c r="N423" s="280" t="s">
        <v>808</v>
      </c>
      <c r="O423" s="112">
        <f>Q353</f>
        <v>1.3939393939393941E-2</v>
      </c>
      <c r="P423" s="112">
        <f>R353/O423</f>
        <v>6.4500000000000002E-2</v>
      </c>
      <c r="Q423" s="222">
        <v>350000</v>
      </c>
      <c r="R423" s="223">
        <f>P423*Q423*$T$371</f>
        <v>25961.249999999996</v>
      </c>
    </row>
    <row r="424" spans="3:18" x14ac:dyDescent="0.2">
      <c r="C424" s="107" t="s">
        <v>4575</v>
      </c>
      <c r="D424" s="3"/>
      <c r="E424" s="127" t="s">
        <v>805</v>
      </c>
      <c r="F424" s="187">
        <f>ROUND($L$55*F423/1000,3)</f>
        <v>69.183000000000007</v>
      </c>
      <c r="N424" s="254" t="s">
        <v>73</v>
      </c>
      <c r="O424" s="112">
        <f t="shared" ref="O424:O433" si="18">Q354</f>
        <v>1.3939393939393941E-2</v>
      </c>
      <c r="P424" s="112">
        <f t="shared" ref="P424:P433" si="19">R354/O424</f>
        <v>6.3099999999999989E-2</v>
      </c>
      <c r="Q424" s="222">
        <v>350000</v>
      </c>
      <c r="R424" s="223">
        <f>P424*Q424*$T$371</f>
        <v>25397.749999999993</v>
      </c>
    </row>
    <row r="425" spans="3:18" x14ac:dyDescent="0.2">
      <c r="C425" s="107" t="s">
        <v>4576</v>
      </c>
      <c r="D425" s="3"/>
      <c r="E425" s="108" t="s">
        <v>356</v>
      </c>
      <c r="F425" s="116" t="s">
        <v>1110</v>
      </c>
      <c r="N425" s="280" t="s">
        <v>79</v>
      </c>
      <c r="O425" s="112">
        <f t="shared" si="18"/>
        <v>1.3939393939393941E-2</v>
      </c>
      <c r="P425" s="112">
        <f t="shared" si="19"/>
        <v>8.1300000000000011E-2</v>
      </c>
      <c r="Q425" s="222">
        <v>350000</v>
      </c>
      <c r="R425" s="223">
        <f t="shared" ref="R425:R433" si="20">P425*Q425*$T$371</f>
        <v>32723.25</v>
      </c>
    </row>
    <row r="426" spans="3:18" x14ac:dyDescent="0.2">
      <c r="C426" s="107" t="s">
        <v>4577</v>
      </c>
      <c r="D426" s="3"/>
      <c r="E426" s="111" t="s">
        <v>371</v>
      </c>
      <c r="F426" s="280" t="s">
        <v>234</v>
      </c>
      <c r="N426" s="280" t="s">
        <v>83</v>
      </c>
      <c r="O426" s="112">
        <f t="shared" si="18"/>
        <v>1.3939393939393941E-2</v>
      </c>
      <c r="P426" s="112">
        <f t="shared" si="19"/>
        <v>0.12809999999999999</v>
      </c>
      <c r="Q426" s="222">
        <v>350000</v>
      </c>
      <c r="R426" s="223">
        <f t="shared" si="20"/>
        <v>51560.249999999993</v>
      </c>
    </row>
    <row r="427" spans="3:18" x14ac:dyDescent="0.2">
      <c r="C427" s="107" t="s">
        <v>4578</v>
      </c>
      <c r="D427" s="3"/>
      <c r="E427" s="111" t="s">
        <v>376</v>
      </c>
      <c r="F427" s="113">
        <v>80000</v>
      </c>
      <c r="H427" s="263">
        <v>350000</v>
      </c>
      <c r="N427" s="280" t="s">
        <v>95</v>
      </c>
      <c r="O427" s="112">
        <f t="shared" si="18"/>
        <v>1.3939393939393941E-2</v>
      </c>
      <c r="P427" s="112">
        <f t="shared" si="19"/>
        <v>0.1978</v>
      </c>
      <c r="Q427" s="222">
        <v>350000</v>
      </c>
      <c r="R427" s="223">
        <f t="shared" si="20"/>
        <v>79614.5</v>
      </c>
    </row>
    <row r="428" spans="3:18" x14ac:dyDescent="0.2">
      <c r="C428" s="107" t="s">
        <v>4579</v>
      </c>
      <c r="D428" s="3"/>
      <c r="E428" s="127" t="s">
        <v>805</v>
      </c>
      <c r="F428" s="187">
        <f>ROUND($L$55*F427/1000,3)</f>
        <v>61.496000000000002</v>
      </c>
      <c r="H428">
        <f>F424*3+F428</f>
        <v>269.04500000000002</v>
      </c>
      <c r="N428" s="280" t="s">
        <v>196</v>
      </c>
      <c r="O428" s="112">
        <f t="shared" si="18"/>
        <v>1.3939393939393941E-2</v>
      </c>
      <c r="P428" s="112">
        <f t="shared" si="19"/>
        <v>0.30349999999999999</v>
      </c>
      <c r="Q428" s="222">
        <v>350000</v>
      </c>
      <c r="R428" s="223">
        <f t="shared" si="20"/>
        <v>122158.74999999999</v>
      </c>
    </row>
    <row r="429" spans="3:18" x14ac:dyDescent="0.2">
      <c r="C429" s="107" t="s">
        <v>4580</v>
      </c>
      <c r="D429" s="3"/>
      <c r="E429" s="108" t="s">
        <v>356</v>
      </c>
      <c r="F429" s="116" t="s">
        <v>1111</v>
      </c>
      <c r="N429" s="280" t="s">
        <v>815</v>
      </c>
      <c r="O429" s="112">
        <f t="shared" si="18"/>
        <v>1.3939393939393941E-2</v>
      </c>
      <c r="P429" s="112">
        <f t="shared" si="19"/>
        <v>0.49130000000000001</v>
      </c>
      <c r="Q429" s="222">
        <v>350000</v>
      </c>
      <c r="R429" s="223">
        <f t="shared" si="20"/>
        <v>197748.24999999997</v>
      </c>
    </row>
    <row r="430" spans="3:18" x14ac:dyDescent="0.2">
      <c r="C430" s="107" t="s">
        <v>4581</v>
      </c>
      <c r="D430" s="3"/>
      <c r="E430" s="111" t="s">
        <v>371</v>
      </c>
      <c r="F430" s="280" t="s">
        <v>238</v>
      </c>
      <c r="N430" s="280" t="s">
        <v>234</v>
      </c>
      <c r="O430" s="112">
        <f t="shared" si="18"/>
        <v>1.3939393939393941E-2</v>
      </c>
      <c r="P430" s="112">
        <f t="shared" si="19"/>
        <v>0.76870000000000005</v>
      </c>
      <c r="Q430" s="222">
        <v>350000</v>
      </c>
      <c r="R430" s="223">
        <f t="shared" si="20"/>
        <v>309401.75</v>
      </c>
    </row>
    <row r="431" spans="3:18" x14ac:dyDescent="0.2">
      <c r="C431" s="107" t="s">
        <v>4582</v>
      </c>
      <c r="D431" s="3"/>
      <c r="E431" s="111" t="s">
        <v>376</v>
      </c>
      <c r="F431" s="113">
        <v>90000</v>
      </c>
      <c r="N431" s="280" t="s">
        <v>238</v>
      </c>
      <c r="O431" s="112">
        <f t="shared" si="18"/>
        <v>1.3939393939393941E-2</v>
      </c>
      <c r="P431" s="112">
        <f t="shared" si="19"/>
        <v>1.2215999999999998</v>
      </c>
      <c r="Q431" s="222">
        <v>350000</v>
      </c>
      <c r="R431" s="223">
        <f t="shared" si="20"/>
        <v>491693.99999999988</v>
      </c>
    </row>
    <row r="432" spans="3:18" x14ac:dyDescent="0.2">
      <c r="C432" s="107" t="s">
        <v>4583</v>
      </c>
      <c r="D432" s="3"/>
      <c r="E432" s="127" t="s">
        <v>805</v>
      </c>
      <c r="F432" s="187">
        <f>ROUND($L$60*F431/1000,3)</f>
        <v>109.944</v>
      </c>
      <c r="N432" s="280" t="s">
        <v>242</v>
      </c>
      <c r="O432" s="112">
        <f t="shared" si="18"/>
        <v>1.3939393939393941E-2</v>
      </c>
      <c r="P432" s="112">
        <f t="shared" si="19"/>
        <v>2.3058999999999994</v>
      </c>
      <c r="Q432" s="222">
        <v>350000</v>
      </c>
      <c r="R432" s="223">
        <f t="shared" si="20"/>
        <v>928124.74999999965</v>
      </c>
    </row>
    <row r="433" spans="3:18" x14ac:dyDescent="0.2">
      <c r="C433" s="107" t="s">
        <v>4584</v>
      </c>
      <c r="D433" s="3"/>
      <c r="E433" s="108" t="s">
        <v>356</v>
      </c>
      <c r="F433" s="116" t="s">
        <v>1114</v>
      </c>
      <c r="N433" s="300" t="s">
        <v>816</v>
      </c>
      <c r="O433" s="234">
        <f t="shared" si="18"/>
        <v>1.3939393939393941E-2</v>
      </c>
      <c r="P433" s="234">
        <f t="shared" si="19"/>
        <v>3.8544</v>
      </c>
      <c r="Q433" s="258">
        <v>350000</v>
      </c>
      <c r="R433" s="259">
        <f t="shared" si="20"/>
        <v>1551395.9999999998</v>
      </c>
    </row>
    <row r="434" spans="3:18" x14ac:dyDescent="0.2">
      <c r="C434" s="107" t="s">
        <v>4585</v>
      </c>
      <c r="D434" s="3"/>
      <c r="E434" s="111" t="s">
        <v>371</v>
      </c>
      <c r="F434" s="280" t="s">
        <v>238</v>
      </c>
      <c r="N434" s="280" t="s">
        <v>808</v>
      </c>
      <c r="O434" s="112">
        <f>Q353</f>
        <v>1.3939393939393941E-2</v>
      </c>
      <c r="P434" s="112">
        <f>R353/O434</f>
        <v>6.4500000000000002E-2</v>
      </c>
      <c r="Q434" s="222">
        <v>340000</v>
      </c>
      <c r="R434" s="223">
        <f>P434*Q434*$T$371</f>
        <v>25219.499999999996</v>
      </c>
    </row>
    <row r="435" spans="3:18" x14ac:dyDescent="0.2">
      <c r="C435" s="107" t="s">
        <v>4586</v>
      </c>
      <c r="D435" s="3"/>
      <c r="E435" s="111" t="s">
        <v>376</v>
      </c>
      <c r="F435" s="113">
        <v>80000</v>
      </c>
      <c r="H435" s="263">
        <v>350000</v>
      </c>
      <c r="N435" s="254" t="s">
        <v>73</v>
      </c>
      <c r="O435" s="112">
        <f t="shared" ref="O435:O444" si="21">Q354</f>
        <v>1.3939393939393941E-2</v>
      </c>
      <c r="P435" s="112">
        <f t="shared" ref="P435:P444" si="22">R354/O435</f>
        <v>6.3099999999999989E-2</v>
      </c>
      <c r="Q435" s="222">
        <v>340000</v>
      </c>
      <c r="R435" s="223">
        <f>P435*Q435*$T$371</f>
        <v>24672.099999999995</v>
      </c>
    </row>
    <row r="436" spans="3:18" x14ac:dyDescent="0.2">
      <c r="C436" s="107" t="s">
        <v>4587</v>
      </c>
      <c r="D436" s="3"/>
      <c r="E436" s="127" t="s">
        <v>805</v>
      </c>
      <c r="F436" s="187">
        <f>ROUND($L$60*F435/1000,3)</f>
        <v>97.727999999999994</v>
      </c>
      <c r="H436">
        <f>F432*3+F436</f>
        <v>427.56</v>
      </c>
      <c r="N436" s="280" t="s">
        <v>79</v>
      </c>
      <c r="O436" s="112">
        <f t="shared" si="21"/>
        <v>1.3939393939393941E-2</v>
      </c>
      <c r="P436" s="112">
        <f t="shared" si="22"/>
        <v>8.1300000000000011E-2</v>
      </c>
      <c r="Q436" s="222">
        <v>340000</v>
      </c>
      <c r="R436" s="223">
        <f t="shared" ref="R436:R444" si="23">P436*Q436*$T$371</f>
        <v>31788.300000000003</v>
      </c>
    </row>
    <row r="437" spans="3:18" x14ac:dyDescent="0.2">
      <c r="C437" s="107" t="s">
        <v>4588</v>
      </c>
      <c r="D437" s="3"/>
      <c r="E437" s="108" t="s">
        <v>356</v>
      </c>
      <c r="F437" s="116" t="s">
        <v>1115</v>
      </c>
      <c r="N437" s="280" t="s">
        <v>83</v>
      </c>
      <c r="O437" s="112">
        <f t="shared" si="21"/>
        <v>1.3939393939393941E-2</v>
      </c>
      <c r="P437" s="112">
        <f t="shared" si="22"/>
        <v>0.12809999999999999</v>
      </c>
      <c r="Q437" s="222">
        <v>340000</v>
      </c>
      <c r="R437" s="223">
        <f t="shared" si="23"/>
        <v>50087.1</v>
      </c>
    </row>
    <row r="438" spans="3:18" x14ac:dyDescent="0.2">
      <c r="C438" s="107" t="s">
        <v>4589</v>
      </c>
      <c r="D438" s="3"/>
      <c r="E438" s="111" t="s">
        <v>371</v>
      </c>
      <c r="F438" s="280" t="s">
        <v>242</v>
      </c>
      <c r="N438" s="280" t="s">
        <v>95</v>
      </c>
      <c r="O438" s="112">
        <f t="shared" si="21"/>
        <v>1.3939393939393941E-2</v>
      </c>
      <c r="P438" s="112">
        <f t="shared" si="22"/>
        <v>0.1978</v>
      </c>
      <c r="Q438" s="222">
        <v>340000</v>
      </c>
      <c r="R438" s="223">
        <f t="shared" si="23"/>
        <v>77339.799999999988</v>
      </c>
    </row>
    <row r="439" spans="3:18" x14ac:dyDescent="0.2">
      <c r="C439" s="107" t="s">
        <v>4590</v>
      </c>
      <c r="D439" s="3"/>
      <c r="E439" s="111" t="s">
        <v>376</v>
      </c>
      <c r="F439" s="113">
        <v>90000</v>
      </c>
      <c r="N439" s="280" t="s">
        <v>196</v>
      </c>
      <c r="O439" s="112">
        <f t="shared" si="21"/>
        <v>1.3939393939393941E-2</v>
      </c>
      <c r="P439" s="112">
        <f t="shared" si="22"/>
        <v>0.30349999999999999</v>
      </c>
      <c r="Q439" s="222">
        <v>340000</v>
      </c>
      <c r="R439" s="223">
        <f t="shared" si="23"/>
        <v>118668.49999999999</v>
      </c>
    </row>
    <row r="440" spans="3:18" x14ac:dyDescent="0.2">
      <c r="C440" s="107" t="s">
        <v>4591</v>
      </c>
      <c r="D440" s="3"/>
      <c r="E440" s="127" t="s">
        <v>805</v>
      </c>
      <c r="F440" s="187">
        <f>ROUND($L$65*F439/1000,3)</f>
        <v>207.53100000000001</v>
      </c>
      <c r="N440" s="280" t="s">
        <v>815</v>
      </c>
      <c r="O440" s="112">
        <f t="shared" si="21"/>
        <v>1.3939393939393941E-2</v>
      </c>
      <c r="P440" s="112">
        <f t="shared" si="22"/>
        <v>0.49130000000000001</v>
      </c>
      <c r="Q440" s="222">
        <v>340000</v>
      </c>
      <c r="R440" s="223">
        <f t="shared" si="23"/>
        <v>192098.3</v>
      </c>
    </row>
    <row r="441" spans="3:18" x14ac:dyDescent="0.2">
      <c r="C441" s="107" t="s">
        <v>4592</v>
      </c>
      <c r="D441" s="3"/>
      <c r="E441" s="108" t="s">
        <v>356</v>
      </c>
      <c r="F441" s="116" t="s">
        <v>1118</v>
      </c>
      <c r="N441" s="280" t="s">
        <v>234</v>
      </c>
      <c r="O441" s="112">
        <f t="shared" si="21"/>
        <v>1.3939393939393941E-2</v>
      </c>
      <c r="P441" s="112">
        <f t="shared" si="22"/>
        <v>0.76870000000000005</v>
      </c>
      <c r="Q441" s="222">
        <v>340000</v>
      </c>
      <c r="R441" s="223">
        <f t="shared" si="23"/>
        <v>300561.7</v>
      </c>
    </row>
    <row r="442" spans="3:18" x14ac:dyDescent="0.2">
      <c r="C442" s="107" t="s">
        <v>4593</v>
      </c>
      <c r="D442" s="3"/>
      <c r="E442" s="111" t="s">
        <v>371</v>
      </c>
      <c r="F442" s="280" t="s">
        <v>242</v>
      </c>
      <c r="N442" s="280" t="s">
        <v>238</v>
      </c>
      <c r="O442" s="112">
        <f t="shared" si="21"/>
        <v>1.3939393939393941E-2</v>
      </c>
      <c r="P442" s="112">
        <f t="shared" si="22"/>
        <v>1.2215999999999998</v>
      </c>
      <c r="Q442" s="222">
        <v>340000</v>
      </c>
      <c r="R442" s="223">
        <f t="shared" si="23"/>
        <v>477645.59999999992</v>
      </c>
    </row>
    <row r="443" spans="3:18" x14ac:dyDescent="0.2">
      <c r="C443" s="107" t="s">
        <v>4594</v>
      </c>
      <c r="D443" s="3"/>
      <c r="E443" s="111" t="s">
        <v>376</v>
      </c>
      <c r="F443" s="113">
        <v>80000</v>
      </c>
      <c r="H443" s="263">
        <v>350000</v>
      </c>
      <c r="N443" s="280" t="s">
        <v>242</v>
      </c>
      <c r="O443" s="112">
        <f t="shared" si="21"/>
        <v>1.3939393939393941E-2</v>
      </c>
      <c r="P443" s="112">
        <f t="shared" si="22"/>
        <v>2.3058999999999994</v>
      </c>
      <c r="Q443" s="222">
        <v>340000</v>
      </c>
      <c r="R443" s="223">
        <f t="shared" si="23"/>
        <v>901606.89999999967</v>
      </c>
    </row>
    <row r="444" spans="3:18" x14ac:dyDescent="0.2">
      <c r="C444" s="107" t="s">
        <v>4595</v>
      </c>
      <c r="D444" s="3"/>
      <c r="E444" s="127" t="s">
        <v>805</v>
      </c>
      <c r="F444" s="187">
        <f>ROUND($L$65*F443/1000,3)</f>
        <v>184.47200000000001</v>
      </c>
      <c r="H444">
        <f>F440*3+F444</f>
        <v>807.06500000000005</v>
      </c>
      <c r="N444" s="300" t="s">
        <v>816</v>
      </c>
      <c r="O444" s="234">
        <f t="shared" si="21"/>
        <v>1.3939393939393941E-2</v>
      </c>
      <c r="P444" s="234">
        <f t="shared" si="22"/>
        <v>3.8544</v>
      </c>
      <c r="Q444" s="258">
        <v>340000</v>
      </c>
      <c r="R444" s="259">
        <f t="shared" si="23"/>
        <v>1507070.4</v>
      </c>
    </row>
    <row r="445" spans="3:18" x14ac:dyDescent="0.2">
      <c r="C445" s="107" t="s">
        <v>4596</v>
      </c>
      <c r="D445" s="3"/>
      <c r="E445" s="108" t="s">
        <v>356</v>
      </c>
      <c r="F445" s="116" t="s">
        <v>1119</v>
      </c>
      <c r="N445" s="280" t="s">
        <v>808</v>
      </c>
      <c r="O445" s="112">
        <f>Q353</f>
        <v>1.3939393939393941E-2</v>
      </c>
      <c r="P445" s="112">
        <f>R353/O445</f>
        <v>6.4500000000000002E-2</v>
      </c>
      <c r="Q445" s="222">
        <v>330000</v>
      </c>
      <c r="R445" s="223">
        <f>P445*Q445*$T$371</f>
        <v>24477.749999999996</v>
      </c>
    </row>
    <row r="446" spans="3:18" x14ac:dyDescent="0.2">
      <c r="C446" s="107" t="s">
        <v>4597</v>
      </c>
      <c r="D446" s="3"/>
      <c r="E446" s="111" t="s">
        <v>371</v>
      </c>
      <c r="F446" s="280" t="s">
        <v>816</v>
      </c>
      <c r="N446" s="254" t="s">
        <v>73</v>
      </c>
      <c r="O446" s="112">
        <f t="shared" ref="O446:O453" si="24">Q354</f>
        <v>1.3939393939393941E-2</v>
      </c>
      <c r="P446" s="112">
        <f t="shared" ref="P446:P453" si="25">R354/O446</f>
        <v>6.3099999999999989E-2</v>
      </c>
      <c r="Q446" s="222">
        <v>330000</v>
      </c>
      <c r="R446" s="223">
        <f>P446*Q446*$T$371</f>
        <v>23946.449999999993</v>
      </c>
    </row>
    <row r="447" spans="3:18" x14ac:dyDescent="0.2">
      <c r="C447" s="107" t="s">
        <v>4598</v>
      </c>
      <c r="D447" s="3"/>
      <c r="E447" s="111" t="s">
        <v>376</v>
      </c>
      <c r="F447" s="113">
        <v>90000</v>
      </c>
      <c r="N447" s="280" t="s">
        <v>79</v>
      </c>
      <c r="O447" s="112">
        <f t="shared" si="24"/>
        <v>1.3939393939393941E-2</v>
      </c>
      <c r="P447" s="112">
        <f t="shared" si="25"/>
        <v>8.1300000000000011E-2</v>
      </c>
      <c r="Q447" s="222">
        <v>330000</v>
      </c>
      <c r="R447" s="223">
        <f t="shared" ref="R447:R455" si="26">P447*Q447*$T$371</f>
        <v>30853.350000000002</v>
      </c>
    </row>
    <row r="448" spans="3:18" x14ac:dyDescent="0.2">
      <c r="C448" s="107" t="s">
        <v>4599</v>
      </c>
      <c r="D448" s="3"/>
      <c r="E448" s="127" t="s">
        <v>805</v>
      </c>
      <c r="F448" s="187">
        <f>ROUND($L$70*F447/1000,3)</f>
        <v>346.89600000000002</v>
      </c>
      <c r="N448" s="280" t="s">
        <v>83</v>
      </c>
      <c r="O448" s="112">
        <f t="shared" si="24"/>
        <v>1.3939393939393941E-2</v>
      </c>
      <c r="P448" s="112">
        <f t="shared" si="25"/>
        <v>0.12809999999999999</v>
      </c>
      <c r="Q448" s="222">
        <v>330000</v>
      </c>
      <c r="R448" s="223">
        <f t="shared" si="26"/>
        <v>48613.95</v>
      </c>
    </row>
    <row r="449" spans="3:18" x14ac:dyDescent="0.2">
      <c r="C449" s="107" t="s">
        <v>4600</v>
      </c>
      <c r="D449" s="3"/>
      <c r="E449" s="108" t="s">
        <v>356</v>
      </c>
      <c r="F449" s="116" t="s">
        <v>1122</v>
      </c>
      <c r="N449" s="280" t="s">
        <v>95</v>
      </c>
      <c r="O449" s="112">
        <f t="shared" si="24"/>
        <v>1.3939393939393941E-2</v>
      </c>
      <c r="P449" s="112">
        <f t="shared" si="25"/>
        <v>0.1978</v>
      </c>
      <c r="Q449" s="222">
        <v>330000</v>
      </c>
      <c r="R449" s="223">
        <f t="shared" si="26"/>
        <v>75065.099999999991</v>
      </c>
    </row>
    <row r="450" spans="3:18" x14ac:dyDescent="0.2">
      <c r="C450" s="107" t="s">
        <v>4601</v>
      </c>
      <c r="D450" s="3"/>
      <c r="E450" s="111" t="s">
        <v>371</v>
      </c>
      <c r="F450" s="280" t="s">
        <v>816</v>
      </c>
      <c r="N450" s="280" t="s">
        <v>196</v>
      </c>
      <c r="O450" s="112">
        <f t="shared" si="24"/>
        <v>1.3939393939393941E-2</v>
      </c>
      <c r="P450" s="112">
        <f t="shared" si="25"/>
        <v>0.30349999999999999</v>
      </c>
      <c r="Q450" s="222">
        <v>330000</v>
      </c>
      <c r="R450" s="223">
        <f t="shared" si="26"/>
        <v>115178.24999999999</v>
      </c>
    </row>
    <row r="451" spans="3:18" x14ac:dyDescent="0.2">
      <c r="C451" s="107" t="s">
        <v>4602</v>
      </c>
      <c r="D451" s="3"/>
      <c r="E451" s="111" t="s">
        <v>376</v>
      </c>
      <c r="F451" s="113">
        <v>80000</v>
      </c>
      <c r="H451" s="263">
        <v>350000</v>
      </c>
      <c r="N451" s="280" t="s">
        <v>815</v>
      </c>
      <c r="O451" s="112">
        <f t="shared" si="24"/>
        <v>1.3939393939393941E-2</v>
      </c>
      <c r="P451" s="112">
        <f t="shared" si="25"/>
        <v>0.49130000000000001</v>
      </c>
      <c r="Q451" s="222">
        <v>330000</v>
      </c>
      <c r="R451" s="223">
        <f t="shared" si="26"/>
        <v>186448.34999999998</v>
      </c>
    </row>
    <row r="452" spans="3:18" x14ac:dyDescent="0.2">
      <c r="C452" s="107" t="s">
        <v>4603</v>
      </c>
      <c r="D452" s="3"/>
      <c r="E452" s="127" t="s">
        <v>805</v>
      </c>
      <c r="F452" s="187">
        <f>ROUND($L$70*F451/1000,3)</f>
        <v>308.35199999999998</v>
      </c>
      <c r="H452">
        <f>F448*3+F452</f>
        <v>1349.04</v>
      </c>
      <c r="N452" s="280" t="s">
        <v>234</v>
      </c>
      <c r="O452" s="112">
        <f t="shared" si="24"/>
        <v>1.3939393939393941E-2</v>
      </c>
      <c r="P452" s="112">
        <f t="shared" si="25"/>
        <v>0.76870000000000005</v>
      </c>
      <c r="Q452" s="222">
        <v>330000</v>
      </c>
      <c r="R452" s="223">
        <f t="shared" si="26"/>
        <v>291721.65000000002</v>
      </c>
    </row>
    <row r="453" spans="3:18" x14ac:dyDescent="0.2">
      <c r="C453" s="107" t="s">
        <v>4604</v>
      </c>
      <c r="D453" s="35"/>
      <c r="E453" s="108" t="s">
        <v>356</v>
      </c>
      <c r="F453" s="116" t="s">
        <v>1123</v>
      </c>
      <c r="N453" s="280" t="s">
        <v>238</v>
      </c>
      <c r="O453" s="112">
        <f t="shared" si="24"/>
        <v>1.3939393939393941E-2</v>
      </c>
      <c r="P453" s="112">
        <f t="shared" si="25"/>
        <v>1.2215999999999998</v>
      </c>
      <c r="Q453" s="222">
        <v>330000</v>
      </c>
      <c r="R453" s="223">
        <f t="shared" si="26"/>
        <v>463597.1999999999</v>
      </c>
    </row>
    <row r="454" spans="3:18" x14ac:dyDescent="0.2">
      <c r="C454" s="107" t="s">
        <v>4605</v>
      </c>
      <c r="D454" s="110"/>
      <c r="E454" s="111" t="s">
        <v>66</v>
      </c>
      <c r="F454" s="155" t="s">
        <v>889</v>
      </c>
      <c r="N454" s="280" t="s">
        <v>242</v>
      </c>
      <c r="O454" s="112">
        <f>Q362</f>
        <v>1.3939393939393941E-2</v>
      </c>
      <c r="P454" s="112">
        <f>R362/O454</f>
        <v>2.3058999999999994</v>
      </c>
      <c r="Q454" s="222">
        <v>330000</v>
      </c>
      <c r="R454" s="223">
        <f t="shared" si="26"/>
        <v>875089.0499999997</v>
      </c>
    </row>
    <row r="455" spans="3:18" x14ac:dyDescent="0.2">
      <c r="C455" s="107" t="s">
        <v>4606</v>
      </c>
      <c r="D455" s="110"/>
      <c r="E455" s="111" t="s">
        <v>371</v>
      </c>
      <c r="F455" s="280" t="s">
        <v>123</v>
      </c>
      <c r="N455" s="300" t="s">
        <v>816</v>
      </c>
      <c r="O455" s="234">
        <f>Q363</f>
        <v>1.3939393939393941E-2</v>
      </c>
      <c r="P455" s="234">
        <f>R363/O455</f>
        <v>3.8544</v>
      </c>
      <c r="Q455" s="258">
        <v>330000</v>
      </c>
      <c r="R455" s="259">
        <f t="shared" si="26"/>
        <v>1462744.7999999998</v>
      </c>
    </row>
    <row r="456" spans="3:18" x14ac:dyDescent="0.2">
      <c r="C456" s="107" t="s">
        <v>4607</v>
      </c>
      <c r="D456" s="110"/>
      <c r="E456" s="111" t="s">
        <v>376</v>
      </c>
      <c r="F456" s="113">
        <v>90000</v>
      </c>
      <c r="H456" s="260"/>
      <c r="N456" s="280" t="s">
        <v>808</v>
      </c>
      <c r="O456" s="112">
        <f>Q353</f>
        <v>1.3939393939393941E-2</v>
      </c>
      <c r="P456" s="112">
        <f>R353/O456</f>
        <v>6.4500000000000002E-2</v>
      </c>
      <c r="Q456" s="222">
        <v>200000</v>
      </c>
      <c r="R456" s="223">
        <f>P456*Q456*$T$371</f>
        <v>14834.999999999998</v>
      </c>
    </row>
    <row r="457" spans="3:18" x14ac:dyDescent="0.2">
      <c r="C457" s="107" t="s">
        <v>4608</v>
      </c>
      <c r="D457" s="110"/>
      <c r="E457" s="127" t="s">
        <v>805</v>
      </c>
      <c r="F457" s="187">
        <f>ROUND($L$23*F456/1000,3)</f>
        <v>5.8049999999999997</v>
      </c>
      <c r="N457" s="254" t="s">
        <v>73</v>
      </c>
      <c r="O457" s="112">
        <f t="shared" ref="O457:O466" si="27">Q354</f>
        <v>1.3939393939393941E-2</v>
      </c>
      <c r="P457" s="112">
        <f t="shared" ref="P457:P466" si="28">R354/O457</f>
        <v>6.3099999999999989E-2</v>
      </c>
      <c r="Q457" s="222">
        <v>200000</v>
      </c>
      <c r="R457" s="223">
        <f>P457*Q457*$T$371</f>
        <v>14512.999999999996</v>
      </c>
    </row>
    <row r="458" spans="3:18" x14ac:dyDescent="0.2">
      <c r="C458" s="107" t="s">
        <v>4609</v>
      </c>
      <c r="E458" s="108" t="s">
        <v>356</v>
      </c>
      <c r="F458" s="116" t="s">
        <v>1125</v>
      </c>
      <c r="N458" s="280" t="s">
        <v>79</v>
      </c>
      <c r="O458" s="112">
        <f t="shared" si="27"/>
        <v>1.3939393939393941E-2</v>
      </c>
      <c r="P458" s="112">
        <f t="shared" si="28"/>
        <v>8.1300000000000011E-2</v>
      </c>
      <c r="Q458" s="222">
        <v>200000</v>
      </c>
      <c r="R458" s="223">
        <f t="shared" ref="R458:R466" si="29">P458*Q458*$T$371</f>
        <v>18699</v>
      </c>
    </row>
    <row r="459" spans="3:18" x14ac:dyDescent="0.2">
      <c r="C459" s="107" t="s">
        <v>4610</v>
      </c>
      <c r="E459" s="111" t="s">
        <v>371</v>
      </c>
      <c r="F459" s="280" t="s">
        <v>123</v>
      </c>
      <c r="N459" s="280" t="s">
        <v>83</v>
      </c>
      <c r="O459" s="112">
        <f t="shared" si="27"/>
        <v>1.3939393939393941E-2</v>
      </c>
      <c r="P459" s="112">
        <f t="shared" si="28"/>
        <v>0.12809999999999999</v>
      </c>
      <c r="Q459" s="222">
        <v>200000</v>
      </c>
      <c r="R459" s="223">
        <f t="shared" si="29"/>
        <v>29462.999999999996</v>
      </c>
    </row>
    <row r="460" spans="3:18" x14ac:dyDescent="0.2">
      <c r="C460" s="107" t="s">
        <v>4611</v>
      </c>
      <c r="E460" s="111" t="s">
        <v>376</v>
      </c>
      <c r="F460" s="113">
        <v>80000</v>
      </c>
      <c r="H460" s="263">
        <v>340000</v>
      </c>
      <c r="N460" s="280" t="s">
        <v>95</v>
      </c>
      <c r="O460" s="112">
        <f t="shared" si="27"/>
        <v>1.3939393939393941E-2</v>
      </c>
      <c r="P460" s="112">
        <f t="shared" si="28"/>
        <v>0.1978</v>
      </c>
      <c r="Q460" s="222">
        <v>200000</v>
      </c>
      <c r="R460" s="223">
        <f t="shared" si="29"/>
        <v>45494</v>
      </c>
    </row>
    <row r="461" spans="3:18" x14ac:dyDescent="0.2">
      <c r="C461" s="107" t="s">
        <v>4612</v>
      </c>
      <c r="E461" s="127" t="s">
        <v>805</v>
      </c>
      <c r="F461" s="187">
        <f>ROUND($L$23*F460/1000,3)</f>
        <v>5.16</v>
      </c>
      <c r="H461">
        <f>F457*2+F461*2</f>
        <v>21.93</v>
      </c>
      <c r="N461" s="280" t="s">
        <v>196</v>
      </c>
      <c r="O461" s="112">
        <f t="shared" si="27"/>
        <v>1.3939393939393941E-2</v>
      </c>
      <c r="P461" s="112">
        <f t="shared" si="28"/>
        <v>0.30349999999999999</v>
      </c>
      <c r="Q461" s="222">
        <v>200000</v>
      </c>
      <c r="R461" s="223">
        <f t="shared" si="29"/>
        <v>69805</v>
      </c>
    </row>
    <row r="462" spans="3:18" x14ac:dyDescent="0.2">
      <c r="C462" s="107" t="s">
        <v>4613</v>
      </c>
      <c r="D462" s="3"/>
      <c r="E462" s="108" t="s">
        <v>356</v>
      </c>
      <c r="F462" s="116" t="s">
        <v>1127</v>
      </c>
      <c r="N462" s="280" t="s">
        <v>815</v>
      </c>
      <c r="O462" s="112">
        <f t="shared" si="27"/>
        <v>1.3939393939393941E-2</v>
      </c>
      <c r="P462" s="112">
        <f t="shared" si="28"/>
        <v>0.49130000000000001</v>
      </c>
      <c r="Q462" s="222">
        <v>200000</v>
      </c>
      <c r="R462" s="223">
        <f t="shared" si="29"/>
        <v>112998.99999999999</v>
      </c>
    </row>
    <row r="463" spans="3:18" x14ac:dyDescent="0.2">
      <c r="C463" s="107" t="s">
        <v>4614</v>
      </c>
      <c r="D463" s="3"/>
      <c r="E463" s="111" t="s">
        <v>371</v>
      </c>
      <c r="F463" s="254" t="s">
        <v>73</v>
      </c>
      <c r="N463" s="280" t="s">
        <v>234</v>
      </c>
      <c r="O463" s="112">
        <f t="shared" si="27"/>
        <v>1.3939393939393941E-2</v>
      </c>
      <c r="P463" s="112">
        <f t="shared" si="28"/>
        <v>0.76870000000000005</v>
      </c>
      <c r="Q463" s="222">
        <v>200000</v>
      </c>
      <c r="R463" s="223">
        <f t="shared" si="29"/>
        <v>176801</v>
      </c>
    </row>
    <row r="464" spans="3:18" x14ac:dyDescent="0.2">
      <c r="C464" s="107" t="s">
        <v>4615</v>
      </c>
      <c r="D464" s="3"/>
      <c r="E464" s="111" t="s">
        <v>376</v>
      </c>
      <c r="F464" s="113">
        <v>90000</v>
      </c>
      <c r="H464" s="260"/>
      <c r="N464" s="280" t="s">
        <v>238</v>
      </c>
      <c r="O464" s="112">
        <f t="shared" si="27"/>
        <v>1.3939393939393941E-2</v>
      </c>
      <c r="P464" s="112">
        <f t="shared" si="28"/>
        <v>1.2215999999999998</v>
      </c>
      <c r="Q464" s="222">
        <v>200000</v>
      </c>
      <c r="R464" s="223">
        <f t="shared" si="29"/>
        <v>280967.99999999994</v>
      </c>
    </row>
    <row r="465" spans="3:18" x14ac:dyDescent="0.2">
      <c r="C465" s="107" t="s">
        <v>4616</v>
      </c>
      <c r="D465" s="3"/>
      <c r="E465" s="127" t="s">
        <v>805</v>
      </c>
      <c r="F465" s="187">
        <f>ROUND($L$25*F464/1000,3)</f>
        <v>5.6790000000000003</v>
      </c>
      <c r="N465" s="280" t="s">
        <v>242</v>
      </c>
      <c r="O465" s="112">
        <f t="shared" si="27"/>
        <v>1.3939393939393941E-2</v>
      </c>
      <c r="P465" s="112">
        <f t="shared" si="28"/>
        <v>2.3058999999999994</v>
      </c>
      <c r="Q465" s="222">
        <v>200000</v>
      </c>
      <c r="R465" s="223">
        <f t="shared" si="29"/>
        <v>530356.99999999977</v>
      </c>
    </row>
    <row r="466" spans="3:18" x14ac:dyDescent="0.2">
      <c r="C466" s="107" t="s">
        <v>4617</v>
      </c>
      <c r="D466" s="3"/>
      <c r="E466" s="108" t="s">
        <v>356</v>
      </c>
      <c r="F466" s="116" t="s">
        <v>1129</v>
      </c>
      <c r="N466" s="300" t="s">
        <v>816</v>
      </c>
      <c r="O466" s="234">
        <f t="shared" si="27"/>
        <v>1.3939393939393941E-2</v>
      </c>
      <c r="P466" s="234">
        <f t="shared" si="28"/>
        <v>3.8544</v>
      </c>
      <c r="Q466" s="258">
        <v>200000</v>
      </c>
      <c r="R466" s="259">
        <f t="shared" si="29"/>
        <v>886511.99999999988</v>
      </c>
    </row>
    <row r="467" spans="3:18" x14ac:dyDescent="0.2">
      <c r="C467" s="107" t="s">
        <v>4618</v>
      </c>
      <c r="D467" s="3"/>
      <c r="E467" s="111" t="s">
        <v>371</v>
      </c>
      <c r="F467" s="254" t="s">
        <v>73</v>
      </c>
      <c r="N467" s="280" t="s">
        <v>808</v>
      </c>
      <c r="O467" s="112">
        <f>Q353</f>
        <v>1.3939393939393941E-2</v>
      </c>
      <c r="P467" s="112">
        <f>R353/O467</f>
        <v>6.4500000000000002E-2</v>
      </c>
      <c r="Q467" s="222">
        <v>100000</v>
      </c>
      <c r="R467" s="223">
        <f>P467*Q467*$T$371</f>
        <v>7417.4999999999991</v>
      </c>
    </row>
    <row r="468" spans="3:18" x14ac:dyDescent="0.2">
      <c r="C468" s="107" t="s">
        <v>4619</v>
      </c>
      <c r="D468" s="3"/>
      <c r="E468" s="111" t="s">
        <v>376</v>
      </c>
      <c r="F468" s="113">
        <v>80000</v>
      </c>
      <c r="H468" s="263">
        <v>340000</v>
      </c>
      <c r="N468" s="254" t="s">
        <v>73</v>
      </c>
      <c r="O468" s="112">
        <f t="shared" ref="O468:O477" si="30">Q354</f>
        <v>1.3939393939393941E-2</v>
      </c>
      <c r="P468" s="112">
        <f t="shared" ref="P468:P477" si="31">R354/O468</f>
        <v>6.3099999999999989E-2</v>
      </c>
      <c r="Q468" s="222">
        <v>100000</v>
      </c>
      <c r="R468" s="223">
        <f>P468*Q468*$T$371</f>
        <v>7256.4999999999982</v>
      </c>
    </row>
    <row r="469" spans="3:18" x14ac:dyDescent="0.2">
      <c r="C469" s="107" t="s">
        <v>4620</v>
      </c>
      <c r="D469" s="3"/>
      <c r="E469" s="127" t="s">
        <v>805</v>
      </c>
      <c r="F469" s="187">
        <f>ROUND($L$25*F468/1000,3)</f>
        <v>5.048</v>
      </c>
      <c r="H469">
        <f>F465*2+F469*2</f>
        <v>21.454000000000001</v>
      </c>
      <c r="N469" s="280" t="s">
        <v>79</v>
      </c>
      <c r="O469" s="112">
        <f t="shared" si="30"/>
        <v>1.3939393939393941E-2</v>
      </c>
      <c r="P469" s="112">
        <f t="shared" si="31"/>
        <v>8.1300000000000011E-2</v>
      </c>
      <c r="Q469" s="222">
        <v>100000</v>
      </c>
      <c r="R469" s="223">
        <f t="shared" ref="R469:R477" si="32">P469*Q469*$T$371</f>
        <v>9349.5</v>
      </c>
    </row>
    <row r="470" spans="3:18" x14ac:dyDescent="0.2">
      <c r="C470" s="107" t="s">
        <v>4621</v>
      </c>
      <c r="D470" s="3"/>
      <c r="E470" s="108" t="s">
        <v>356</v>
      </c>
      <c r="F470" s="116" t="s">
        <v>1131</v>
      </c>
      <c r="N470" s="280" t="s">
        <v>83</v>
      </c>
      <c r="O470" s="112">
        <f t="shared" si="30"/>
        <v>1.3939393939393941E-2</v>
      </c>
      <c r="P470" s="112">
        <f t="shared" si="31"/>
        <v>0.12809999999999999</v>
      </c>
      <c r="Q470" s="222">
        <v>100000</v>
      </c>
      <c r="R470" s="223">
        <f t="shared" si="32"/>
        <v>14731.499999999998</v>
      </c>
    </row>
    <row r="471" spans="3:18" x14ac:dyDescent="0.2">
      <c r="C471" s="107" t="s">
        <v>4622</v>
      </c>
      <c r="D471" s="3"/>
      <c r="E471" s="111" t="s">
        <v>371</v>
      </c>
      <c r="F471" s="280" t="s">
        <v>79</v>
      </c>
      <c r="N471" s="280" t="s">
        <v>95</v>
      </c>
      <c r="O471" s="112">
        <f t="shared" si="30"/>
        <v>1.3939393939393941E-2</v>
      </c>
      <c r="P471" s="112">
        <f t="shared" si="31"/>
        <v>0.1978</v>
      </c>
      <c r="Q471" s="222">
        <v>100000</v>
      </c>
      <c r="R471" s="223">
        <f t="shared" si="32"/>
        <v>22747</v>
      </c>
    </row>
    <row r="472" spans="3:18" x14ac:dyDescent="0.2">
      <c r="C472" s="107" t="s">
        <v>4623</v>
      </c>
      <c r="D472" s="3"/>
      <c r="E472" s="111" t="s">
        <v>376</v>
      </c>
      <c r="F472" s="113">
        <v>90000</v>
      </c>
      <c r="H472" s="260"/>
      <c r="N472" s="280" t="s">
        <v>196</v>
      </c>
      <c r="O472" s="112">
        <f t="shared" si="30"/>
        <v>1.3939393939393941E-2</v>
      </c>
      <c r="P472" s="112">
        <f t="shared" si="31"/>
        <v>0.30349999999999999</v>
      </c>
      <c r="Q472" s="222">
        <v>100000</v>
      </c>
      <c r="R472" s="223">
        <f t="shared" si="32"/>
        <v>34902.5</v>
      </c>
    </row>
    <row r="473" spans="3:18" x14ac:dyDescent="0.2">
      <c r="C473" s="107" t="s">
        <v>4624</v>
      </c>
      <c r="D473" s="3"/>
      <c r="E473" s="127" t="s">
        <v>805</v>
      </c>
      <c r="F473" s="187">
        <f>ROUND($L$30*F472/1000,3)</f>
        <v>7.3170000000000002</v>
      </c>
      <c r="N473" s="280" t="s">
        <v>815</v>
      </c>
      <c r="O473" s="112">
        <f t="shared" si="30"/>
        <v>1.3939393939393941E-2</v>
      </c>
      <c r="P473" s="112">
        <f t="shared" si="31"/>
        <v>0.49130000000000001</v>
      </c>
      <c r="Q473" s="222">
        <v>100000</v>
      </c>
      <c r="R473" s="223">
        <f t="shared" si="32"/>
        <v>56499.499999999993</v>
      </c>
    </row>
    <row r="474" spans="3:18" x14ac:dyDescent="0.2">
      <c r="C474" s="107" t="s">
        <v>4625</v>
      </c>
      <c r="D474" s="3"/>
      <c r="E474" s="108" t="s">
        <v>356</v>
      </c>
      <c r="F474" s="116" t="s">
        <v>1133</v>
      </c>
      <c r="N474" s="280" t="s">
        <v>234</v>
      </c>
      <c r="O474" s="112">
        <f t="shared" si="30"/>
        <v>1.3939393939393941E-2</v>
      </c>
      <c r="P474" s="112">
        <f t="shared" si="31"/>
        <v>0.76870000000000005</v>
      </c>
      <c r="Q474" s="222">
        <v>100000</v>
      </c>
      <c r="R474" s="223">
        <f t="shared" si="32"/>
        <v>88400.5</v>
      </c>
    </row>
    <row r="475" spans="3:18" x14ac:dyDescent="0.2">
      <c r="C475" s="107" t="s">
        <v>4626</v>
      </c>
      <c r="D475" s="3"/>
      <c r="E475" s="111" t="s">
        <v>371</v>
      </c>
      <c r="F475" s="280" t="s">
        <v>79</v>
      </c>
      <c r="N475" s="280" t="s">
        <v>238</v>
      </c>
      <c r="O475" s="112">
        <f t="shared" si="30"/>
        <v>1.3939393939393941E-2</v>
      </c>
      <c r="P475" s="112">
        <f t="shared" si="31"/>
        <v>1.2215999999999998</v>
      </c>
      <c r="Q475" s="222">
        <v>100000</v>
      </c>
      <c r="R475" s="223">
        <f t="shared" si="32"/>
        <v>140483.99999999997</v>
      </c>
    </row>
    <row r="476" spans="3:18" x14ac:dyDescent="0.2">
      <c r="C476" s="107" t="s">
        <v>4627</v>
      </c>
      <c r="D476" s="3"/>
      <c r="E476" s="111" t="s">
        <v>376</v>
      </c>
      <c r="F476" s="113">
        <v>80000</v>
      </c>
      <c r="H476" s="263">
        <v>340000</v>
      </c>
      <c r="N476" s="280" t="s">
        <v>242</v>
      </c>
      <c r="O476" s="112">
        <f t="shared" si="30"/>
        <v>1.3939393939393941E-2</v>
      </c>
      <c r="P476" s="112">
        <f t="shared" si="31"/>
        <v>2.3058999999999994</v>
      </c>
      <c r="Q476" s="222">
        <v>100000</v>
      </c>
      <c r="R476" s="223">
        <f t="shared" si="32"/>
        <v>265178.49999999988</v>
      </c>
    </row>
    <row r="477" spans="3:18" x14ac:dyDescent="0.2">
      <c r="C477" s="107" t="s">
        <v>4628</v>
      </c>
      <c r="D477" s="3"/>
      <c r="E477" s="127" t="s">
        <v>805</v>
      </c>
      <c r="F477" s="187">
        <f>ROUND($L$30*F476/1000,3)</f>
        <v>6.5039999999999996</v>
      </c>
      <c r="H477">
        <f>F473*2+F477*2</f>
        <v>27.641999999999999</v>
      </c>
      <c r="N477" s="300" t="s">
        <v>816</v>
      </c>
      <c r="O477" s="234">
        <f t="shared" si="30"/>
        <v>1.3939393939393941E-2</v>
      </c>
      <c r="P477" s="234">
        <f t="shared" si="31"/>
        <v>3.8544</v>
      </c>
      <c r="Q477" s="258">
        <v>100000</v>
      </c>
      <c r="R477" s="259">
        <f t="shared" si="32"/>
        <v>443255.99999999994</v>
      </c>
    </row>
    <row r="478" spans="3:18" x14ac:dyDescent="0.2">
      <c r="C478" s="107" t="s">
        <v>4629</v>
      </c>
      <c r="D478" s="3"/>
      <c r="E478" s="108" t="s">
        <v>356</v>
      </c>
      <c r="F478" s="116" t="s">
        <v>1135</v>
      </c>
      <c r="N478" s="280" t="s">
        <v>808</v>
      </c>
      <c r="O478" s="112">
        <f>Q353</f>
        <v>1.3939393939393941E-2</v>
      </c>
      <c r="P478" s="112">
        <f>R353/O478</f>
        <v>6.4500000000000002E-2</v>
      </c>
      <c r="Q478" s="222">
        <v>20000</v>
      </c>
      <c r="R478" s="223">
        <f>P478*Q478*$T$371</f>
        <v>1483.4999999999998</v>
      </c>
    </row>
    <row r="479" spans="3:18" x14ac:dyDescent="0.2">
      <c r="C479" s="107" t="s">
        <v>4630</v>
      </c>
      <c r="D479" s="3"/>
      <c r="E479" s="111" t="s">
        <v>371</v>
      </c>
      <c r="F479" s="280" t="s">
        <v>83</v>
      </c>
      <c r="N479" s="254" t="s">
        <v>73</v>
      </c>
      <c r="O479" s="112">
        <f t="shared" ref="O479:O488" si="33">Q354</f>
        <v>1.3939393939393941E-2</v>
      </c>
      <c r="P479" s="112">
        <f t="shared" ref="P479:P488" si="34">R354/O479</f>
        <v>6.3099999999999989E-2</v>
      </c>
      <c r="Q479" s="222">
        <v>20000</v>
      </c>
      <c r="R479" s="223">
        <f>P479*Q479*$T$371</f>
        <v>1451.2999999999997</v>
      </c>
    </row>
    <row r="480" spans="3:18" x14ac:dyDescent="0.2">
      <c r="C480" s="107" t="s">
        <v>4631</v>
      </c>
      <c r="D480" s="3"/>
      <c r="E480" s="111" t="s">
        <v>376</v>
      </c>
      <c r="F480" s="113">
        <v>90000</v>
      </c>
      <c r="H480" s="263"/>
      <c r="N480" s="280" t="s">
        <v>79</v>
      </c>
      <c r="O480" s="112">
        <f t="shared" si="33"/>
        <v>1.3939393939393941E-2</v>
      </c>
      <c r="P480" s="112">
        <f t="shared" si="34"/>
        <v>8.1300000000000011E-2</v>
      </c>
      <c r="Q480" s="222">
        <v>20000</v>
      </c>
      <c r="R480" s="223">
        <f t="shared" ref="R480:R488" si="35">P480*Q480*$T$371</f>
        <v>1869.9</v>
      </c>
    </row>
    <row r="481" spans="3:18" x14ac:dyDescent="0.2">
      <c r="C481" s="107" t="s">
        <v>4632</v>
      </c>
      <c r="D481" s="3"/>
      <c r="E481" s="127" t="s">
        <v>805</v>
      </c>
      <c r="F481" s="187">
        <f>ROUND($L$35*F480/1000,3)</f>
        <v>11.529</v>
      </c>
      <c r="N481" s="280" t="s">
        <v>83</v>
      </c>
      <c r="O481" s="112">
        <f t="shared" si="33"/>
        <v>1.3939393939393941E-2</v>
      </c>
      <c r="P481" s="112">
        <f t="shared" si="34"/>
        <v>0.12809999999999999</v>
      </c>
      <c r="Q481" s="222">
        <v>20000</v>
      </c>
      <c r="R481" s="223">
        <f t="shared" si="35"/>
        <v>2946.2999999999997</v>
      </c>
    </row>
    <row r="482" spans="3:18" x14ac:dyDescent="0.2">
      <c r="C482" s="107" t="s">
        <v>4633</v>
      </c>
      <c r="E482" s="108" t="s">
        <v>356</v>
      </c>
      <c r="F482" s="116" t="s">
        <v>1137</v>
      </c>
      <c r="N482" s="280" t="s">
        <v>95</v>
      </c>
      <c r="O482" s="112">
        <f t="shared" si="33"/>
        <v>1.3939393939393941E-2</v>
      </c>
      <c r="P482" s="112">
        <f t="shared" si="34"/>
        <v>0.1978</v>
      </c>
      <c r="Q482" s="222">
        <v>20000</v>
      </c>
      <c r="R482" s="223">
        <f t="shared" si="35"/>
        <v>4549.3999999999996</v>
      </c>
    </row>
    <row r="483" spans="3:18" x14ac:dyDescent="0.2">
      <c r="C483" s="107" t="s">
        <v>4634</v>
      </c>
      <c r="E483" s="111" t="s">
        <v>371</v>
      </c>
      <c r="F483" s="280" t="s">
        <v>83</v>
      </c>
      <c r="N483" s="280" t="s">
        <v>196</v>
      </c>
      <c r="O483" s="112">
        <f t="shared" si="33"/>
        <v>1.3939393939393941E-2</v>
      </c>
      <c r="P483" s="112">
        <f t="shared" si="34"/>
        <v>0.30349999999999999</v>
      </c>
      <c r="Q483" s="222">
        <v>20000</v>
      </c>
      <c r="R483" s="223">
        <f t="shared" si="35"/>
        <v>6980.4999999999991</v>
      </c>
    </row>
    <row r="484" spans="3:18" x14ac:dyDescent="0.2">
      <c r="C484" s="107" t="s">
        <v>4635</v>
      </c>
      <c r="E484" s="111" t="s">
        <v>376</v>
      </c>
      <c r="F484" s="113">
        <v>80000</v>
      </c>
      <c r="H484" s="263">
        <v>340000</v>
      </c>
      <c r="N484" s="280" t="s">
        <v>815</v>
      </c>
      <c r="O484" s="112">
        <f t="shared" si="33"/>
        <v>1.3939393939393941E-2</v>
      </c>
      <c r="P484" s="112">
        <f t="shared" si="34"/>
        <v>0.49130000000000001</v>
      </c>
      <c r="Q484" s="222">
        <v>20000</v>
      </c>
      <c r="R484" s="223">
        <f t="shared" si="35"/>
        <v>11299.9</v>
      </c>
    </row>
    <row r="485" spans="3:18" x14ac:dyDescent="0.2">
      <c r="C485" s="107" t="s">
        <v>4636</v>
      </c>
      <c r="E485" s="127" t="s">
        <v>805</v>
      </c>
      <c r="F485" s="187">
        <f>ROUND($L$35*F484/1000,3)</f>
        <v>10.247999999999999</v>
      </c>
      <c r="H485">
        <f>F481*2+F485*2</f>
        <v>43.554000000000002</v>
      </c>
      <c r="N485" s="280" t="s">
        <v>234</v>
      </c>
      <c r="O485" s="112">
        <f t="shared" si="33"/>
        <v>1.3939393939393941E-2</v>
      </c>
      <c r="P485" s="112">
        <f t="shared" si="34"/>
        <v>0.76870000000000005</v>
      </c>
      <c r="Q485" s="222">
        <v>20000</v>
      </c>
      <c r="R485" s="223">
        <f t="shared" si="35"/>
        <v>17680.100000000002</v>
      </c>
    </row>
    <row r="486" spans="3:18" x14ac:dyDescent="0.2">
      <c r="C486" s="107" t="s">
        <v>4637</v>
      </c>
      <c r="D486" s="3"/>
      <c r="E486" s="108" t="s">
        <v>356</v>
      </c>
      <c r="F486" s="116" t="s">
        <v>1139</v>
      </c>
      <c r="N486" s="280" t="s">
        <v>238</v>
      </c>
      <c r="O486" s="112">
        <f t="shared" si="33"/>
        <v>1.3939393939393941E-2</v>
      </c>
      <c r="P486" s="112">
        <f t="shared" si="34"/>
        <v>1.2215999999999998</v>
      </c>
      <c r="Q486" s="222">
        <v>20000</v>
      </c>
      <c r="R486" s="223">
        <f t="shared" si="35"/>
        <v>28096.799999999992</v>
      </c>
    </row>
    <row r="487" spans="3:18" x14ac:dyDescent="0.2">
      <c r="C487" s="107" t="s">
        <v>4638</v>
      </c>
      <c r="D487" s="3"/>
      <c r="E487" s="111" t="s">
        <v>371</v>
      </c>
      <c r="F487" s="280" t="s">
        <v>95</v>
      </c>
      <c r="N487" s="280" t="s">
        <v>242</v>
      </c>
      <c r="O487" s="112">
        <f t="shared" si="33"/>
        <v>1.3939393939393941E-2</v>
      </c>
      <c r="P487" s="112">
        <f t="shared" si="34"/>
        <v>2.3058999999999994</v>
      </c>
      <c r="Q487" s="222">
        <v>20000</v>
      </c>
      <c r="R487" s="223">
        <f t="shared" si="35"/>
        <v>53035.699999999983</v>
      </c>
    </row>
    <row r="488" spans="3:18" x14ac:dyDescent="0.2">
      <c r="C488" s="107" t="s">
        <v>4639</v>
      </c>
      <c r="D488" s="3"/>
      <c r="E488" s="111" t="s">
        <v>376</v>
      </c>
      <c r="F488" s="113">
        <v>90000</v>
      </c>
      <c r="H488" s="260"/>
      <c r="N488" s="300" t="s">
        <v>816</v>
      </c>
      <c r="O488" s="234">
        <f t="shared" si="33"/>
        <v>1.3939393939393941E-2</v>
      </c>
      <c r="P488" s="234">
        <f t="shared" si="34"/>
        <v>3.8544</v>
      </c>
      <c r="Q488" s="258">
        <v>20000</v>
      </c>
      <c r="R488" s="259">
        <f t="shared" si="35"/>
        <v>88651.199999999997</v>
      </c>
    </row>
    <row r="489" spans="3:18" x14ac:dyDescent="0.2">
      <c r="C489" s="107" t="s">
        <v>4640</v>
      </c>
      <c r="D489" s="3"/>
      <c r="E489" s="127" t="s">
        <v>805</v>
      </c>
      <c r="F489" s="187">
        <f>ROUND($L$40*F488/1000,3)</f>
        <v>17.802</v>
      </c>
    </row>
    <row r="490" spans="3:18" x14ac:dyDescent="0.2">
      <c r="C490" s="107" t="s">
        <v>4641</v>
      </c>
      <c r="D490" s="3"/>
      <c r="E490" s="108" t="s">
        <v>356</v>
      </c>
      <c r="F490" s="116" t="s">
        <v>1141</v>
      </c>
    </row>
    <row r="491" spans="3:18" x14ac:dyDescent="0.2">
      <c r="C491" s="107" t="s">
        <v>4642</v>
      </c>
      <c r="D491" s="3"/>
      <c r="E491" s="111" t="s">
        <v>371</v>
      </c>
      <c r="F491" s="280" t="s">
        <v>95</v>
      </c>
    </row>
    <row r="492" spans="3:18" x14ac:dyDescent="0.2">
      <c r="C492" s="107" t="s">
        <v>4643</v>
      </c>
      <c r="D492" s="3"/>
      <c r="E492" s="111" t="s">
        <v>376</v>
      </c>
      <c r="F492" s="113">
        <v>80000</v>
      </c>
      <c r="H492" s="263">
        <v>340000</v>
      </c>
    </row>
    <row r="493" spans="3:18" x14ac:dyDescent="0.2">
      <c r="C493" s="107" t="s">
        <v>4644</v>
      </c>
      <c r="D493" s="3"/>
      <c r="E493" s="127" t="s">
        <v>805</v>
      </c>
      <c r="F493" s="187">
        <f>ROUND($L$40*F492/1000,3)</f>
        <v>15.824</v>
      </c>
      <c r="H493">
        <f>F489*2+F493*2</f>
        <v>67.251999999999995</v>
      </c>
    </row>
    <row r="494" spans="3:18" x14ac:dyDescent="0.2">
      <c r="C494" s="107" t="s">
        <v>4645</v>
      </c>
      <c r="D494" s="3"/>
      <c r="E494" s="108" t="s">
        <v>356</v>
      </c>
      <c r="F494" s="116" t="s">
        <v>1143</v>
      </c>
    </row>
    <row r="495" spans="3:18" x14ac:dyDescent="0.2">
      <c r="C495" s="107" t="s">
        <v>4646</v>
      </c>
      <c r="D495" s="3"/>
      <c r="E495" s="111" t="s">
        <v>371</v>
      </c>
      <c r="F495" s="280" t="s">
        <v>196</v>
      </c>
    </row>
    <row r="496" spans="3:18" x14ac:dyDescent="0.2">
      <c r="C496" s="107" t="s">
        <v>4647</v>
      </c>
      <c r="D496" s="3"/>
      <c r="E496" s="111" t="s">
        <v>376</v>
      </c>
      <c r="F496" s="113">
        <v>90000</v>
      </c>
    </row>
    <row r="497" spans="3:8" x14ac:dyDescent="0.2">
      <c r="C497" s="107" t="s">
        <v>4648</v>
      </c>
      <c r="D497" s="3"/>
      <c r="E497" s="127" t="s">
        <v>805</v>
      </c>
      <c r="F497" s="187">
        <f>ROUND($L$45*F496/1000,3)</f>
        <v>27.315000000000001</v>
      </c>
    </row>
    <row r="498" spans="3:8" x14ac:dyDescent="0.2">
      <c r="C498" s="107" t="s">
        <v>4649</v>
      </c>
      <c r="E498" s="108" t="s">
        <v>356</v>
      </c>
      <c r="F498" s="116" t="s">
        <v>1145</v>
      </c>
    </row>
    <row r="499" spans="3:8" x14ac:dyDescent="0.2">
      <c r="C499" s="107" t="s">
        <v>4650</v>
      </c>
      <c r="E499" s="111" t="s">
        <v>371</v>
      </c>
      <c r="F499" s="280" t="s">
        <v>196</v>
      </c>
    </row>
    <row r="500" spans="3:8" x14ac:dyDescent="0.2">
      <c r="C500" s="107" t="s">
        <v>4651</v>
      </c>
      <c r="E500" s="111" t="s">
        <v>376</v>
      </c>
      <c r="F500" s="113">
        <v>80000</v>
      </c>
      <c r="H500" s="263">
        <v>340000</v>
      </c>
    </row>
    <row r="501" spans="3:8" x14ac:dyDescent="0.2">
      <c r="C501" s="107" t="s">
        <v>4652</v>
      </c>
      <c r="E501" s="127" t="s">
        <v>805</v>
      </c>
      <c r="F501" s="187">
        <f>ROUND($L$45*F500/1000,3)</f>
        <v>24.28</v>
      </c>
      <c r="H501">
        <f>F497*2+F501*2</f>
        <v>103.19</v>
      </c>
    </row>
    <row r="502" spans="3:8" x14ac:dyDescent="0.2">
      <c r="C502" s="107" t="s">
        <v>4653</v>
      </c>
      <c r="D502" s="3"/>
      <c r="E502" s="108" t="s">
        <v>356</v>
      </c>
      <c r="F502" s="116" t="s">
        <v>1147</v>
      </c>
    </row>
    <row r="503" spans="3:8" x14ac:dyDescent="0.2">
      <c r="C503" s="107" t="s">
        <v>4654</v>
      </c>
      <c r="D503" s="3"/>
      <c r="E503" s="111" t="s">
        <v>371</v>
      </c>
      <c r="F503" s="280" t="s">
        <v>815</v>
      </c>
    </row>
    <row r="504" spans="3:8" x14ac:dyDescent="0.2">
      <c r="C504" s="107" t="s">
        <v>4655</v>
      </c>
      <c r="D504" s="3"/>
      <c r="E504" s="111" t="s">
        <v>376</v>
      </c>
      <c r="F504" s="113">
        <v>90000</v>
      </c>
    </row>
    <row r="505" spans="3:8" x14ac:dyDescent="0.2">
      <c r="C505" s="107" t="s">
        <v>4656</v>
      </c>
      <c r="D505" s="3"/>
      <c r="E505" s="127" t="s">
        <v>805</v>
      </c>
      <c r="F505" s="187">
        <f>ROUND($L$50*F504/1000,3)</f>
        <v>44.216999999999999</v>
      </c>
    </row>
    <row r="506" spans="3:8" x14ac:dyDescent="0.2">
      <c r="C506" s="107" t="s">
        <v>4657</v>
      </c>
      <c r="D506" s="3"/>
      <c r="E506" s="108" t="s">
        <v>356</v>
      </c>
      <c r="F506" s="116" t="s">
        <v>1149</v>
      </c>
    </row>
    <row r="507" spans="3:8" x14ac:dyDescent="0.2">
      <c r="C507" s="107" t="s">
        <v>4658</v>
      </c>
      <c r="D507" s="3"/>
      <c r="E507" s="111" t="s">
        <v>371</v>
      </c>
      <c r="F507" s="280" t="s">
        <v>815</v>
      </c>
    </row>
    <row r="508" spans="3:8" x14ac:dyDescent="0.2">
      <c r="C508" s="107" t="s">
        <v>4659</v>
      </c>
      <c r="D508" s="3"/>
      <c r="E508" s="111" t="s">
        <v>376</v>
      </c>
      <c r="F508" s="113">
        <v>80000</v>
      </c>
      <c r="H508" s="263">
        <v>340000</v>
      </c>
    </row>
    <row r="509" spans="3:8" x14ac:dyDescent="0.2">
      <c r="C509" s="107" t="s">
        <v>4660</v>
      </c>
      <c r="D509" s="3"/>
      <c r="E509" s="127" t="s">
        <v>805</v>
      </c>
      <c r="F509" s="187">
        <f>ROUND($L$50*F508/1000,3)</f>
        <v>39.304000000000002</v>
      </c>
      <c r="H509">
        <f>F505*2+F509*2</f>
        <v>167.042</v>
      </c>
    </row>
    <row r="510" spans="3:8" x14ac:dyDescent="0.2">
      <c r="C510" s="107" t="s">
        <v>4661</v>
      </c>
      <c r="D510" s="3"/>
      <c r="E510" s="108" t="s">
        <v>356</v>
      </c>
      <c r="F510" s="116" t="s">
        <v>1151</v>
      </c>
    </row>
    <row r="511" spans="3:8" x14ac:dyDescent="0.2">
      <c r="C511" s="107" t="s">
        <v>4662</v>
      </c>
      <c r="D511" s="3"/>
      <c r="E511" s="111" t="s">
        <v>371</v>
      </c>
      <c r="F511" s="280" t="s">
        <v>234</v>
      </c>
    </row>
    <row r="512" spans="3:8" x14ac:dyDescent="0.2">
      <c r="C512" s="107" t="s">
        <v>4663</v>
      </c>
      <c r="D512" s="3"/>
      <c r="E512" s="111" t="s">
        <v>376</v>
      </c>
      <c r="F512" s="113">
        <v>90000</v>
      </c>
    </row>
    <row r="513" spans="3:8" x14ac:dyDescent="0.2">
      <c r="C513" s="107" t="s">
        <v>4664</v>
      </c>
      <c r="D513" s="3"/>
      <c r="E513" s="127" t="s">
        <v>805</v>
      </c>
      <c r="F513" s="187">
        <f>ROUND($L$55*F512/1000,3)</f>
        <v>69.183000000000007</v>
      </c>
    </row>
    <row r="514" spans="3:8" x14ac:dyDescent="0.2">
      <c r="C514" s="107" t="s">
        <v>4665</v>
      </c>
      <c r="D514" s="3"/>
      <c r="E514" s="108" t="s">
        <v>356</v>
      </c>
      <c r="F514" s="116" t="s">
        <v>1153</v>
      </c>
    </row>
    <row r="515" spans="3:8" x14ac:dyDescent="0.2">
      <c r="C515" s="107" t="s">
        <v>4666</v>
      </c>
      <c r="D515" s="3"/>
      <c r="E515" s="111" t="s">
        <v>371</v>
      </c>
      <c r="F515" s="280" t="s">
        <v>234</v>
      </c>
    </row>
    <row r="516" spans="3:8" x14ac:dyDescent="0.2">
      <c r="C516" s="107" t="s">
        <v>4667</v>
      </c>
      <c r="D516" s="3"/>
      <c r="E516" s="111" t="s">
        <v>376</v>
      </c>
      <c r="F516" s="113">
        <v>80000</v>
      </c>
      <c r="H516" s="263">
        <v>340000</v>
      </c>
    </row>
    <row r="517" spans="3:8" x14ac:dyDescent="0.2">
      <c r="C517" s="107" t="s">
        <v>4668</v>
      </c>
      <c r="D517" s="3"/>
      <c r="E517" s="127" t="s">
        <v>805</v>
      </c>
      <c r="F517" s="187">
        <f>ROUND($L$55*F516/1000,3)</f>
        <v>61.496000000000002</v>
      </c>
      <c r="H517">
        <f>F513*2+F517*2</f>
        <v>261.358</v>
      </c>
    </row>
    <row r="518" spans="3:8" x14ac:dyDescent="0.2">
      <c r="C518" s="107" t="s">
        <v>4669</v>
      </c>
      <c r="D518" s="3"/>
      <c r="E518" s="108" t="s">
        <v>356</v>
      </c>
      <c r="F518" s="116" t="s">
        <v>1155</v>
      </c>
    </row>
    <row r="519" spans="3:8" x14ac:dyDescent="0.2">
      <c r="C519" s="107" t="s">
        <v>4670</v>
      </c>
      <c r="D519" s="3"/>
      <c r="E519" s="111" t="s">
        <v>371</v>
      </c>
      <c r="F519" s="280" t="s">
        <v>238</v>
      </c>
    </row>
    <row r="520" spans="3:8" x14ac:dyDescent="0.2">
      <c r="C520" s="107" t="s">
        <v>4671</v>
      </c>
      <c r="D520" s="3"/>
      <c r="E520" s="111" t="s">
        <v>376</v>
      </c>
      <c r="F520" s="113">
        <v>90000</v>
      </c>
    </row>
    <row r="521" spans="3:8" x14ac:dyDescent="0.2">
      <c r="C521" s="107" t="s">
        <v>4672</v>
      </c>
      <c r="D521" s="3"/>
      <c r="E521" s="127" t="s">
        <v>805</v>
      </c>
      <c r="F521" s="187">
        <f>ROUND($L$60*F520/1000,3)</f>
        <v>109.944</v>
      </c>
    </row>
    <row r="522" spans="3:8" x14ac:dyDescent="0.2">
      <c r="C522" s="107" t="s">
        <v>4673</v>
      </c>
      <c r="D522" s="3"/>
      <c r="E522" s="108" t="s">
        <v>356</v>
      </c>
      <c r="F522" s="116" t="s">
        <v>1157</v>
      </c>
    </row>
    <row r="523" spans="3:8" x14ac:dyDescent="0.2">
      <c r="C523" s="107" t="s">
        <v>4674</v>
      </c>
      <c r="D523" s="3"/>
      <c r="E523" s="111" t="s">
        <v>371</v>
      </c>
      <c r="F523" s="280" t="s">
        <v>238</v>
      </c>
    </row>
    <row r="524" spans="3:8" x14ac:dyDescent="0.2">
      <c r="C524" s="107" t="s">
        <v>4675</v>
      </c>
      <c r="D524" s="3"/>
      <c r="E524" s="111" t="s">
        <v>376</v>
      </c>
      <c r="F524" s="113">
        <v>80000</v>
      </c>
      <c r="H524" s="263">
        <v>340000</v>
      </c>
    </row>
    <row r="525" spans="3:8" x14ac:dyDescent="0.2">
      <c r="C525" s="107" t="s">
        <v>4676</v>
      </c>
      <c r="D525" s="3"/>
      <c r="E525" s="127" t="s">
        <v>805</v>
      </c>
      <c r="F525" s="187">
        <f>ROUND($L$60*F524/1000,3)</f>
        <v>97.727999999999994</v>
      </c>
      <c r="H525">
        <f>F521*2+F525*2</f>
        <v>415.34399999999999</v>
      </c>
    </row>
    <row r="526" spans="3:8" x14ac:dyDescent="0.2">
      <c r="C526" s="107" t="s">
        <v>4677</v>
      </c>
      <c r="D526" s="3"/>
      <c r="E526" s="108" t="s">
        <v>356</v>
      </c>
      <c r="F526" s="116" t="s">
        <v>1159</v>
      </c>
    </row>
    <row r="527" spans="3:8" x14ac:dyDescent="0.2">
      <c r="C527" s="107" t="s">
        <v>4678</v>
      </c>
      <c r="D527" s="3"/>
      <c r="E527" s="111" t="s">
        <v>371</v>
      </c>
      <c r="F527" s="280" t="s">
        <v>242</v>
      </c>
    </row>
    <row r="528" spans="3:8" x14ac:dyDescent="0.2">
      <c r="C528" s="107" t="s">
        <v>4679</v>
      </c>
      <c r="D528" s="3"/>
      <c r="E528" s="111" t="s">
        <v>376</v>
      </c>
      <c r="F528" s="113">
        <v>90000</v>
      </c>
    </row>
    <row r="529" spans="3:8" x14ac:dyDescent="0.2">
      <c r="C529" s="107" t="s">
        <v>4680</v>
      </c>
      <c r="D529" s="3"/>
      <c r="E529" s="127" t="s">
        <v>805</v>
      </c>
      <c r="F529" s="187">
        <f>ROUND($L$65*F528/1000,3)</f>
        <v>207.53100000000001</v>
      </c>
    </row>
    <row r="530" spans="3:8" x14ac:dyDescent="0.2">
      <c r="C530" s="107" t="s">
        <v>4681</v>
      </c>
      <c r="D530" s="3"/>
      <c r="E530" s="108" t="s">
        <v>356</v>
      </c>
      <c r="F530" s="116" t="s">
        <v>1161</v>
      </c>
    </row>
    <row r="531" spans="3:8" x14ac:dyDescent="0.2">
      <c r="C531" s="107" t="s">
        <v>4682</v>
      </c>
      <c r="D531" s="3"/>
      <c r="E531" s="111" t="s">
        <v>371</v>
      </c>
      <c r="F531" s="280" t="s">
        <v>242</v>
      </c>
    </row>
    <row r="532" spans="3:8" x14ac:dyDescent="0.2">
      <c r="C532" s="107" t="s">
        <v>4683</v>
      </c>
      <c r="D532" s="3"/>
      <c r="E532" s="111" t="s">
        <v>376</v>
      </c>
      <c r="F532" s="113">
        <v>80000</v>
      </c>
      <c r="H532" s="263">
        <v>340000</v>
      </c>
    </row>
    <row r="533" spans="3:8" x14ac:dyDescent="0.2">
      <c r="C533" s="107" t="s">
        <v>4684</v>
      </c>
      <c r="D533" s="3"/>
      <c r="E533" s="127" t="s">
        <v>805</v>
      </c>
      <c r="F533" s="187">
        <f>ROUND($L$65*F532/1000,3)</f>
        <v>184.47200000000001</v>
      </c>
      <c r="H533">
        <f>F529*2+F533*2</f>
        <v>784.00600000000009</v>
      </c>
    </row>
    <row r="534" spans="3:8" x14ac:dyDescent="0.2">
      <c r="C534" s="107" t="s">
        <v>4685</v>
      </c>
      <c r="D534" s="3"/>
      <c r="E534" s="108" t="s">
        <v>356</v>
      </c>
      <c r="F534" s="116" t="s">
        <v>1163</v>
      </c>
    </row>
    <row r="535" spans="3:8" x14ac:dyDescent="0.2">
      <c r="C535" s="107" t="s">
        <v>4686</v>
      </c>
      <c r="D535" s="3"/>
      <c r="E535" s="111" t="s">
        <v>371</v>
      </c>
      <c r="F535" s="280" t="s">
        <v>816</v>
      </c>
    </row>
    <row r="536" spans="3:8" x14ac:dyDescent="0.2">
      <c r="C536" s="107" t="s">
        <v>4687</v>
      </c>
      <c r="D536" s="3"/>
      <c r="E536" s="111" t="s">
        <v>376</v>
      </c>
      <c r="F536" s="113">
        <v>90000</v>
      </c>
    </row>
    <row r="537" spans="3:8" x14ac:dyDescent="0.2">
      <c r="C537" s="107" t="s">
        <v>4688</v>
      </c>
      <c r="D537" s="3"/>
      <c r="E537" s="127" t="s">
        <v>805</v>
      </c>
      <c r="F537" s="187">
        <f>ROUND($L$70*F536/1000,3)</f>
        <v>346.89600000000002</v>
      </c>
    </row>
    <row r="538" spans="3:8" x14ac:dyDescent="0.2">
      <c r="C538" s="107" t="s">
        <v>4689</v>
      </c>
      <c r="D538" s="3"/>
      <c r="E538" s="108" t="s">
        <v>356</v>
      </c>
      <c r="F538" s="116" t="s">
        <v>1165</v>
      </c>
    </row>
    <row r="539" spans="3:8" x14ac:dyDescent="0.2">
      <c r="C539" s="107" t="s">
        <v>4690</v>
      </c>
      <c r="D539" s="3"/>
      <c r="E539" s="111" t="s">
        <v>371</v>
      </c>
      <c r="F539" s="280" t="s">
        <v>816</v>
      </c>
    </row>
    <row r="540" spans="3:8" x14ac:dyDescent="0.2">
      <c r="C540" s="107" t="s">
        <v>4691</v>
      </c>
      <c r="D540" s="3"/>
      <c r="E540" s="111" t="s">
        <v>376</v>
      </c>
      <c r="F540" s="113">
        <v>80000</v>
      </c>
      <c r="H540" s="263">
        <v>340000</v>
      </c>
    </row>
    <row r="541" spans="3:8" x14ac:dyDescent="0.2">
      <c r="C541" s="107" t="s">
        <v>4692</v>
      </c>
      <c r="D541" s="3"/>
      <c r="E541" s="127" t="s">
        <v>805</v>
      </c>
      <c r="F541" s="187">
        <f>ROUND($L$70*F540/1000,3)</f>
        <v>308.35199999999998</v>
      </c>
      <c r="H541">
        <f>F537*2+F541*2</f>
        <v>1310.4960000000001</v>
      </c>
    </row>
    <row r="542" spans="3:8" x14ac:dyDescent="0.2">
      <c r="C542" s="107" t="s">
        <v>4693</v>
      </c>
      <c r="D542" s="35"/>
      <c r="E542" s="108" t="s">
        <v>356</v>
      </c>
      <c r="F542" s="116" t="s">
        <v>1167</v>
      </c>
    </row>
    <row r="543" spans="3:8" x14ac:dyDescent="0.2">
      <c r="C543" s="107" t="s">
        <v>4694</v>
      </c>
      <c r="D543" s="110"/>
      <c r="E543" s="111" t="s">
        <v>66</v>
      </c>
      <c r="F543" s="155" t="s">
        <v>890</v>
      </c>
    </row>
    <row r="544" spans="3:8" x14ac:dyDescent="0.2">
      <c r="C544" s="107" t="s">
        <v>4695</v>
      </c>
      <c r="D544" s="110"/>
      <c r="E544" s="111" t="s">
        <v>371</v>
      </c>
      <c r="F544" s="280" t="s">
        <v>123</v>
      </c>
    </row>
    <row r="545" spans="3:8" x14ac:dyDescent="0.2">
      <c r="C545" s="107" t="s">
        <v>4696</v>
      </c>
      <c r="D545" s="110"/>
      <c r="E545" s="111" t="s">
        <v>376</v>
      </c>
      <c r="F545" s="113">
        <v>90000</v>
      </c>
      <c r="H545" s="260"/>
    </row>
    <row r="546" spans="3:8" x14ac:dyDescent="0.2">
      <c r="C546" s="107" t="s">
        <v>4697</v>
      </c>
      <c r="D546" s="110"/>
      <c r="E546" s="127" t="s">
        <v>805</v>
      </c>
      <c r="F546" s="187">
        <f>ROUND($L$23*F545/1000,3)</f>
        <v>5.8049999999999997</v>
      </c>
    </row>
    <row r="547" spans="3:8" x14ac:dyDescent="0.2">
      <c r="C547" s="107" t="s">
        <v>4698</v>
      </c>
      <c r="E547" s="108" t="s">
        <v>356</v>
      </c>
      <c r="F547" s="116" t="s">
        <v>1168</v>
      </c>
    </row>
    <row r="548" spans="3:8" x14ac:dyDescent="0.2">
      <c r="C548" s="107" t="s">
        <v>4699</v>
      </c>
      <c r="E548" s="111" t="s">
        <v>371</v>
      </c>
      <c r="F548" s="280" t="s">
        <v>123</v>
      </c>
    </row>
    <row r="549" spans="3:8" x14ac:dyDescent="0.2">
      <c r="C549" s="107" t="s">
        <v>4700</v>
      </c>
      <c r="E549" s="111" t="s">
        <v>376</v>
      </c>
      <c r="F549" s="113">
        <v>80000</v>
      </c>
      <c r="H549" s="263">
        <v>330000</v>
      </c>
    </row>
    <row r="550" spans="3:8" x14ac:dyDescent="0.2">
      <c r="C550" s="107" t="s">
        <v>4701</v>
      </c>
      <c r="E550" s="127" t="s">
        <v>805</v>
      </c>
      <c r="F550" s="187">
        <f>ROUND($L$23*F549/1000,3)</f>
        <v>5.16</v>
      </c>
      <c r="H550">
        <f>F546+F550*3</f>
        <v>21.285</v>
      </c>
    </row>
    <row r="551" spans="3:8" x14ac:dyDescent="0.2">
      <c r="C551" s="107" t="s">
        <v>4702</v>
      </c>
      <c r="D551" s="3"/>
      <c r="E551" s="108" t="s">
        <v>356</v>
      </c>
      <c r="F551" s="116" t="s">
        <v>1169</v>
      </c>
    </row>
    <row r="552" spans="3:8" x14ac:dyDescent="0.2">
      <c r="C552" s="107" t="s">
        <v>4703</v>
      </c>
      <c r="D552" s="3"/>
      <c r="E552" s="111" t="s">
        <v>371</v>
      </c>
      <c r="F552" s="254" t="s">
        <v>73</v>
      </c>
    </row>
    <row r="553" spans="3:8" x14ac:dyDescent="0.2">
      <c r="C553" s="107" t="s">
        <v>4704</v>
      </c>
      <c r="D553" s="3"/>
      <c r="E553" s="111" t="s">
        <v>376</v>
      </c>
      <c r="F553" s="113">
        <v>90000</v>
      </c>
      <c r="H553" s="260"/>
    </row>
    <row r="554" spans="3:8" x14ac:dyDescent="0.2">
      <c r="C554" s="107" t="s">
        <v>4705</v>
      </c>
      <c r="D554" s="3"/>
      <c r="E554" s="127" t="s">
        <v>805</v>
      </c>
      <c r="F554" s="187">
        <f>ROUND($L$25*F553/1000,3)</f>
        <v>5.6790000000000003</v>
      </c>
    </row>
    <row r="555" spans="3:8" x14ac:dyDescent="0.2">
      <c r="C555" s="107" t="s">
        <v>4706</v>
      </c>
      <c r="D555" s="3"/>
      <c r="E555" s="108" t="s">
        <v>356</v>
      </c>
      <c r="F555" s="116" t="s">
        <v>1170</v>
      </c>
    </row>
    <row r="556" spans="3:8" x14ac:dyDescent="0.2">
      <c r="C556" s="107" t="s">
        <v>4707</v>
      </c>
      <c r="D556" s="3"/>
      <c r="E556" s="111" t="s">
        <v>371</v>
      </c>
      <c r="F556" s="254" t="s">
        <v>73</v>
      </c>
    </row>
    <row r="557" spans="3:8" x14ac:dyDescent="0.2">
      <c r="C557" s="107" t="s">
        <v>4708</v>
      </c>
      <c r="D557" s="3"/>
      <c r="E557" s="111" t="s">
        <v>376</v>
      </c>
      <c r="F557" s="113">
        <v>80000</v>
      </c>
      <c r="H557" s="263">
        <v>330000</v>
      </c>
    </row>
    <row r="558" spans="3:8" x14ac:dyDescent="0.2">
      <c r="C558" s="107" t="s">
        <v>4709</v>
      </c>
      <c r="D558" s="3"/>
      <c r="E558" s="127" t="s">
        <v>805</v>
      </c>
      <c r="F558" s="187">
        <f>ROUND($L$25*F557/1000,3)</f>
        <v>5.048</v>
      </c>
      <c r="H558">
        <f>F554+F558*3</f>
        <v>20.823</v>
      </c>
    </row>
    <row r="559" spans="3:8" x14ac:dyDescent="0.2">
      <c r="C559" s="107" t="s">
        <v>4710</v>
      </c>
      <c r="D559" s="3"/>
      <c r="E559" s="108" t="s">
        <v>356</v>
      </c>
      <c r="F559" s="116" t="s">
        <v>1171</v>
      </c>
    </row>
    <row r="560" spans="3:8" x14ac:dyDescent="0.2">
      <c r="C560" s="107" t="s">
        <v>4711</v>
      </c>
      <c r="D560" s="3"/>
      <c r="E560" s="111" t="s">
        <v>371</v>
      </c>
      <c r="F560" s="280" t="s">
        <v>79</v>
      </c>
    </row>
    <row r="561" spans="3:8" x14ac:dyDescent="0.2">
      <c r="C561" s="107" t="s">
        <v>4712</v>
      </c>
      <c r="D561" s="3"/>
      <c r="E561" s="111" t="s">
        <v>376</v>
      </c>
      <c r="F561" s="113">
        <v>90000</v>
      </c>
      <c r="H561" s="260"/>
    </row>
    <row r="562" spans="3:8" x14ac:dyDescent="0.2">
      <c r="C562" s="107" t="s">
        <v>4713</v>
      </c>
      <c r="D562" s="3"/>
      <c r="E562" s="127" t="s">
        <v>805</v>
      </c>
      <c r="F562" s="187">
        <f>ROUND($L$30*F561/1000,3)</f>
        <v>7.3170000000000002</v>
      </c>
    </row>
    <row r="563" spans="3:8" x14ac:dyDescent="0.2">
      <c r="C563" s="107" t="s">
        <v>4714</v>
      </c>
      <c r="D563" s="3"/>
      <c r="E563" s="108" t="s">
        <v>356</v>
      </c>
      <c r="F563" s="116" t="s">
        <v>1172</v>
      </c>
    </row>
    <row r="564" spans="3:8" x14ac:dyDescent="0.2">
      <c r="C564" s="107" t="s">
        <v>4715</v>
      </c>
      <c r="D564" s="3"/>
      <c r="E564" s="111" t="s">
        <v>371</v>
      </c>
      <c r="F564" s="280" t="s">
        <v>79</v>
      </c>
    </row>
    <row r="565" spans="3:8" x14ac:dyDescent="0.2">
      <c r="C565" s="107" t="s">
        <v>4716</v>
      </c>
      <c r="D565" s="3"/>
      <c r="E565" s="111" t="s">
        <v>376</v>
      </c>
      <c r="F565" s="113">
        <v>80000</v>
      </c>
      <c r="H565" s="263">
        <v>330000</v>
      </c>
    </row>
    <row r="566" spans="3:8" x14ac:dyDescent="0.2">
      <c r="C566" s="107" t="s">
        <v>4717</v>
      </c>
      <c r="D566" s="3"/>
      <c r="E566" s="127" t="s">
        <v>805</v>
      </c>
      <c r="F566" s="187">
        <f>ROUND($L$30*F565/1000,3)</f>
        <v>6.5039999999999996</v>
      </c>
      <c r="H566">
        <f>F562+F566*3</f>
        <v>26.829000000000001</v>
      </c>
    </row>
    <row r="567" spans="3:8" x14ac:dyDescent="0.2">
      <c r="C567" s="107" t="s">
        <v>4718</v>
      </c>
      <c r="D567" s="3"/>
      <c r="E567" s="108" t="s">
        <v>356</v>
      </c>
      <c r="F567" s="116" t="s">
        <v>1173</v>
      </c>
    </row>
    <row r="568" spans="3:8" x14ac:dyDescent="0.2">
      <c r="C568" s="107" t="s">
        <v>4719</v>
      </c>
      <c r="D568" s="3"/>
      <c r="E568" s="111" t="s">
        <v>371</v>
      </c>
      <c r="F568" s="280" t="s">
        <v>83</v>
      </c>
    </row>
    <row r="569" spans="3:8" x14ac:dyDescent="0.2">
      <c r="C569" s="107" t="s">
        <v>4720</v>
      </c>
      <c r="D569" s="3"/>
      <c r="E569" s="111" t="s">
        <v>376</v>
      </c>
      <c r="F569" s="113">
        <v>90000</v>
      </c>
      <c r="H569" s="263"/>
    </row>
    <row r="570" spans="3:8" x14ac:dyDescent="0.2">
      <c r="C570" s="107" t="s">
        <v>4721</v>
      </c>
      <c r="D570" s="3"/>
      <c r="E570" s="127" t="s">
        <v>805</v>
      </c>
      <c r="F570" s="187">
        <f>ROUND($L$35*F569/1000,3)</f>
        <v>11.529</v>
      </c>
    </row>
    <row r="571" spans="3:8" x14ac:dyDescent="0.2">
      <c r="C571" s="107" t="s">
        <v>4722</v>
      </c>
      <c r="E571" s="108" t="s">
        <v>356</v>
      </c>
      <c r="F571" s="116" t="s">
        <v>1174</v>
      </c>
    </row>
    <row r="572" spans="3:8" x14ac:dyDescent="0.2">
      <c r="C572" s="107" t="s">
        <v>4723</v>
      </c>
      <c r="E572" s="111" t="s">
        <v>371</v>
      </c>
      <c r="F572" s="280" t="s">
        <v>83</v>
      </c>
    </row>
    <row r="573" spans="3:8" x14ac:dyDescent="0.2">
      <c r="C573" s="107" t="s">
        <v>4724</v>
      </c>
      <c r="E573" s="111" t="s">
        <v>376</v>
      </c>
      <c r="F573" s="113">
        <v>80000</v>
      </c>
      <c r="H573" s="263">
        <v>330000</v>
      </c>
    </row>
    <row r="574" spans="3:8" x14ac:dyDescent="0.2">
      <c r="C574" s="107" t="s">
        <v>4725</v>
      </c>
      <c r="E574" s="127" t="s">
        <v>805</v>
      </c>
      <c r="F574" s="187">
        <f>ROUND($L$35*F573/1000,3)</f>
        <v>10.247999999999999</v>
      </c>
      <c r="H574">
        <f>F570+F574*3</f>
        <v>42.272999999999996</v>
      </c>
    </row>
    <row r="575" spans="3:8" x14ac:dyDescent="0.2">
      <c r="C575" s="107" t="s">
        <v>4726</v>
      </c>
      <c r="D575" s="3"/>
      <c r="E575" s="108" t="s">
        <v>356</v>
      </c>
      <c r="F575" s="116" t="s">
        <v>1175</v>
      </c>
    </row>
    <row r="576" spans="3:8" x14ac:dyDescent="0.2">
      <c r="C576" s="107" t="s">
        <v>4727</v>
      </c>
      <c r="D576" s="3"/>
      <c r="E576" s="111" t="s">
        <v>371</v>
      </c>
      <c r="F576" s="280" t="s">
        <v>95</v>
      </c>
    </row>
    <row r="577" spans="3:8" x14ac:dyDescent="0.2">
      <c r="C577" s="107" t="s">
        <v>4728</v>
      </c>
      <c r="D577" s="3"/>
      <c r="E577" s="111" t="s">
        <v>376</v>
      </c>
      <c r="F577" s="113">
        <v>90000</v>
      </c>
      <c r="H577" s="260"/>
    </row>
    <row r="578" spans="3:8" x14ac:dyDescent="0.2">
      <c r="C578" s="107" t="s">
        <v>4729</v>
      </c>
      <c r="D578" s="3"/>
      <c r="E578" s="127" t="s">
        <v>805</v>
      </c>
      <c r="F578" s="187">
        <f>ROUND($L$40*F577/1000,3)</f>
        <v>17.802</v>
      </c>
    </row>
    <row r="579" spans="3:8" x14ac:dyDescent="0.2">
      <c r="C579" s="107" t="s">
        <v>4730</v>
      </c>
      <c r="D579" s="3"/>
      <c r="E579" s="108" t="s">
        <v>356</v>
      </c>
      <c r="F579" s="116" t="s">
        <v>1176</v>
      </c>
    </row>
    <row r="580" spans="3:8" x14ac:dyDescent="0.2">
      <c r="C580" s="107" t="s">
        <v>4731</v>
      </c>
      <c r="D580" s="3"/>
      <c r="E580" s="111" t="s">
        <v>371</v>
      </c>
      <c r="F580" s="280" t="s">
        <v>95</v>
      </c>
    </row>
    <row r="581" spans="3:8" x14ac:dyDescent="0.2">
      <c r="C581" s="107" t="s">
        <v>4732</v>
      </c>
      <c r="D581" s="3"/>
      <c r="E581" s="111" t="s">
        <v>376</v>
      </c>
      <c r="F581" s="113">
        <v>80000</v>
      </c>
      <c r="H581" s="263">
        <v>330000</v>
      </c>
    </row>
    <row r="582" spans="3:8" x14ac:dyDescent="0.2">
      <c r="C582" s="107" t="s">
        <v>4733</v>
      </c>
      <c r="D582" s="3"/>
      <c r="E582" s="127" t="s">
        <v>805</v>
      </c>
      <c r="F582" s="187">
        <f>ROUND($L$40*F581/1000,3)</f>
        <v>15.824</v>
      </c>
      <c r="H582">
        <f>F578+F582*3</f>
        <v>65.274000000000001</v>
      </c>
    </row>
    <row r="583" spans="3:8" x14ac:dyDescent="0.2">
      <c r="C583" s="107" t="s">
        <v>4734</v>
      </c>
      <c r="D583" s="3"/>
      <c r="E583" s="108" t="s">
        <v>356</v>
      </c>
      <c r="F583" s="116" t="s">
        <v>1177</v>
      </c>
    </row>
    <row r="584" spans="3:8" x14ac:dyDescent="0.2">
      <c r="C584" s="107" t="s">
        <v>4735</v>
      </c>
      <c r="D584" s="3"/>
      <c r="E584" s="111" t="s">
        <v>371</v>
      </c>
      <c r="F584" s="280" t="s">
        <v>196</v>
      </c>
    </row>
    <row r="585" spans="3:8" x14ac:dyDescent="0.2">
      <c r="C585" s="107" t="s">
        <v>4736</v>
      </c>
      <c r="D585" s="3"/>
      <c r="E585" s="111" t="s">
        <v>376</v>
      </c>
      <c r="F585" s="113">
        <v>90000</v>
      </c>
    </row>
    <row r="586" spans="3:8" x14ac:dyDescent="0.2">
      <c r="C586" s="107" t="s">
        <v>4737</v>
      </c>
      <c r="D586" s="3"/>
      <c r="E586" s="127" t="s">
        <v>805</v>
      </c>
      <c r="F586" s="187">
        <f>ROUND($L$45*F585/1000,3)</f>
        <v>27.315000000000001</v>
      </c>
    </row>
    <row r="587" spans="3:8" x14ac:dyDescent="0.2">
      <c r="C587" s="107" t="s">
        <v>4738</v>
      </c>
      <c r="E587" s="108" t="s">
        <v>356</v>
      </c>
      <c r="F587" s="116" t="s">
        <v>1178</v>
      </c>
    </row>
    <row r="588" spans="3:8" x14ac:dyDescent="0.2">
      <c r="C588" s="107" t="s">
        <v>4739</v>
      </c>
      <c r="E588" s="111" t="s">
        <v>371</v>
      </c>
      <c r="F588" s="280" t="s">
        <v>196</v>
      </c>
    </row>
    <row r="589" spans="3:8" x14ac:dyDescent="0.2">
      <c r="C589" s="107" t="s">
        <v>4740</v>
      </c>
      <c r="E589" s="111" t="s">
        <v>376</v>
      </c>
      <c r="F589" s="113">
        <v>80000</v>
      </c>
      <c r="H589" s="263">
        <v>330000</v>
      </c>
    </row>
    <row r="590" spans="3:8" x14ac:dyDescent="0.2">
      <c r="C590" s="107" t="s">
        <v>4741</v>
      </c>
      <c r="E590" s="127" t="s">
        <v>805</v>
      </c>
      <c r="F590" s="187">
        <f>ROUND($L$45*F589/1000,3)</f>
        <v>24.28</v>
      </c>
      <c r="H590">
        <f>F586+F590*3</f>
        <v>100.155</v>
      </c>
    </row>
    <row r="591" spans="3:8" x14ac:dyDescent="0.2">
      <c r="C591" s="107" t="s">
        <v>4742</v>
      </c>
      <c r="D591" s="3"/>
      <c r="E591" s="108" t="s">
        <v>356</v>
      </c>
      <c r="F591" s="116" t="s">
        <v>1179</v>
      </c>
    </row>
    <row r="592" spans="3:8" x14ac:dyDescent="0.2">
      <c r="C592" s="107" t="s">
        <v>4743</v>
      </c>
      <c r="D592" s="3"/>
      <c r="E592" s="111" t="s">
        <v>371</v>
      </c>
      <c r="F592" s="280" t="s">
        <v>815</v>
      </c>
    </row>
    <row r="593" spans="3:8" x14ac:dyDescent="0.2">
      <c r="C593" s="107" t="s">
        <v>4744</v>
      </c>
      <c r="D593" s="3"/>
      <c r="E593" s="111" t="s">
        <v>376</v>
      </c>
      <c r="F593" s="113">
        <v>90000</v>
      </c>
    </row>
    <row r="594" spans="3:8" x14ac:dyDescent="0.2">
      <c r="C594" s="107" t="s">
        <v>4745</v>
      </c>
      <c r="D594" s="3"/>
      <c r="E594" s="127" t="s">
        <v>805</v>
      </c>
      <c r="F594" s="187">
        <f>ROUND($L$50*F593/1000,3)</f>
        <v>44.216999999999999</v>
      </c>
    </row>
    <row r="595" spans="3:8" x14ac:dyDescent="0.2">
      <c r="C595" s="107" t="s">
        <v>4746</v>
      </c>
      <c r="D595" s="3"/>
      <c r="E595" s="108" t="s">
        <v>356</v>
      </c>
      <c r="F595" s="116" t="s">
        <v>1180</v>
      </c>
    </row>
    <row r="596" spans="3:8" x14ac:dyDescent="0.2">
      <c r="C596" s="107" t="s">
        <v>4747</v>
      </c>
      <c r="D596" s="3"/>
      <c r="E596" s="111" t="s">
        <v>371</v>
      </c>
      <c r="F596" s="280" t="s">
        <v>815</v>
      </c>
    </row>
    <row r="597" spans="3:8" x14ac:dyDescent="0.2">
      <c r="C597" s="107" t="s">
        <v>4748</v>
      </c>
      <c r="D597" s="3"/>
      <c r="E597" s="111" t="s">
        <v>376</v>
      </c>
      <c r="F597" s="113">
        <v>80000</v>
      </c>
      <c r="H597" s="263">
        <v>330000</v>
      </c>
    </row>
    <row r="598" spans="3:8" x14ac:dyDescent="0.2">
      <c r="C598" s="107" t="s">
        <v>4749</v>
      </c>
      <c r="D598" s="3"/>
      <c r="E598" s="127" t="s">
        <v>805</v>
      </c>
      <c r="F598" s="187">
        <f>ROUND($L$50*F597/1000,3)</f>
        <v>39.304000000000002</v>
      </c>
      <c r="H598">
        <f>F594+F598*3</f>
        <v>162.12900000000002</v>
      </c>
    </row>
    <row r="599" spans="3:8" x14ac:dyDescent="0.2">
      <c r="C599" s="107" t="s">
        <v>4750</v>
      </c>
      <c r="D599" s="3"/>
      <c r="E599" s="108" t="s">
        <v>356</v>
      </c>
      <c r="F599" s="116" t="s">
        <v>1181</v>
      </c>
    </row>
    <row r="600" spans="3:8" x14ac:dyDescent="0.2">
      <c r="C600" s="107" t="s">
        <v>4751</v>
      </c>
      <c r="D600" s="3"/>
      <c r="E600" s="111" t="s">
        <v>371</v>
      </c>
      <c r="F600" s="280" t="s">
        <v>234</v>
      </c>
    </row>
    <row r="601" spans="3:8" x14ac:dyDescent="0.2">
      <c r="C601" s="107" t="s">
        <v>4752</v>
      </c>
      <c r="D601" s="3"/>
      <c r="E601" s="111" t="s">
        <v>376</v>
      </c>
      <c r="F601" s="113">
        <v>90000</v>
      </c>
    </row>
    <row r="602" spans="3:8" x14ac:dyDescent="0.2">
      <c r="C602" s="107" t="s">
        <v>4753</v>
      </c>
      <c r="D602" s="3"/>
      <c r="E602" s="127" t="s">
        <v>805</v>
      </c>
      <c r="F602" s="187">
        <f>ROUND($L$55*F601/1000,3)</f>
        <v>69.183000000000007</v>
      </c>
    </row>
    <row r="603" spans="3:8" x14ac:dyDescent="0.2">
      <c r="C603" s="107" t="s">
        <v>4754</v>
      </c>
      <c r="D603" s="3"/>
      <c r="E603" s="108" t="s">
        <v>356</v>
      </c>
      <c r="F603" s="116" t="s">
        <v>1182</v>
      </c>
    </row>
    <row r="604" spans="3:8" x14ac:dyDescent="0.2">
      <c r="C604" s="107" t="s">
        <v>4755</v>
      </c>
      <c r="D604" s="3"/>
      <c r="E604" s="111" t="s">
        <v>371</v>
      </c>
      <c r="F604" s="280" t="s">
        <v>234</v>
      </c>
    </row>
    <row r="605" spans="3:8" x14ac:dyDescent="0.2">
      <c r="C605" s="107" t="s">
        <v>4756</v>
      </c>
      <c r="D605" s="3"/>
      <c r="E605" s="111" t="s">
        <v>376</v>
      </c>
      <c r="F605" s="113">
        <v>80000</v>
      </c>
      <c r="H605" s="263">
        <v>330000</v>
      </c>
    </row>
    <row r="606" spans="3:8" x14ac:dyDescent="0.2">
      <c r="C606" s="107" t="s">
        <v>4757</v>
      </c>
      <c r="D606" s="3"/>
      <c r="E606" s="127" t="s">
        <v>805</v>
      </c>
      <c r="F606" s="187">
        <f>ROUND($L$55*F605/1000,3)</f>
        <v>61.496000000000002</v>
      </c>
      <c r="H606">
        <f>F602+F606*3</f>
        <v>253.67099999999999</v>
      </c>
    </row>
    <row r="607" spans="3:8" x14ac:dyDescent="0.2">
      <c r="C607" s="107" t="s">
        <v>4758</v>
      </c>
      <c r="D607" s="3"/>
      <c r="E607" s="108" t="s">
        <v>356</v>
      </c>
      <c r="F607" s="116" t="s">
        <v>1183</v>
      </c>
    </row>
    <row r="608" spans="3:8" x14ac:dyDescent="0.2">
      <c r="C608" s="107" t="s">
        <v>4759</v>
      </c>
      <c r="D608" s="3"/>
      <c r="E608" s="111" t="s">
        <v>371</v>
      </c>
      <c r="F608" s="280" t="s">
        <v>238</v>
      </c>
    </row>
    <row r="609" spans="3:8" x14ac:dyDescent="0.2">
      <c r="C609" s="107" t="s">
        <v>4760</v>
      </c>
      <c r="D609" s="3"/>
      <c r="E609" s="111" t="s">
        <v>376</v>
      </c>
      <c r="F609" s="113">
        <v>90000</v>
      </c>
    </row>
    <row r="610" spans="3:8" x14ac:dyDescent="0.2">
      <c r="C610" s="107" t="s">
        <v>4761</v>
      </c>
      <c r="D610" s="3"/>
      <c r="E610" s="127" t="s">
        <v>805</v>
      </c>
      <c r="F610" s="187">
        <f>ROUND($L$60*F609/1000,3)</f>
        <v>109.944</v>
      </c>
    </row>
    <row r="611" spans="3:8" x14ac:dyDescent="0.2">
      <c r="C611" s="107" t="s">
        <v>4762</v>
      </c>
      <c r="D611" s="3"/>
      <c r="E611" s="108" t="s">
        <v>356</v>
      </c>
      <c r="F611" s="116" t="s">
        <v>1184</v>
      </c>
    </row>
    <row r="612" spans="3:8" x14ac:dyDescent="0.2">
      <c r="C612" s="107" t="s">
        <v>4763</v>
      </c>
      <c r="D612" s="3"/>
      <c r="E612" s="111" t="s">
        <v>371</v>
      </c>
      <c r="F612" s="280" t="s">
        <v>238</v>
      </c>
    </row>
    <row r="613" spans="3:8" x14ac:dyDescent="0.2">
      <c r="C613" s="107" t="s">
        <v>4764</v>
      </c>
      <c r="D613" s="3"/>
      <c r="E613" s="111" t="s">
        <v>376</v>
      </c>
      <c r="F613" s="113">
        <v>80000</v>
      </c>
      <c r="H613" s="263">
        <v>330000</v>
      </c>
    </row>
    <row r="614" spans="3:8" x14ac:dyDescent="0.2">
      <c r="C614" s="107" t="s">
        <v>4765</v>
      </c>
      <c r="D614" s="3"/>
      <c r="E614" s="127" t="s">
        <v>805</v>
      </c>
      <c r="F614" s="187">
        <f>ROUND($L$60*F613/1000,3)</f>
        <v>97.727999999999994</v>
      </c>
      <c r="H614">
        <f>F610+F614*3</f>
        <v>403.12799999999999</v>
      </c>
    </row>
    <row r="615" spans="3:8" x14ac:dyDescent="0.2">
      <c r="C615" s="107" t="s">
        <v>4766</v>
      </c>
      <c r="D615" s="3"/>
      <c r="E615" s="108" t="s">
        <v>356</v>
      </c>
      <c r="F615" s="116" t="s">
        <v>1185</v>
      </c>
    </row>
    <row r="616" spans="3:8" x14ac:dyDescent="0.2">
      <c r="C616" s="107" t="s">
        <v>4767</v>
      </c>
      <c r="D616" s="3"/>
      <c r="E616" s="111" t="s">
        <v>371</v>
      </c>
      <c r="F616" s="280" t="s">
        <v>242</v>
      </c>
    </row>
    <row r="617" spans="3:8" x14ac:dyDescent="0.2">
      <c r="C617" s="107" t="s">
        <v>4768</v>
      </c>
      <c r="D617" s="3"/>
      <c r="E617" s="111" t="s">
        <v>376</v>
      </c>
      <c r="F617" s="113">
        <v>90000</v>
      </c>
    </row>
    <row r="618" spans="3:8" x14ac:dyDescent="0.2">
      <c r="C618" s="107" t="s">
        <v>4769</v>
      </c>
      <c r="D618" s="3"/>
      <c r="E618" s="127" t="s">
        <v>805</v>
      </c>
      <c r="F618" s="187">
        <f>ROUND($L$65*F617/1000,3)</f>
        <v>207.53100000000001</v>
      </c>
    </row>
    <row r="619" spans="3:8" x14ac:dyDescent="0.2">
      <c r="C619" s="107" t="s">
        <v>4770</v>
      </c>
      <c r="D619" s="3"/>
      <c r="E619" s="108" t="s">
        <v>356</v>
      </c>
      <c r="F619" s="116" t="s">
        <v>1186</v>
      </c>
    </row>
    <row r="620" spans="3:8" x14ac:dyDescent="0.2">
      <c r="C620" s="107" t="s">
        <v>4771</v>
      </c>
      <c r="D620" s="3"/>
      <c r="E620" s="111" t="s">
        <v>371</v>
      </c>
      <c r="F620" s="280" t="s">
        <v>242</v>
      </c>
    </row>
    <row r="621" spans="3:8" x14ac:dyDescent="0.2">
      <c r="C621" s="107" t="s">
        <v>4772</v>
      </c>
      <c r="D621" s="3"/>
      <c r="E621" s="111" t="s">
        <v>376</v>
      </c>
      <c r="F621" s="113">
        <v>80000</v>
      </c>
      <c r="H621" s="263">
        <v>330000</v>
      </c>
    </row>
    <row r="622" spans="3:8" x14ac:dyDescent="0.2">
      <c r="C622" s="107" t="s">
        <v>4773</v>
      </c>
      <c r="D622" s="3"/>
      <c r="E622" s="127" t="s">
        <v>805</v>
      </c>
      <c r="F622" s="187">
        <f>ROUND($L$65*F621/1000,3)</f>
        <v>184.47200000000001</v>
      </c>
      <c r="H622">
        <f>F618+F622*3</f>
        <v>760.94700000000012</v>
      </c>
    </row>
    <row r="623" spans="3:8" x14ac:dyDescent="0.2">
      <c r="C623" s="107" t="s">
        <v>4774</v>
      </c>
      <c r="D623" s="3"/>
      <c r="E623" s="108" t="s">
        <v>356</v>
      </c>
      <c r="F623" s="116" t="s">
        <v>1187</v>
      </c>
    </row>
    <row r="624" spans="3:8" x14ac:dyDescent="0.2">
      <c r="C624" s="107" t="s">
        <v>4775</v>
      </c>
      <c r="D624" s="3"/>
      <c r="E624" s="111" t="s">
        <v>371</v>
      </c>
      <c r="F624" s="280" t="s">
        <v>816</v>
      </c>
    </row>
    <row r="625" spans="3:8" x14ac:dyDescent="0.2">
      <c r="C625" s="107" t="s">
        <v>4776</v>
      </c>
      <c r="D625" s="3"/>
      <c r="E625" s="111" t="s">
        <v>376</v>
      </c>
      <c r="F625" s="113">
        <v>90000</v>
      </c>
    </row>
    <row r="626" spans="3:8" x14ac:dyDescent="0.2">
      <c r="C626" s="107" t="s">
        <v>4777</v>
      </c>
      <c r="D626" s="3"/>
      <c r="E626" s="127" t="s">
        <v>805</v>
      </c>
      <c r="F626" s="187">
        <f>ROUND($L$70*F625/1000,3)</f>
        <v>346.89600000000002</v>
      </c>
    </row>
    <row r="627" spans="3:8" x14ac:dyDescent="0.2">
      <c r="C627" s="107" t="s">
        <v>4778</v>
      </c>
      <c r="D627" s="3"/>
      <c r="E627" s="108" t="s">
        <v>356</v>
      </c>
      <c r="F627" s="116" t="s">
        <v>1188</v>
      </c>
    </row>
    <row r="628" spans="3:8" x14ac:dyDescent="0.2">
      <c r="C628" s="107" t="s">
        <v>4779</v>
      </c>
      <c r="D628" s="3"/>
      <c r="E628" s="111" t="s">
        <v>371</v>
      </c>
      <c r="F628" s="280" t="s">
        <v>816</v>
      </c>
    </row>
    <row r="629" spans="3:8" x14ac:dyDescent="0.2">
      <c r="C629" s="107" t="s">
        <v>4780</v>
      </c>
      <c r="D629" s="3"/>
      <c r="E629" s="111" t="s">
        <v>376</v>
      </c>
      <c r="F629" s="113">
        <v>80000</v>
      </c>
      <c r="H629" s="263">
        <v>330000</v>
      </c>
    </row>
    <row r="630" spans="3:8" x14ac:dyDescent="0.2">
      <c r="C630" s="107" t="s">
        <v>4781</v>
      </c>
      <c r="D630" s="3"/>
      <c r="E630" s="127" t="s">
        <v>805</v>
      </c>
      <c r="F630" s="187">
        <f>ROUND($L$70*F629/1000,3)</f>
        <v>308.35199999999998</v>
      </c>
      <c r="H630">
        <f>F626+F630*3</f>
        <v>1271.952</v>
      </c>
    </row>
    <row r="631" spans="3:8" x14ac:dyDescent="0.2">
      <c r="C631" s="107" t="s">
        <v>4782</v>
      </c>
      <c r="D631" s="35"/>
      <c r="E631" s="108" t="s">
        <v>356</v>
      </c>
      <c r="F631" s="116" t="s">
        <v>1221</v>
      </c>
    </row>
    <row r="632" spans="3:8" x14ac:dyDescent="0.2">
      <c r="C632" s="107" t="s">
        <v>4783</v>
      </c>
      <c r="D632" s="110"/>
      <c r="E632" s="111" t="s">
        <v>66</v>
      </c>
      <c r="F632" s="155" t="s">
        <v>903</v>
      </c>
    </row>
    <row r="633" spans="3:8" x14ac:dyDescent="0.2">
      <c r="C633" s="107" t="s">
        <v>4784</v>
      </c>
      <c r="D633" s="110"/>
      <c r="E633" s="111" t="s">
        <v>371</v>
      </c>
      <c r="F633" s="280" t="s">
        <v>123</v>
      </c>
    </row>
    <row r="634" spans="3:8" x14ac:dyDescent="0.2">
      <c r="C634" s="107" t="s">
        <v>4785</v>
      </c>
      <c r="D634" s="110"/>
      <c r="E634" s="111" t="s">
        <v>376</v>
      </c>
      <c r="F634" s="113">
        <v>100000</v>
      </c>
      <c r="H634" s="263">
        <v>200000</v>
      </c>
    </row>
    <row r="635" spans="3:8" x14ac:dyDescent="0.2">
      <c r="C635" s="107" t="s">
        <v>4786</v>
      </c>
      <c r="D635" s="110"/>
      <c r="E635" s="127" t="s">
        <v>805</v>
      </c>
      <c r="F635" s="187">
        <f>ROUND($L$23*F634/1000,3)</f>
        <v>6.45</v>
      </c>
      <c r="H635">
        <f>F635*2</f>
        <v>12.9</v>
      </c>
    </row>
    <row r="636" spans="3:8" x14ac:dyDescent="0.2">
      <c r="C636" s="107" t="s">
        <v>4787</v>
      </c>
      <c r="D636" s="3"/>
      <c r="E636" s="108" t="s">
        <v>356</v>
      </c>
      <c r="F636" s="116" t="s">
        <v>1223</v>
      </c>
    </row>
    <row r="637" spans="3:8" x14ac:dyDescent="0.2">
      <c r="C637" s="107" t="s">
        <v>4788</v>
      </c>
      <c r="D637" s="3"/>
      <c r="E637" s="111" t="s">
        <v>371</v>
      </c>
      <c r="F637" s="254" t="s">
        <v>73</v>
      </c>
    </row>
    <row r="638" spans="3:8" x14ac:dyDescent="0.2">
      <c r="C638" s="107" t="s">
        <v>4789</v>
      </c>
      <c r="D638" s="3"/>
      <c r="E638" s="111" t="s">
        <v>376</v>
      </c>
      <c r="F638" s="113">
        <v>100000</v>
      </c>
      <c r="H638" s="263">
        <v>200000</v>
      </c>
    </row>
    <row r="639" spans="3:8" x14ac:dyDescent="0.2">
      <c r="C639" s="107" t="s">
        <v>4790</v>
      </c>
      <c r="D639" s="3"/>
      <c r="E639" s="127" t="s">
        <v>805</v>
      </c>
      <c r="F639" s="187">
        <f>ROUND($L$25*F638/1000,3)</f>
        <v>6.31</v>
      </c>
      <c r="H639">
        <f>F639*2</f>
        <v>12.62</v>
      </c>
    </row>
    <row r="640" spans="3:8" x14ac:dyDescent="0.2">
      <c r="C640" s="107" t="s">
        <v>4791</v>
      </c>
      <c r="D640" s="3"/>
      <c r="E640" s="108" t="s">
        <v>356</v>
      </c>
      <c r="F640" s="116" t="s">
        <v>1225</v>
      </c>
    </row>
    <row r="641" spans="3:8" x14ac:dyDescent="0.2">
      <c r="C641" s="107" t="s">
        <v>4792</v>
      </c>
      <c r="D641" s="3"/>
      <c r="E641" s="111" t="s">
        <v>371</v>
      </c>
      <c r="F641" s="280" t="s">
        <v>79</v>
      </c>
    </row>
    <row r="642" spans="3:8" x14ac:dyDescent="0.2">
      <c r="C642" s="107" t="s">
        <v>4793</v>
      </c>
      <c r="D642" s="3"/>
      <c r="E642" s="111" t="s">
        <v>376</v>
      </c>
      <c r="F642" s="113">
        <v>100000</v>
      </c>
      <c r="H642" s="263">
        <v>200000</v>
      </c>
    </row>
    <row r="643" spans="3:8" x14ac:dyDescent="0.2">
      <c r="C643" s="107" t="s">
        <v>4794</v>
      </c>
      <c r="D643" s="3"/>
      <c r="E643" s="127" t="s">
        <v>805</v>
      </c>
      <c r="F643" s="187">
        <f>ROUND($L$30*F642/1000,3)</f>
        <v>8.1300000000000008</v>
      </c>
      <c r="H643">
        <f>F643*2</f>
        <v>16.260000000000002</v>
      </c>
    </row>
    <row r="644" spans="3:8" x14ac:dyDescent="0.2">
      <c r="C644" s="107" t="s">
        <v>4795</v>
      </c>
      <c r="E644" s="108" t="s">
        <v>356</v>
      </c>
      <c r="F644" s="116" t="s">
        <v>1227</v>
      </c>
    </row>
    <row r="645" spans="3:8" x14ac:dyDescent="0.2">
      <c r="C645" s="107" t="s">
        <v>4796</v>
      </c>
      <c r="E645" s="111" t="s">
        <v>371</v>
      </c>
      <c r="F645" s="280" t="s">
        <v>83</v>
      </c>
    </row>
    <row r="646" spans="3:8" x14ac:dyDescent="0.2">
      <c r="C646" s="107" t="s">
        <v>4797</v>
      </c>
      <c r="E646" s="111" t="s">
        <v>376</v>
      </c>
      <c r="F646" s="113">
        <v>100000</v>
      </c>
      <c r="H646" s="263">
        <v>200000</v>
      </c>
    </row>
    <row r="647" spans="3:8" x14ac:dyDescent="0.2">
      <c r="C647" s="107" t="s">
        <v>4798</v>
      </c>
      <c r="E647" s="127" t="s">
        <v>805</v>
      </c>
      <c r="F647" s="187">
        <f>ROUND($L$35*F646/1000,3)</f>
        <v>12.81</v>
      </c>
      <c r="H647">
        <f>F647*2</f>
        <v>25.62</v>
      </c>
    </row>
    <row r="648" spans="3:8" x14ac:dyDescent="0.2">
      <c r="C648" s="107" t="s">
        <v>4799</v>
      </c>
      <c r="D648" s="3"/>
      <c r="E648" s="108" t="s">
        <v>356</v>
      </c>
      <c r="F648" s="116" t="s">
        <v>1229</v>
      </c>
    </row>
    <row r="649" spans="3:8" x14ac:dyDescent="0.2">
      <c r="C649" s="107" t="s">
        <v>4800</v>
      </c>
      <c r="D649" s="3"/>
      <c r="E649" s="111" t="s">
        <v>371</v>
      </c>
      <c r="F649" s="280" t="s">
        <v>95</v>
      </c>
    </row>
    <row r="650" spans="3:8" x14ac:dyDescent="0.2">
      <c r="C650" s="107" t="s">
        <v>4801</v>
      </c>
      <c r="D650" s="3"/>
      <c r="E650" s="111" t="s">
        <v>376</v>
      </c>
      <c r="F650" s="113">
        <v>100000</v>
      </c>
      <c r="H650" s="263">
        <v>200000</v>
      </c>
    </row>
    <row r="651" spans="3:8" x14ac:dyDescent="0.2">
      <c r="C651" s="107" t="s">
        <v>4802</v>
      </c>
      <c r="D651" s="3"/>
      <c r="E651" s="127" t="s">
        <v>805</v>
      </c>
      <c r="F651" s="187">
        <f>ROUND($L$40*F650/1000,3)</f>
        <v>19.78</v>
      </c>
      <c r="H651">
        <f>F651*2</f>
        <v>39.56</v>
      </c>
    </row>
    <row r="652" spans="3:8" x14ac:dyDescent="0.2">
      <c r="C652" s="107" t="s">
        <v>4803</v>
      </c>
      <c r="E652" s="108" t="s">
        <v>356</v>
      </c>
      <c r="F652" s="116" t="s">
        <v>1231</v>
      </c>
    </row>
    <row r="653" spans="3:8" x14ac:dyDescent="0.2">
      <c r="C653" s="107" t="s">
        <v>4804</v>
      </c>
      <c r="E653" s="111" t="s">
        <v>371</v>
      </c>
      <c r="F653" s="280" t="s">
        <v>196</v>
      </c>
    </row>
    <row r="654" spans="3:8" x14ac:dyDescent="0.2">
      <c r="C654" s="107" t="s">
        <v>4805</v>
      </c>
      <c r="E654" s="111" t="s">
        <v>376</v>
      </c>
      <c r="F654" s="113">
        <v>100000</v>
      </c>
      <c r="H654" s="263">
        <v>200000</v>
      </c>
    </row>
    <row r="655" spans="3:8" x14ac:dyDescent="0.2">
      <c r="C655" s="107" t="s">
        <v>4806</v>
      </c>
      <c r="E655" s="127" t="s">
        <v>805</v>
      </c>
      <c r="F655" s="187">
        <f>ROUND($L$45*F654/1000,3)</f>
        <v>30.35</v>
      </c>
      <c r="H655">
        <f>F655*2</f>
        <v>60.7</v>
      </c>
    </row>
    <row r="656" spans="3:8" x14ac:dyDescent="0.2">
      <c r="C656" s="107" t="s">
        <v>4807</v>
      </c>
      <c r="D656" s="3"/>
      <c r="E656" s="108" t="s">
        <v>356</v>
      </c>
      <c r="F656" s="116" t="s">
        <v>1233</v>
      </c>
    </row>
    <row r="657" spans="3:8" x14ac:dyDescent="0.2">
      <c r="C657" s="107" t="s">
        <v>4808</v>
      </c>
      <c r="D657" s="3"/>
      <c r="E657" s="111" t="s">
        <v>371</v>
      </c>
      <c r="F657" s="280" t="s">
        <v>815</v>
      </c>
    </row>
    <row r="658" spans="3:8" x14ac:dyDescent="0.2">
      <c r="C658" s="107" t="s">
        <v>4809</v>
      </c>
      <c r="D658" s="3"/>
      <c r="E658" s="111" t="s">
        <v>376</v>
      </c>
      <c r="F658" s="113">
        <v>100000</v>
      </c>
      <c r="H658" s="263">
        <v>200000</v>
      </c>
    </row>
    <row r="659" spans="3:8" x14ac:dyDescent="0.2">
      <c r="C659" s="107" t="s">
        <v>4810</v>
      </c>
      <c r="D659" s="3"/>
      <c r="E659" s="127" t="s">
        <v>805</v>
      </c>
      <c r="F659" s="187">
        <f>ROUND($L$50*F658/1000,3)</f>
        <v>49.13</v>
      </c>
      <c r="H659">
        <f>F659*2</f>
        <v>98.26</v>
      </c>
    </row>
    <row r="660" spans="3:8" x14ac:dyDescent="0.2">
      <c r="C660" s="107" t="s">
        <v>4811</v>
      </c>
      <c r="D660" s="3"/>
      <c r="E660" s="108" t="s">
        <v>356</v>
      </c>
      <c r="F660" s="116" t="s">
        <v>1235</v>
      </c>
    </row>
    <row r="661" spans="3:8" x14ac:dyDescent="0.2">
      <c r="C661" s="107" t="s">
        <v>4812</v>
      </c>
      <c r="D661" s="3"/>
      <c r="E661" s="111" t="s">
        <v>371</v>
      </c>
      <c r="F661" s="280" t="s">
        <v>234</v>
      </c>
    </row>
    <row r="662" spans="3:8" x14ac:dyDescent="0.2">
      <c r="C662" s="107" t="s">
        <v>4813</v>
      </c>
      <c r="D662" s="3"/>
      <c r="E662" s="111" t="s">
        <v>376</v>
      </c>
      <c r="F662" s="113">
        <v>100000</v>
      </c>
      <c r="H662" s="263">
        <v>200000</v>
      </c>
    </row>
    <row r="663" spans="3:8" x14ac:dyDescent="0.2">
      <c r="C663" s="107" t="s">
        <v>4814</v>
      </c>
      <c r="D663" s="3"/>
      <c r="E663" s="127" t="s">
        <v>805</v>
      </c>
      <c r="F663" s="187">
        <f>ROUND($L$55*F662/1000,3)</f>
        <v>76.87</v>
      </c>
      <c r="H663">
        <f>F663*2</f>
        <v>153.74</v>
      </c>
    </row>
    <row r="664" spans="3:8" x14ac:dyDescent="0.2">
      <c r="C664" s="107" t="s">
        <v>4815</v>
      </c>
      <c r="D664" s="3"/>
      <c r="E664" s="108" t="s">
        <v>356</v>
      </c>
      <c r="F664" s="116" t="s">
        <v>1237</v>
      </c>
    </row>
    <row r="665" spans="3:8" x14ac:dyDescent="0.2">
      <c r="C665" s="107" t="s">
        <v>4816</v>
      </c>
      <c r="D665" s="3"/>
      <c r="E665" s="111" t="s">
        <v>371</v>
      </c>
      <c r="F665" s="280" t="s">
        <v>238</v>
      </c>
    </row>
    <row r="666" spans="3:8" x14ac:dyDescent="0.2">
      <c r="C666" s="107" t="s">
        <v>4817</v>
      </c>
      <c r="D666" s="3"/>
      <c r="E666" s="111" t="s">
        <v>376</v>
      </c>
      <c r="F666" s="113">
        <v>100000</v>
      </c>
      <c r="H666" s="263">
        <v>200000</v>
      </c>
    </row>
    <row r="667" spans="3:8" x14ac:dyDescent="0.2">
      <c r="C667" s="107" t="s">
        <v>4818</v>
      </c>
      <c r="D667" s="3"/>
      <c r="E667" s="127" t="s">
        <v>805</v>
      </c>
      <c r="F667" s="187">
        <f>ROUND($L$60*F666/1000,3)</f>
        <v>122.16</v>
      </c>
      <c r="H667">
        <f>F667*2</f>
        <v>244.32</v>
      </c>
    </row>
    <row r="668" spans="3:8" x14ac:dyDescent="0.2">
      <c r="C668" s="107" t="s">
        <v>4819</v>
      </c>
      <c r="D668" s="3"/>
      <c r="E668" s="108" t="s">
        <v>356</v>
      </c>
      <c r="F668" s="116" t="s">
        <v>1239</v>
      </c>
    </row>
    <row r="669" spans="3:8" x14ac:dyDescent="0.2">
      <c r="C669" s="107" t="s">
        <v>4820</v>
      </c>
      <c r="D669" s="3"/>
      <c r="E669" s="111" t="s">
        <v>371</v>
      </c>
      <c r="F669" s="280" t="s">
        <v>242</v>
      </c>
    </row>
    <row r="670" spans="3:8" x14ac:dyDescent="0.2">
      <c r="C670" s="107" t="s">
        <v>4821</v>
      </c>
      <c r="D670" s="3"/>
      <c r="E670" s="111" t="s">
        <v>376</v>
      </c>
      <c r="F670" s="113">
        <v>100000</v>
      </c>
      <c r="H670" s="263">
        <v>200000</v>
      </c>
    </row>
    <row r="671" spans="3:8" x14ac:dyDescent="0.2">
      <c r="C671" s="107" t="s">
        <v>4822</v>
      </c>
      <c r="D671" s="3"/>
      <c r="E671" s="127" t="s">
        <v>805</v>
      </c>
      <c r="F671" s="187">
        <f>ROUND($L$65*F670/1000,3)</f>
        <v>230.59</v>
      </c>
      <c r="H671">
        <f>F671*2</f>
        <v>461.18</v>
      </c>
    </row>
    <row r="672" spans="3:8" x14ac:dyDescent="0.2">
      <c r="C672" s="107" t="s">
        <v>4823</v>
      </c>
      <c r="D672" s="3"/>
      <c r="E672" s="108" t="s">
        <v>356</v>
      </c>
      <c r="F672" s="116" t="s">
        <v>1241</v>
      </c>
    </row>
    <row r="673" spans="3:8" x14ac:dyDescent="0.2">
      <c r="C673" s="107" t="s">
        <v>4824</v>
      </c>
      <c r="D673" s="3"/>
      <c r="E673" s="111" t="s">
        <v>371</v>
      </c>
      <c r="F673" s="280" t="s">
        <v>816</v>
      </c>
    </row>
    <row r="674" spans="3:8" x14ac:dyDescent="0.2">
      <c r="C674" s="107" t="s">
        <v>4825</v>
      </c>
      <c r="D674" s="3"/>
      <c r="E674" s="111" t="s">
        <v>376</v>
      </c>
      <c r="F674" s="113">
        <v>100000</v>
      </c>
      <c r="H674" s="263">
        <v>200000</v>
      </c>
    </row>
    <row r="675" spans="3:8" x14ac:dyDescent="0.2">
      <c r="C675" s="107" t="s">
        <v>4826</v>
      </c>
      <c r="D675" s="3"/>
      <c r="E675" s="127" t="s">
        <v>805</v>
      </c>
      <c r="F675" s="187">
        <f>ROUND($L$70*F674/1000,3)</f>
        <v>385.44</v>
      </c>
      <c r="H675">
        <f>F675*2</f>
        <v>770.88</v>
      </c>
    </row>
    <row r="676" spans="3:8" x14ac:dyDescent="0.2">
      <c r="C676" s="107" t="s">
        <v>4827</v>
      </c>
      <c r="D676" s="35"/>
      <c r="E676" s="108" t="s">
        <v>356</v>
      </c>
      <c r="F676" s="116" t="s">
        <v>1243</v>
      </c>
    </row>
    <row r="677" spans="3:8" x14ac:dyDescent="0.2">
      <c r="C677" s="107" t="s">
        <v>4828</v>
      </c>
      <c r="D677" s="110"/>
      <c r="E677" s="111" t="s">
        <v>66</v>
      </c>
      <c r="F677" s="155" t="s">
        <v>913</v>
      </c>
    </row>
    <row r="678" spans="3:8" x14ac:dyDescent="0.2">
      <c r="C678" s="107" t="s">
        <v>4829</v>
      </c>
      <c r="D678" s="110"/>
      <c r="E678" s="111" t="s">
        <v>371</v>
      </c>
      <c r="F678" s="280" t="s">
        <v>123</v>
      </c>
    </row>
    <row r="679" spans="3:8" x14ac:dyDescent="0.2">
      <c r="C679" s="107" t="s">
        <v>4830</v>
      </c>
      <c r="D679" s="110"/>
      <c r="E679" s="111" t="s">
        <v>376</v>
      </c>
      <c r="F679" s="113">
        <v>100000</v>
      </c>
      <c r="H679" s="263">
        <v>100000</v>
      </c>
    </row>
    <row r="680" spans="3:8" x14ac:dyDescent="0.2">
      <c r="C680" s="107" t="s">
        <v>4831</v>
      </c>
      <c r="D680" s="110"/>
      <c r="E680" s="127" t="s">
        <v>805</v>
      </c>
      <c r="F680" s="187">
        <f>ROUND($L$23*F679/1000,3)</f>
        <v>6.45</v>
      </c>
      <c r="H680">
        <f>F680</f>
        <v>6.45</v>
      </c>
    </row>
    <row r="681" spans="3:8" x14ac:dyDescent="0.2">
      <c r="C681" s="107" t="s">
        <v>4832</v>
      </c>
      <c r="D681" s="3"/>
      <c r="E681" s="108" t="s">
        <v>356</v>
      </c>
      <c r="F681" s="116" t="s">
        <v>1244</v>
      </c>
    </row>
    <row r="682" spans="3:8" x14ac:dyDescent="0.2">
      <c r="C682" s="107" t="s">
        <v>4833</v>
      </c>
      <c r="D682" s="3"/>
      <c r="E682" s="111" t="s">
        <v>371</v>
      </c>
      <c r="F682" s="254" t="s">
        <v>73</v>
      </c>
    </row>
    <row r="683" spans="3:8" x14ac:dyDescent="0.2">
      <c r="C683" s="107" t="s">
        <v>4834</v>
      </c>
      <c r="D683" s="3"/>
      <c r="E683" s="111" t="s">
        <v>376</v>
      </c>
      <c r="F683" s="113">
        <v>100000</v>
      </c>
      <c r="H683" s="263">
        <v>100000</v>
      </c>
    </row>
    <row r="684" spans="3:8" x14ac:dyDescent="0.2">
      <c r="C684" s="107" t="s">
        <v>4835</v>
      </c>
      <c r="D684" s="3"/>
      <c r="E684" s="127" t="s">
        <v>805</v>
      </c>
      <c r="F684" s="187">
        <f>ROUND($L$25*F683/1000,3)</f>
        <v>6.31</v>
      </c>
      <c r="H684">
        <f>F684</f>
        <v>6.31</v>
      </c>
    </row>
    <row r="685" spans="3:8" x14ac:dyDescent="0.2">
      <c r="C685" s="107" t="s">
        <v>4836</v>
      </c>
      <c r="D685" s="3"/>
      <c r="E685" s="108" t="s">
        <v>356</v>
      </c>
      <c r="F685" s="116" t="s">
        <v>1245</v>
      </c>
    </row>
    <row r="686" spans="3:8" x14ac:dyDescent="0.2">
      <c r="C686" s="107" t="s">
        <v>4837</v>
      </c>
      <c r="D686" s="3"/>
      <c r="E686" s="111" t="s">
        <v>371</v>
      </c>
      <c r="F686" s="280" t="s">
        <v>79</v>
      </c>
    </row>
    <row r="687" spans="3:8" x14ac:dyDescent="0.2">
      <c r="C687" s="107" t="s">
        <v>4838</v>
      </c>
      <c r="D687" s="3"/>
      <c r="E687" s="111" t="s">
        <v>376</v>
      </c>
      <c r="F687" s="113">
        <v>100000</v>
      </c>
      <c r="H687" s="263">
        <v>100000</v>
      </c>
    </row>
    <row r="688" spans="3:8" x14ac:dyDescent="0.2">
      <c r="C688" s="107" t="s">
        <v>4839</v>
      </c>
      <c r="D688" s="3"/>
      <c r="E688" s="127" t="s">
        <v>805</v>
      </c>
      <c r="F688" s="187">
        <f>ROUND($L$30*F687/1000,3)</f>
        <v>8.1300000000000008</v>
      </c>
      <c r="H688">
        <f>F688</f>
        <v>8.1300000000000008</v>
      </c>
    </row>
    <row r="689" spans="3:8" x14ac:dyDescent="0.2">
      <c r="C689" s="107" t="s">
        <v>4840</v>
      </c>
      <c r="E689" s="108" t="s">
        <v>356</v>
      </c>
      <c r="F689" s="116" t="s">
        <v>1246</v>
      </c>
    </row>
    <row r="690" spans="3:8" x14ac:dyDescent="0.2">
      <c r="C690" s="107" t="s">
        <v>4841</v>
      </c>
      <c r="E690" s="111" t="s">
        <v>371</v>
      </c>
      <c r="F690" s="280" t="s">
        <v>83</v>
      </c>
    </row>
    <row r="691" spans="3:8" x14ac:dyDescent="0.2">
      <c r="C691" s="107" t="s">
        <v>4842</v>
      </c>
      <c r="E691" s="111" t="s">
        <v>376</v>
      </c>
      <c r="F691" s="113">
        <v>100000</v>
      </c>
      <c r="H691" s="263">
        <v>100000</v>
      </c>
    </row>
    <row r="692" spans="3:8" x14ac:dyDescent="0.2">
      <c r="C692" s="107" t="s">
        <v>4843</v>
      </c>
      <c r="E692" s="127" t="s">
        <v>805</v>
      </c>
      <c r="F692" s="187">
        <f>ROUND($L$35*F691/1000,3)</f>
        <v>12.81</v>
      </c>
      <c r="H692">
        <f>F692</f>
        <v>12.81</v>
      </c>
    </row>
    <row r="693" spans="3:8" x14ac:dyDescent="0.2">
      <c r="C693" s="107" t="s">
        <v>4844</v>
      </c>
      <c r="D693" s="3"/>
      <c r="E693" s="108" t="s">
        <v>356</v>
      </c>
      <c r="F693" s="116" t="s">
        <v>1247</v>
      </c>
    </row>
    <row r="694" spans="3:8" x14ac:dyDescent="0.2">
      <c r="C694" s="107" t="s">
        <v>4845</v>
      </c>
      <c r="D694" s="3"/>
      <c r="E694" s="111" t="s">
        <v>371</v>
      </c>
      <c r="F694" s="280" t="s">
        <v>95</v>
      </c>
    </row>
    <row r="695" spans="3:8" x14ac:dyDescent="0.2">
      <c r="C695" s="107" t="s">
        <v>4846</v>
      </c>
      <c r="D695" s="3"/>
      <c r="E695" s="111" t="s">
        <v>376</v>
      </c>
      <c r="F695" s="113">
        <v>100000</v>
      </c>
      <c r="H695" s="263">
        <v>100000</v>
      </c>
    </row>
    <row r="696" spans="3:8" x14ac:dyDescent="0.2">
      <c r="C696" s="107" t="s">
        <v>4847</v>
      </c>
      <c r="D696" s="3"/>
      <c r="E696" s="127" t="s">
        <v>805</v>
      </c>
      <c r="F696" s="187">
        <f>ROUND($L$40*F695/1000,3)</f>
        <v>19.78</v>
      </c>
      <c r="H696">
        <f>F696</f>
        <v>19.78</v>
      </c>
    </row>
    <row r="697" spans="3:8" x14ac:dyDescent="0.2">
      <c r="C697" s="107" t="s">
        <v>4848</v>
      </c>
      <c r="E697" s="108" t="s">
        <v>356</v>
      </c>
      <c r="F697" s="116" t="s">
        <v>1248</v>
      </c>
    </row>
    <row r="698" spans="3:8" x14ac:dyDescent="0.2">
      <c r="C698" s="107" t="s">
        <v>4849</v>
      </c>
      <c r="E698" s="111" t="s">
        <v>371</v>
      </c>
      <c r="F698" s="280" t="s">
        <v>196</v>
      </c>
    </row>
    <row r="699" spans="3:8" x14ac:dyDescent="0.2">
      <c r="C699" s="107" t="s">
        <v>4850</v>
      </c>
      <c r="E699" s="111" t="s">
        <v>376</v>
      </c>
      <c r="F699" s="113">
        <v>100000</v>
      </c>
      <c r="H699" s="263">
        <v>100000</v>
      </c>
    </row>
    <row r="700" spans="3:8" x14ac:dyDescent="0.2">
      <c r="C700" s="107" t="s">
        <v>4851</v>
      </c>
      <c r="E700" s="127" t="s">
        <v>805</v>
      </c>
      <c r="F700" s="187">
        <f>ROUND($L$45*F699/1000,3)</f>
        <v>30.35</v>
      </c>
      <c r="H700">
        <f>F700</f>
        <v>30.35</v>
      </c>
    </row>
    <row r="701" spans="3:8" x14ac:dyDescent="0.2">
      <c r="C701" s="107" t="s">
        <v>4852</v>
      </c>
      <c r="D701" s="3"/>
      <c r="E701" s="108" t="s">
        <v>356</v>
      </c>
      <c r="F701" s="116" t="s">
        <v>1249</v>
      </c>
    </row>
    <row r="702" spans="3:8" x14ac:dyDescent="0.2">
      <c r="C702" s="107" t="s">
        <v>4853</v>
      </c>
      <c r="D702" s="3"/>
      <c r="E702" s="111" t="s">
        <v>371</v>
      </c>
      <c r="F702" s="280" t="s">
        <v>815</v>
      </c>
    </row>
    <row r="703" spans="3:8" x14ac:dyDescent="0.2">
      <c r="C703" s="107" t="s">
        <v>4854</v>
      </c>
      <c r="D703" s="3"/>
      <c r="E703" s="111" t="s">
        <v>376</v>
      </c>
      <c r="F703" s="113">
        <v>100000</v>
      </c>
      <c r="H703" s="263">
        <v>100000</v>
      </c>
    </row>
    <row r="704" spans="3:8" x14ac:dyDescent="0.2">
      <c r="C704" s="107" t="s">
        <v>4855</v>
      </c>
      <c r="D704" s="3"/>
      <c r="E704" s="127" t="s">
        <v>805</v>
      </c>
      <c r="F704" s="187">
        <f>ROUND($L$50*F703/1000,3)</f>
        <v>49.13</v>
      </c>
      <c r="H704">
        <f>F704</f>
        <v>49.13</v>
      </c>
    </row>
    <row r="705" spans="3:8" x14ac:dyDescent="0.2">
      <c r="C705" s="107" t="s">
        <v>4856</v>
      </c>
      <c r="D705" s="3"/>
      <c r="E705" s="108" t="s">
        <v>356</v>
      </c>
      <c r="F705" s="116" t="s">
        <v>1250</v>
      </c>
    </row>
    <row r="706" spans="3:8" x14ac:dyDescent="0.2">
      <c r="C706" s="107" t="s">
        <v>4857</v>
      </c>
      <c r="D706" s="3"/>
      <c r="E706" s="111" t="s">
        <v>371</v>
      </c>
      <c r="F706" s="280" t="s">
        <v>234</v>
      </c>
    </row>
    <row r="707" spans="3:8" x14ac:dyDescent="0.2">
      <c r="C707" s="107" t="s">
        <v>4858</v>
      </c>
      <c r="D707" s="3"/>
      <c r="E707" s="111" t="s">
        <v>376</v>
      </c>
      <c r="F707" s="113">
        <v>100000</v>
      </c>
      <c r="H707" s="263">
        <v>100000</v>
      </c>
    </row>
    <row r="708" spans="3:8" x14ac:dyDescent="0.2">
      <c r="C708" s="107" t="s">
        <v>4859</v>
      </c>
      <c r="D708" s="3"/>
      <c r="E708" s="127" t="s">
        <v>805</v>
      </c>
      <c r="F708" s="187">
        <f>ROUND($L$55*F707/1000,3)</f>
        <v>76.87</v>
      </c>
      <c r="H708">
        <f>F708</f>
        <v>76.87</v>
      </c>
    </row>
    <row r="709" spans="3:8" x14ac:dyDescent="0.2">
      <c r="C709" s="107" t="s">
        <v>4860</v>
      </c>
      <c r="D709" s="3"/>
      <c r="E709" s="108" t="s">
        <v>356</v>
      </c>
      <c r="F709" s="116" t="s">
        <v>1251</v>
      </c>
    </row>
    <row r="710" spans="3:8" x14ac:dyDescent="0.2">
      <c r="C710" s="107" t="s">
        <v>4861</v>
      </c>
      <c r="D710" s="3"/>
      <c r="E710" s="111" t="s">
        <v>371</v>
      </c>
      <c r="F710" s="280" t="s">
        <v>238</v>
      </c>
    </row>
    <row r="711" spans="3:8" x14ac:dyDescent="0.2">
      <c r="C711" s="107" t="s">
        <v>4862</v>
      </c>
      <c r="D711" s="3"/>
      <c r="E711" s="111" t="s">
        <v>376</v>
      </c>
      <c r="F711" s="113">
        <v>100000</v>
      </c>
      <c r="H711" s="263">
        <v>100000</v>
      </c>
    </row>
    <row r="712" spans="3:8" x14ac:dyDescent="0.2">
      <c r="C712" s="107" t="s">
        <v>4863</v>
      </c>
      <c r="D712" s="3"/>
      <c r="E712" s="127" t="s">
        <v>805</v>
      </c>
      <c r="F712" s="187">
        <f>ROUND($L$60*F711/1000,3)</f>
        <v>122.16</v>
      </c>
      <c r="H712">
        <f>F712</f>
        <v>122.16</v>
      </c>
    </row>
    <row r="713" spans="3:8" x14ac:dyDescent="0.2">
      <c r="C713" s="107" t="s">
        <v>4864</v>
      </c>
      <c r="D713" s="3"/>
      <c r="E713" s="108" t="s">
        <v>356</v>
      </c>
      <c r="F713" s="116" t="s">
        <v>1252</v>
      </c>
    </row>
    <row r="714" spans="3:8" x14ac:dyDescent="0.2">
      <c r="C714" s="107" t="s">
        <v>4865</v>
      </c>
      <c r="D714" s="3"/>
      <c r="E714" s="111" t="s">
        <v>371</v>
      </c>
      <c r="F714" s="280" t="s">
        <v>242</v>
      </c>
    </row>
    <row r="715" spans="3:8" x14ac:dyDescent="0.2">
      <c r="C715" s="107" t="s">
        <v>4866</v>
      </c>
      <c r="D715" s="3"/>
      <c r="E715" s="111" t="s">
        <v>376</v>
      </c>
      <c r="F715" s="113">
        <v>100000</v>
      </c>
      <c r="H715" s="263">
        <v>100000</v>
      </c>
    </row>
    <row r="716" spans="3:8" x14ac:dyDescent="0.2">
      <c r="C716" s="107" t="s">
        <v>4867</v>
      </c>
      <c r="D716" s="3"/>
      <c r="E716" s="127" t="s">
        <v>805</v>
      </c>
      <c r="F716" s="187">
        <f>ROUND($L$65*F715/1000,3)</f>
        <v>230.59</v>
      </c>
      <c r="H716">
        <f>F716</f>
        <v>230.59</v>
      </c>
    </row>
    <row r="717" spans="3:8" x14ac:dyDescent="0.2">
      <c r="C717" s="107" t="s">
        <v>4868</v>
      </c>
      <c r="D717" s="3"/>
      <c r="E717" s="108" t="s">
        <v>356</v>
      </c>
      <c r="F717" s="116" t="s">
        <v>1253</v>
      </c>
    </row>
    <row r="718" spans="3:8" x14ac:dyDescent="0.2">
      <c r="C718" s="107" t="s">
        <v>4869</v>
      </c>
      <c r="D718" s="3"/>
      <c r="E718" s="111" t="s">
        <v>371</v>
      </c>
      <c r="F718" s="280" t="s">
        <v>816</v>
      </c>
    </row>
    <row r="719" spans="3:8" x14ac:dyDescent="0.2">
      <c r="C719" s="107" t="s">
        <v>4870</v>
      </c>
      <c r="D719" s="3"/>
      <c r="E719" s="111" t="s">
        <v>376</v>
      </c>
      <c r="F719" s="113">
        <v>100000</v>
      </c>
      <c r="H719" s="263">
        <v>100000</v>
      </c>
    </row>
    <row r="720" spans="3:8" x14ac:dyDescent="0.2">
      <c r="C720" s="107" t="s">
        <v>4871</v>
      </c>
      <c r="D720" s="3"/>
      <c r="E720" s="127" t="s">
        <v>805</v>
      </c>
      <c r="F720" s="187">
        <f>ROUND($L$70*F719/1000,3)</f>
        <v>385.44</v>
      </c>
      <c r="H720">
        <f>F720</f>
        <v>385.44</v>
      </c>
    </row>
    <row r="721" spans="3:8" x14ac:dyDescent="0.2">
      <c r="C721" s="107" t="s">
        <v>4872</v>
      </c>
      <c r="D721" s="35"/>
      <c r="E721" s="108" t="s">
        <v>356</v>
      </c>
      <c r="F721" s="116" t="s">
        <v>1254</v>
      </c>
    </row>
    <row r="722" spans="3:8" x14ac:dyDescent="0.2">
      <c r="C722" s="107" t="s">
        <v>4873</v>
      </c>
      <c r="D722" s="110"/>
      <c r="E722" s="111" t="s">
        <v>66</v>
      </c>
      <c r="F722" s="155" t="s">
        <v>767</v>
      </c>
    </row>
    <row r="723" spans="3:8" x14ac:dyDescent="0.2">
      <c r="C723" s="107" t="s">
        <v>4874</v>
      </c>
      <c r="D723" s="110"/>
      <c r="E723" s="111" t="s">
        <v>371</v>
      </c>
      <c r="F723" s="280" t="s">
        <v>123</v>
      </c>
    </row>
    <row r="724" spans="3:8" x14ac:dyDescent="0.2">
      <c r="C724" s="107" t="s">
        <v>4875</v>
      </c>
      <c r="D724" s="110"/>
      <c r="E724" s="111" t="s">
        <v>376</v>
      </c>
      <c r="F724" s="113">
        <v>20000</v>
      </c>
      <c r="H724" s="263">
        <v>20000</v>
      </c>
    </row>
    <row r="725" spans="3:8" x14ac:dyDescent="0.2">
      <c r="C725" s="107" t="s">
        <v>4876</v>
      </c>
      <c r="D725" s="110"/>
      <c r="E725" s="127" t="s">
        <v>805</v>
      </c>
      <c r="F725" s="187">
        <f>ROUND($L$23*F724/1000,3)</f>
        <v>1.29</v>
      </c>
      <c r="H725">
        <f>F725</f>
        <v>1.29</v>
      </c>
    </row>
    <row r="726" spans="3:8" x14ac:dyDescent="0.2">
      <c r="C726" s="107" t="s">
        <v>4877</v>
      </c>
      <c r="D726" s="3"/>
      <c r="E726" s="108" t="s">
        <v>356</v>
      </c>
      <c r="F726" s="116" t="s">
        <v>1255</v>
      </c>
    </row>
    <row r="727" spans="3:8" x14ac:dyDescent="0.2">
      <c r="C727" s="107" t="s">
        <v>4878</v>
      </c>
      <c r="D727" s="3"/>
      <c r="E727" s="111" t="s">
        <v>371</v>
      </c>
      <c r="F727" s="254" t="s">
        <v>73</v>
      </c>
    </row>
    <row r="728" spans="3:8" x14ac:dyDescent="0.2">
      <c r="C728" s="107" t="s">
        <v>4879</v>
      </c>
      <c r="D728" s="3"/>
      <c r="E728" s="111" t="s">
        <v>376</v>
      </c>
      <c r="F728" s="113">
        <v>20000</v>
      </c>
      <c r="H728" s="113">
        <v>20000</v>
      </c>
    </row>
    <row r="729" spans="3:8" x14ac:dyDescent="0.2">
      <c r="C729" s="107" t="s">
        <v>4880</v>
      </c>
      <c r="D729" s="3"/>
      <c r="E729" s="127" t="s">
        <v>805</v>
      </c>
      <c r="F729" s="187">
        <f>ROUND($L$25*F728/1000,3)</f>
        <v>1.262</v>
      </c>
      <c r="H729">
        <f>F729</f>
        <v>1.262</v>
      </c>
    </row>
    <row r="730" spans="3:8" x14ac:dyDescent="0.2">
      <c r="C730" s="107" t="s">
        <v>4881</v>
      </c>
      <c r="D730" s="3"/>
      <c r="E730" s="108" t="s">
        <v>356</v>
      </c>
      <c r="F730" s="116" t="s">
        <v>1256</v>
      </c>
    </row>
    <row r="731" spans="3:8" x14ac:dyDescent="0.2">
      <c r="C731" s="107" t="s">
        <v>4882</v>
      </c>
      <c r="D731" s="3"/>
      <c r="E731" s="111" t="s">
        <v>371</v>
      </c>
      <c r="F731" s="280" t="s">
        <v>79</v>
      </c>
    </row>
    <row r="732" spans="3:8" x14ac:dyDescent="0.2">
      <c r="C732" s="107" t="s">
        <v>4883</v>
      </c>
      <c r="D732" s="3"/>
      <c r="E732" s="111" t="s">
        <v>376</v>
      </c>
      <c r="F732" s="113">
        <v>20000</v>
      </c>
      <c r="H732" s="113">
        <v>20000</v>
      </c>
    </row>
    <row r="733" spans="3:8" x14ac:dyDescent="0.2">
      <c r="C733" s="107" t="s">
        <v>4884</v>
      </c>
      <c r="D733" s="3"/>
      <c r="E733" s="127" t="s">
        <v>805</v>
      </c>
      <c r="F733" s="187">
        <f>ROUND($L$30*F732/1000,3)</f>
        <v>1.6259999999999999</v>
      </c>
      <c r="H733">
        <f>F733</f>
        <v>1.6259999999999999</v>
      </c>
    </row>
    <row r="734" spans="3:8" x14ac:dyDescent="0.2">
      <c r="C734" s="107" t="s">
        <v>4885</v>
      </c>
      <c r="E734" s="108" t="s">
        <v>356</v>
      </c>
      <c r="F734" s="116" t="s">
        <v>1257</v>
      </c>
    </row>
    <row r="735" spans="3:8" x14ac:dyDescent="0.2">
      <c r="C735" s="107" t="s">
        <v>4886</v>
      </c>
      <c r="E735" s="111" t="s">
        <v>371</v>
      </c>
      <c r="F735" s="280" t="s">
        <v>83</v>
      </c>
    </row>
    <row r="736" spans="3:8" x14ac:dyDescent="0.2">
      <c r="C736" s="107" t="s">
        <v>4887</v>
      </c>
      <c r="E736" s="111" t="s">
        <v>376</v>
      </c>
      <c r="F736" s="113">
        <v>20000</v>
      </c>
      <c r="H736" s="113">
        <v>20000</v>
      </c>
    </row>
    <row r="737" spans="3:8" x14ac:dyDescent="0.2">
      <c r="C737" s="107" t="s">
        <v>4888</v>
      </c>
      <c r="E737" s="127" t="s">
        <v>805</v>
      </c>
      <c r="F737" s="187">
        <f>ROUND($L$35*F736/1000,3)</f>
        <v>2.5619999999999998</v>
      </c>
      <c r="H737">
        <f>F737</f>
        <v>2.5619999999999998</v>
      </c>
    </row>
    <row r="738" spans="3:8" x14ac:dyDescent="0.2">
      <c r="C738" s="107" t="s">
        <v>4889</v>
      </c>
      <c r="D738" s="3"/>
      <c r="E738" s="108" t="s">
        <v>356</v>
      </c>
      <c r="F738" s="116" t="s">
        <v>1258</v>
      </c>
    </row>
    <row r="739" spans="3:8" x14ac:dyDescent="0.2">
      <c r="C739" s="107" t="s">
        <v>4890</v>
      </c>
      <c r="D739" s="3"/>
      <c r="E739" s="111" t="s">
        <v>371</v>
      </c>
      <c r="F739" s="280" t="s">
        <v>95</v>
      </c>
    </row>
    <row r="740" spans="3:8" x14ac:dyDescent="0.2">
      <c r="C740" s="107" t="s">
        <v>4891</v>
      </c>
      <c r="D740" s="3"/>
      <c r="E740" s="111" t="s">
        <v>376</v>
      </c>
      <c r="F740" s="113">
        <v>20000</v>
      </c>
      <c r="H740" s="113">
        <v>20000</v>
      </c>
    </row>
    <row r="741" spans="3:8" x14ac:dyDescent="0.2">
      <c r="C741" s="107" t="s">
        <v>4892</v>
      </c>
      <c r="D741" s="3"/>
      <c r="E741" s="127" t="s">
        <v>805</v>
      </c>
      <c r="F741" s="187">
        <f>ROUND($L$40*F740/1000,3)</f>
        <v>3.956</v>
      </c>
      <c r="H741">
        <f>F741</f>
        <v>3.956</v>
      </c>
    </row>
    <row r="742" spans="3:8" x14ac:dyDescent="0.2">
      <c r="C742" s="107" t="s">
        <v>4893</v>
      </c>
      <c r="E742" s="108" t="s">
        <v>356</v>
      </c>
      <c r="F742" s="116" t="s">
        <v>1259</v>
      </c>
    </row>
    <row r="743" spans="3:8" x14ac:dyDescent="0.2">
      <c r="C743" s="107" t="s">
        <v>4894</v>
      </c>
      <c r="E743" s="111" t="s">
        <v>371</v>
      </c>
      <c r="F743" s="280" t="s">
        <v>196</v>
      </c>
    </row>
    <row r="744" spans="3:8" x14ac:dyDescent="0.2">
      <c r="C744" s="107" t="s">
        <v>4895</v>
      </c>
      <c r="E744" s="111" t="s">
        <v>376</v>
      </c>
      <c r="F744" s="113">
        <v>20000</v>
      </c>
      <c r="H744" s="113">
        <v>20000</v>
      </c>
    </row>
    <row r="745" spans="3:8" x14ac:dyDescent="0.2">
      <c r="C745" s="107" t="s">
        <v>4896</v>
      </c>
      <c r="E745" s="127" t="s">
        <v>805</v>
      </c>
      <c r="F745" s="187">
        <f>ROUND($L$45*F744/1000,3)</f>
        <v>6.07</v>
      </c>
      <c r="H745">
        <f>F745</f>
        <v>6.07</v>
      </c>
    </row>
    <row r="746" spans="3:8" x14ac:dyDescent="0.2">
      <c r="C746" s="107" t="s">
        <v>4897</v>
      </c>
      <c r="D746" s="3"/>
      <c r="E746" s="108" t="s">
        <v>356</v>
      </c>
      <c r="F746" s="116" t="s">
        <v>1260</v>
      </c>
    </row>
    <row r="747" spans="3:8" x14ac:dyDescent="0.2">
      <c r="C747" s="107" t="s">
        <v>4898</v>
      </c>
      <c r="D747" s="3"/>
      <c r="E747" s="111" t="s">
        <v>371</v>
      </c>
      <c r="F747" s="280" t="s">
        <v>815</v>
      </c>
    </row>
    <row r="748" spans="3:8" x14ac:dyDescent="0.2">
      <c r="C748" s="107" t="s">
        <v>4899</v>
      </c>
      <c r="D748" s="3"/>
      <c r="E748" s="111" t="s">
        <v>376</v>
      </c>
      <c r="F748" s="113">
        <v>20000</v>
      </c>
      <c r="H748" s="113">
        <v>20000</v>
      </c>
    </row>
    <row r="749" spans="3:8" x14ac:dyDescent="0.2">
      <c r="C749" s="107" t="s">
        <v>4900</v>
      </c>
      <c r="D749" s="3"/>
      <c r="E749" s="127" t="s">
        <v>805</v>
      </c>
      <c r="F749" s="187">
        <f>ROUND($L$50*F748/1000,3)</f>
        <v>9.8260000000000005</v>
      </c>
      <c r="H749">
        <f>F749</f>
        <v>9.8260000000000005</v>
      </c>
    </row>
    <row r="750" spans="3:8" x14ac:dyDescent="0.2">
      <c r="C750" s="107" t="s">
        <v>4901</v>
      </c>
      <c r="D750" s="3"/>
      <c r="E750" s="108" t="s">
        <v>356</v>
      </c>
      <c r="F750" s="116" t="s">
        <v>1261</v>
      </c>
    </row>
    <row r="751" spans="3:8" x14ac:dyDescent="0.2">
      <c r="C751" s="107" t="s">
        <v>4902</v>
      </c>
      <c r="D751" s="3"/>
      <c r="E751" s="111" t="s">
        <v>371</v>
      </c>
      <c r="F751" s="280" t="s">
        <v>234</v>
      </c>
    </row>
    <row r="752" spans="3:8" x14ac:dyDescent="0.2">
      <c r="C752" s="107" t="s">
        <v>4903</v>
      </c>
      <c r="D752" s="3"/>
      <c r="E752" s="111" t="s">
        <v>376</v>
      </c>
      <c r="F752" s="113">
        <v>20000</v>
      </c>
      <c r="H752" s="113">
        <v>20000</v>
      </c>
    </row>
    <row r="753" spans="3:8" x14ac:dyDescent="0.2">
      <c r="C753" s="107" t="s">
        <v>4904</v>
      </c>
      <c r="D753" s="3"/>
      <c r="E753" s="127" t="s">
        <v>805</v>
      </c>
      <c r="F753" s="187">
        <f>ROUND($L$55*F752/1000,3)</f>
        <v>15.374000000000001</v>
      </c>
      <c r="H753">
        <f>F753</f>
        <v>15.374000000000001</v>
      </c>
    </row>
    <row r="754" spans="3:8" x14ac:dyDescent="0.2">
      <c r="C754" s="107" t="s">
        <v>4905</v>
      </c>
      <c r="D754" s="3"/>
      <c r="E754" s="108" t="s">
        <v>356</v>
      </c>
      <c r="F754" s="116" t="s">
        <v>1262</v>
      </c>
    </row>
    <row r="755" spans="3:8" x14ac:dyDescent="0.2">
      <c r="C755" s="107" t="s">
        <v>4906</v>
      </c>
      <c r="D755" s="3"/>
      <c r="E755" s="111" t="s">
        <v>371</v>
      </c>
      <c r="F755" s="280" t="s">
        <v>238</v>
      </c>
    </row>
    <row r="756" spans="3:8" x14ac:dyDescent="0.2">
      <c r="C756" s="107" t="s">
        <v>4907</v>
      </c>
      <c r="D756" s="3"/>
      <c r="E756" s="111" t="s">
        <v>376</v>
      </c>
      <c r="F756" s="113">
        <v>20000</v>
      </c>
      <c r="H756" s="113">
        <v>20000</v>
      </c>
    </row>
    <row r="757" spans="3:8" x14ac:dyDescent="0.2">
      <c r="C757" s="107" t="s">
        <v>4908</v>
      </c>
      <c r="D757" s="3"/>
      <c r="E757" s="127" t="s">
        <v>805</v>
      </c>
      <c r="F757" s="187">
        <f>ROUND($L$60*F756/1000,3)</f>
        <v>24.431999999999999</v>
      </c>
      <c r="H757">
        <f>F757</f>
        <v>24.431999999999999</v>
      </c>
    </row>
    <row r="758" spans="3:8" x14ac:dyDescent="0.2">
      <c r="C758" s="107" t="s">
        <v>4909</v>
      </c>
      <c r="D758" s="3"/>
      <c r="E758" s="108" t="s">
        <v>356</v>
      </c>
      <c r="F758" s="116" t="s">
        <v>1263</v>
      </c>
    </row>
    <row r="759" spans="3:8" x14ac:dyDescent="0.2">
      <c r="C759" s="107" t="s">
        <v>4910</v>
      </c>
      <c r="D759" s="3"/>
      <c r="E759" s="111" t="s">
        <v>371</v>
      </c>
      <c r="F759" s="280" t="s">
        <v>242</v>
      </c>
    </row>
    <row r="760" spans="3:8" x14ac:dyDescent="0.2">
      <c r="C760" s="107" t="s">
        <v>4911</v>
      </c>
      <c r="D760" s="3"/>
      <c r="E760" s="111" t="s">
        <v>376</v>
      </c>
      <c r="F760" s="113">
        <v>20000</v>
      </c>
      <c r="H760" s="113">
        <v>20000</v>
      </c>
    </row>
    <row r="761" spans="3:8" x14ac:dyDescent="0.2">
      <c r="C761" s="107" t="s">
        <v>4912</v>
      </c>
      <c r="D761" s="3"/>
      <c r="E761" s="127" t="s">
        <v>805</v>
      </c>
      <c r="F761" s="187">
        <f>ROUND($L$65*F760/1000,3)</f>
        <v>46.118000000000002</v>
      </c>
      <c r="H761">
        <f>F761</f>
        <v>46.118000000000002</v>
      </c>
    </row>
    <row r="762" spans="3:8" x14ac:dyDescent="0.2">
      <c r="C762" s="107" t="s">
        <v>4913</v>
      </c>
      <c r="D762" s="3"/>
      <c r="E762" s="108" t="s">
        <v>356</v>
      </c>
      <c r="F762" s="116" t="s">
        <v>1264</v>
      </c>
    </row>
    <row r="763" spans="3:8" x14ac:dyDescent="0.2">
      <c r="C763" s="107" t="s">
        <v>4914</v>
      </c>
      <c r="D763" s="3"/>
      <c r="E763" s="111" t="s">
        <v>371</v>
      </c>
      <c r="F763" s="280" t="s">
        <v>816</v>
      </c>
    </row>
    <row r="764" spans="3:8" x14ac:dyDescent="0.2">
      <c r="C764" s="107" t="s">
        <v>4915</v>
      </c>
      <c r="D764" s="3"/>
      <c r="E764" s="111" t="s">
        <v>376</v>
      </c>
      <c r="F764" s="113">
        <v>20000</v>
      </c>
      <c r="H764" s="113">
        <v>20000</v>
      </c>
    </row>
    <row r="765" spans="3:8" x14ac:dyDescent="0.2">
      <c r="C765" s="107" t="s">
        <v>4916</v>
      </c>
      <c r="D765" s="3"/>
      <c r="E765" s="127" t="s">
        <v>805</v>
      </c>
      <c r="F765" s="187">
        <f>ROUND($L$70*F764/1000,3)</f>
        <v>77.087999999999994</v>
      </c>
      <c r="H765">
        <f>F765</f>
        <v>77.087999999999994</v>
      </c>
    </row>
    <row r="771" spans="3:6" x14ac:dyDescent="0.2">
      <c r="C771" s="456" t="s">
        <v>1290</v>
      </c>
      <c r="D771" s="456"/>
      <c r="E771" s="456"/>
      <c r="F771" s="456"/>
    </row>
    <row r="772" spans="3:6" x14ac:dyDescent="0.2">
      <c r="C772" s="25" t="s">
        <v>417</v>
      </c>
      <c r="D772" s="25" t="s">
        <v>418</v>
      </c>
      <c r="E772" s="25">
        <v>3</v>
      </c>
      <c r="F772" s="175"/>
    </row>
    <row r="773" spans="3:6" x14ac:dyDescent="0.2">
      <c r="C773" s="77" t="s">
        <v>353</v>
      </c>
      <c r="D773" s="77" t="s">
        <v>1289</v>
      </c>
      <c r="E773" s="119" t="s">
        <v>354</v>
      </c>
      <c r="F773" s="135" t="s">
        <v>2</v>
      </c>
    </row>
    <row r="774" spans="3:6" x14ac:dyDescent="0.2">
      <c r="C774" s="107" t="s">
        <v>3585</v>
      </c>
      <c r="D774" s="35"/>
      <c r="E774" s="108" t="s">
        <v>22</v>
      </c>
      <c r="F774" s="248" t="s">
        <v>792</v>
      </c>
    </row>
    <row r="775" spans="3:6" x14ac:dyDescent="0.2">
      <c r="C775" s="107" t="s">
        <v>3985</v>
      </c>
      <c r="E775" s="111" t="s">
        <v>406</v>
      </c>
      <c r="F775" s="250" t="s">
        <v>1521</v>
      </c>
    </row>
    <row r="776" spans="3:6" x14ac:dyDescent="0.2">
      <c r="C776" s="107" t="s">
        <v>4058</v>
      </c>
      <c r="E776" s="111" t="s">
        <v>410</v>
      </c>
      <c r="F776" s="251" t="s">
        <v>1470</v>
      </c>
    </row>
    <row r="777" spans="3:6" x14ac:dyDescent="0.2">
      <c r="C777" s="107" t="s">
        <v>4060</v>
      </c>
      <c r="E777" s="111" t="s">
        <v>412</v>
      </c>
      <c r="F777" s="244" t="s">
        <v>1522</v>
      </c>
    </row>
    <row r="778" spans="3:6" x14ac:dyDescent="0.2">
      <c r="C778" s="107" t="s">
        <v>4062</v>
      </c>
      <c r="E778" s="111" t="s">
        <v>414</v>
      </c>
      <c r="F778" s="252" t="s">
        <v>1472</v>
      </c>
    </row>
    <row r="779" spans="3:6" x14ac:dyDescent="0.2">
      <c r="C779" s="107" t="s">
        <v>4064</v>
      </c>
      <c r="E779" s="127" t="s">
        <v>416</v>
      </c>
      <c r="F779" s="186" t="s">
        <v>1523</v>
      </c>
    </row>
    <row r="780" spans="3:6" x14ac:dyDescent="0.2">
      <c r="C780" s="107" t="s">
        <v>3997</v>
      </c>
      <c r="D780" s="35"/>
      <c r="E780" s="108" t="s">
        <v>26</v>
      </c>
      <c r="F780" s="238" t="s">
        <v>2023</v>
      </c>
    </row>
    <row r="781" spans="3:6" x14ac:dyDescent="0.2">
      <c r="C781" s="107" t="s">
        <v>3998</v>
      </c>
      <c r="D781" s="3"/>
      <c r="E781" s="111" t="s">
        <v>422</v>
      </c>
      <c r="F781" s="135" t="s">
        <v>1511</v>
      </c>
    </row>
    <row r="782" spans="3:6" x14ac:dyDescent="0.2">
      <c r="C782" s="107" t="s">
        <v>3999</v>
      </c>
      <c r="D782" s="3"/>
      <c r="E782" s="127" t="s">
        <v>424</v>
      </c>
      <c r="F782" s="186" t="s">
        <v>1521</v>
      </c>
    </row>
    <row r="783" spans="3:6" x14ac:dyDescent="0.2">
      <c r="C783" s="107" t="s">
        <v>4000</v>
      </c>
      <c r="D783" s="35"/>
      <c r="E783" s="108" t="s">
        <v>66</v>
      </c>
      <c r="F783" s="28" t="s">
        <v>817</v>
      </c>
    </row>
    <row r="784" spans="3:6" x14ac:dyDescent="0.2">
      <c r="C784" s="107" t="s">
        <v>4001</v>
      </c>
      <c r="D784" s="3"/>
      <c r="E784" s="111" t="s">
        <v>426</v>
      </c>
      <c r="F784" s="192" t="s">
        <v>1524</v>
      </c>
    </row>
    <row r="785" spans="3:8" x14ac:dyDescent="0.2">
      <c r="C785" s="107" t="s">
        <v>4002</v>
      </c>
      <c r="D785" s="3"/>
      <c r="E785" s="111" t="s">
        <v>349</v>
      </c>
      <c r="F785" s="192" t="s">
        <v>1525</v>
      </c>
    </row>
    <row r="786" spans="3:8" x14ac:dyDescent="0.2">
      <c r="C786" s="107" t="s">
        <v>4003</v>
      </c>
      <c r="D786" s="3"/>
      <c r="E786" s="111" t="s">
        <v>430</v>
      </c>
      <c r="F786" s="192" t="s">
        <v>1526</v>
      </c>
    </row>
    <row r="787" spans="3:8" x14ac:dyDescent="0.2">
      <c r="C787" s="107" t="s">
        <v>4004</v>
      </c>
      <c r="D787" s="3"/>
      <c r="E787" s="111" t="s">
        <v>432</v>
      </c>
      <c r="F787" s="199" t="s">
        <v>1527</v>
      </c>
    </row>
    <row r="788" spans="3:8" x14ac:dyDescent="0.2">
      <c r="C788" s="107" t="s">
        <v>4005</v>
      </c>
      <c r="D788" s="3"/>
      <c r="E788" s="111" t="s">
        <v>434</v>
      </c>
      <c r="F788" s="135" t="s">
        <v>1528</v>
      </c>
    </row>
    <row r="789" spans="3:8" x14ac:dyDescent="0.2">
      <c r="C789" s="107" t="s">
        <v>4006</v>
      </c>
      <c r="D789" s="3"/>
      <c r="E789" s="143" t="s">
        <v>436</v>
      </c>
      <c r="F789" s="280" t="s">
        <v>1529</v>
      </c>
    </row>
    <row r="790" spans="3:8" x14ac:dyDescent="0.2">
      <c r="C790" s="107" t="s">
        <v>4917</v>
      </c>
      <c r="D790" s="3"/>
      <c r="E790" s="108" t="s">
        <v>371</v>
      </c>
      <c r="F790" s="192" t="s">
        <v>123</v>
      </c>
    </row>
    <row r="791" spans="3:8" x14ac:dyDescent="0.2">
      <c r="C791" s="107" t="s">
        <v>4918</v>
      </c>
      <c r="D791" s="3"/>
      <c r="E791" s="108" t="s">
        <v>349</v>
      </c>
      <c r="F791" s="194" t="s">
        <v>1530</v>
      </c>
    </row>
    <row r="792" spans="3:8" x14ac:dyDescent="0.2">
      <c r="C792" s="107" t="s">
        <v>4919</v>
      </c>
      <c r="D792" s="3"/>
      <c r="E792" s="108" t="s">
        <v>437</v>
      </c>
      <c r="F792" s="124" t="s">
        <v>1531</v>
      </c>
    </row>
    <row r="793" spans="3:8" x14ac:dyDescent="0.2">
      <c r="C793" s="107" t="s">
        <v>4920</v>
      </c>
      <c r="D793" s="3"/>
      <c r="E793" s="108" t="s">
        <v>438</v>
      </c>
      <c r="F793" s="124" t="s">
        <v>1532</v>
      </c>
    </row>
    <row r="794" spans="3:8" x14ac:dyDescent="0.2">
      <c r="C794" s="107" t="s">
        <v>4921</v>
      </c>
      <c r="D794" s="3"/>
      <c r="E794" s="108" t="s">
        <v>439</v>
      </c>
      <c r="F794" s="124" t="s">
        <v>2431</v>
      </c>
    </row>
    <row r="795" spans="3:8" x14ac:dyDescent="0.2">
      <c r="C795" s="107" t="s">
        <v>4922</v>
      </c>
      <c r="D795" s="3"/>
      <c r="E795" s="108" t="s">
        <v>440</v>
      </c>
      <c r="F795" s="124" t="s">
        <v>2656</v>
      </c>
    </row>
    <row r="796" spans="3:8" x14ac:dyDescent="0.2">
      <c r="C796" s="107" t="s">
        <v>4923</v>
      </c>
      <c r="D796" s="3"/>
      <c r="E796" s="108" t="s">
        <v>441</v>
      </c>
      <c r="F796" s="124" t="s">
        <v>2657</v>
      </c>
    </row>
    <row r="797" spans="3:8" x14ac:dyDescent="0.2">
      <c r="C797" s="107" t="s">
        <v>4924</v>
      </c>
      <c r="D797" s="3"/>
      <c r="E797" s="108" t="s">
        <v>442</v>
      </c>
      <c r="F797" s="128" t="s">
        <v>2658</v>
      </c>
      <c r="H797">
        <v>31.3</v>
      </c>
    </row>
    <row r="798" spans="3:8" x14ac:dyDescent="0.2">
      <c r="C798" s="107" t="s">
        <v>4925</v>
      </c>
      <c r="D798" s="3"/>
      <c r="E798" s="143" t="s">
        <v>443</v>
      </c>
      <c r="F798" s="254" t="s">
        <v>2432</v>
      </c>
      <c r="H798" s="253">
        <f>ROUND(F797/12,3)</f>
        <v>22.638999999999999</v>
      </c>
    </row>
    <row r="799" spans="3:8" x14ac:dyDescent="0.2">
      <c r="C799" s="107" t="s">
        <v>4016</v>
      </c>
      <c r="D799" s="3"/>
      <c r="E799" s="108" t="s">
        <v>371</v>
      </c>
      <c r="F799" s="124" t="s">
        <v>73</v>
      </c>
    </row>
    <row r="800" spans="3:8" x14ac:dyDescent="0.2">
      <c r="C800" s="107" t="s">
        <v>4017</v>
      </c>
      <c r="D800" s="3"/>
      <c r="E800" s="108" t="s">
        <v>349</v>
      </c>
      <c r="F800" s="132" t="s">
        <v>1530</v>
      </c>
    </row>
    <row r="801" spans="3:8" x14ac:dyDescent="0.2">
      <c r="C801" s="107" t="s">
        <v>4018</v>
      </c>
      <c r="D801" s="3"/>
      <c r="E801" s="108" t="s">
        <v>437</v>
      </c>
      <c r="F801" s="124" t="s">
        <v>1533</v>
      </c>
    </row>
    <row r="802" spans="3:8" x14ac:dyDescent="0.2">
      <c r="C802" s="107" t="s">
        <v>4019</v>
      </c>
      <c r="D802" s="3"/>
      <c r="E802" s="108" t="s">
        <v>438</v>
      </c>
      <c r="F802" s="124" t="s">
        <v>1534</v>
      </c>
    </row>
    <row r="803" spans="3:8" x14ac:dyDescent="0.2">
      <c r="C803" s="107" t="s">
        <v>4020</v>
      </c>
      <c r="D803" s="3"/>
      <c r="E803" s="108" t="s">
        <v>439</v>
      </c>
      <c r="F803" s="124" t="s">
        <v>2433</v>
      </c>
    </row>
    <row r="804" spans="3:8" x14ac:dyDescent="0.2">
      <c r="C804" s="107" t="s">
        <v>4021</v>
      </c>
      <c r="D804" s="3"/>
      <c r="E804" s="108" t="s">
        <v>440</v>
      </c>
      <c r="F804" s="124" t="s">
        <v>2659</v>
      </c>
    </row>
    <row r="805" spans="3:8" x14ac:dyDescent="0.2">
      <c r="C805" s="107" t="s">
        <v>4022</v>
      </c>
      <c r="D805" s="3"/>
      <c r="E805" s="108" t="s">
        <v>441</v>
      </c>
      <c r="F805" s="124" t="s">
        <v>2660</v>
      </c>
    </row>
    <row r="806" spans="3:8" x14ac:dyDescent="0.2">
      <c r="C806" s="107" t="s">
        <v>4023</v>
      </c>
      <c r="D806" s="3"/>
      <c r="E806" s="108" t="s">
        <v>442</v>
      </c>
      <c r="F806" s="128" t="s">
        <v>2661</v>
      </c>
    </row>
    <row r="807" spans="3:8" x14ac:dyDescent="0.2">
      <c r="C807" s="107" t="s">
        <v>4024</v>
      </c>
      <c r="D807" s="3"/>
      <c r="E807" s="143" t="s">
        <v>443</v>
      </c>
      <c r="F807" s="280" t="s">
        <v>2434</v>
      </c>
      <c r="H807" s="253">
        <f>ROUND(F806/12,3)</f>
        <v>21.972999999999999</v>
      </c>
    </row>
    <row r="808" spans="3:8" x14ac:dyDescent="0.2">
      <c r="C808" s="107" t="s">
        <v>4926</v>
      </c>
      <c r="D808" s="3"/>
      <c r="E808" s="108" t="s">
        <v>371</v>
      </c>
      <c r="F808" s="124" t="s">
        <v>79</v>
      </c>
    </row>
    <row r="809" spans="3:8" x14ac:dyDescent="0.2">
      <c r="C809" s="107" t="s">
        <v>4927</v>
      </c>
      <c r="D809" s="3"/>
      <c r="E809" s="108" t="s">
        <v>349</v>
      </c>
      <c r="F809" s="132" t="s">
        <v>1530</v>
      </c>
    </row>
    <row r="810" spans="3:8" x14ac:dyDescent="0.2">
      <c r="C810" s="107" t="s">
        <v>4928</v>
      </c>
      <c r="D810" s="3"/>
      <c r="E810" s="108" t="s">
        <v>437</v>
      </c>
      <c r="F810" s="124" t="s">
        <v>1535</v>
      </c>
    </row>
    <row r="811" spans="3:8" x14ac:dyDescent="0.2">
      <c r="C811" s="107" t="s">
        <v>4929</v>
      </c>
      <c r="D811" s="3"/>
      <c r="E811" s="108" t="s">
        <v>438</v>
      </c>
      <c r="F811" s="124" t="s">
        <v>1536</v>
      </c>
    </row>
    <row r="812" spans="3:8" x14ac:dyDescent="0.2">
      <c r="C812" s="107" t="s">
        <v>4930</v>
      </c>
      <c r="D812" s="3"/>
      <c r="E812" s="108" t="s">
        <v>439</v>
      </c>
      <c r="F812" s="124" t="s">
        <v>2435</v>
      </c>
    </row>
    <row r="813" spans="3:8" x14ac:dyDescent="0.2">
      <c r="C813" s="107" t="s">
        <v>4931</v>
      </c>
      <c r="D813" s="3"/>
      <c r="E813" s="108" t="s">
        <v>440</v>
      </c>
      <c r="F813" s="124" t="s">
        <v>2662</v>
      </c>
    </row>
    <row r="814" spans="3:8" x14ac:dyDescent="0.2">
      <c r="C814" s="107" t="s">
        <v>4932</v>
      </c>
      <c r="D814" s="3"/>
      <c r="E814" s="108" t="s">
        <v>441</v>
      </c>
      <c r="F814" s="124" t="s">
        <v>2663</v>
      </c>
    </row>
    <row r="815" spans="3:8" x14ac:dyDescent="0.2">
      <c r="C815" s="107" t="s">
        <v>4933</v>
      </c>
      <c r="D815" s="3"/>
      <c r="E815" s="108" t="s">
        <v>442</v>
      </c>
      <c r="F815" s="128" t="s">
        <v>2664</v>
      </c>
    </row>
    <row r="816" spans="3:8" x14ac:dyDescent="0.2">
      <c r="C816" s="107" t="s">
        <v>4934</v>
      </c>
      <c r="D816" s="3"/>
      <c r="E816" s="143" t="s">
        <v>443</v>
      </c>
      <c r="F816" s="280" t="s">
        <v>2436</v>
      </c>
      <c r="H816" s="253">
        <f>ROUND(F815/12,3)</f>
        <v>25.472999999999999</v>
      </c>
    </row>
    <row r="817" spans="3:8" x14ac:dyDescent="0.2">
      <c r="C817" s="107" t="s">
        <v>4935</v>
      </c>
      <c r="D817" s="3"/>
      <c r="E817" s="108" t="s">
        <v>371</v>
      </c>
      <c r="F817" s="124" t="s">
        <v>83</v>
      </c>
    </row>
    <row r="818" spans="3:8" x14ac:dyDescent="0.2">
      <c r="C818" s="107" t="s">
        <v>4936</v>
      </c>
      <c r="D818" s="3"/>
      <c r="E818" s="108" t="s">
        <v>349</v>
      </c>
      <c r="F818" s="132" t="s">
        <v>1530</v>
      </c>
    </row>
    <row r="819" spans="3:8" x14ac:dyDescent="0.2">
      <c r="C819" s="107" t="s">
        <v>4937</v>
      </c>
      <c r="D819" s="3"/>
      <c r="E819" s="108" t="s">
        <v>437</v>
      </c>
      <c r="F819" s="124" t="s">
        <v>1537</v>
      </c>
    </row>
    <row r="820" spans="3:8" x14ac:dyDescent="0.2">
      <c r="C820" s="107" t="s">
        <v>4938</v>
      </c>
      <c r="D820" s="3"/>
      <c r="E820" s="108" t="s">
        <v>438</v>
      </c>
      <c r="F820" s="124" t="s">
        <v>1538</v>
      </c>
    </row>
    <row r="821" spans="3:8" x14ac:dyDescent="0.2">
      <c r="C821" s="107" t="s">
        <v>4939</v>
      </c>
      <c r="D821" s="3"/>
      <c r="E821" s="108" t="s">
        <v>439</v>
      </c>
      <c r="F821" s="124" t="s">
        <v>2437</v>
      </c>
    </row>
    <row r="822" spans="3:8" x14ac:dyDescent="0.2">
      <c r="C822" s="107" t="s">
        <v>4940</v>
      </c>
      <c r="D822" s="3"/>
      <c r="E822" s="108" t="s">
        <v>440</v>
      </c>
      <c r="F822" s="124" t="s">
        <v>2665</v>
      </c>
    </row>
    <row r="823" spans="3:8" x14ac:dyDescent="0.2">
      <c r="C823" s="107" t="s">
        <v>4941</v>
      </c>
      <c r="D823" s="3"/>
      <c r="E823" s="108" t="s">
        <v>441</v>
      </c>
      <c r="F823" s="124" t="s">
        <v>2666</v>
      </c>
    </row>
    <row r="824" spans="3:8" x14ac:dyDescent="0.2">
      <c r="C824" s="107" t="s">
        <v>4942</v>
      </c>
      <c r="D824" s="3"/>
      <c r="E824" s="108" t="s">
        <v>442</v>
      </c>
      <c r="F824" s="128" t="s">
        <v>2667</v>
      </c>
    </row>
    <row r="825" spans="3:8" x14ac:dyDescent="0.2">
      <c r="C825" s="107" t="s">
        <v>4943</v>
      </c>
      <c r="D825" s="3"/>
      <c r="E825" s="143" t="s">
        <v>443</v>
      </c>
      <c r="F825" s="280" t="s">
        <v>2438</v>
      </c>
      <c r="H825" s="253">
        <f>ROUND(F824/12,3)</f>
        <v>32</v>
      </c>
    </row>
    <row r="826" spans="3:8" x14ac:dyDescent="0.2">
      <c r="C826" s="107" t="s">
        <v>4025</v>
      </c>
      <c r="D826" s="3"/>
      <c r="E826" s="108" t="s">
        <v>371</v>
      </c>
      <c r="F826" s="124" t="s">
        <v>95</v>
      </c>
    </row>
    <row r="827" spans="3:8" x14ac:dyDescent="0.2">
      <c r="C827" s="107" t="s">
        <v>4026</v>
      </c>
      <c r="D827" s="3"/>
      <c r="E827" s="108" t="s">
        <v>349</v>
      </c>
      <c r="F827" s="132" t="s">
        <v>1530</v>
      </c>
    </row>
    <row r="828" spans="3:8" x14ac:dyDescent="0.2">
      <c r="C828" s="107" t="s">
        <v>4027</v>
      </c>
      <c r="D828" s="3"/>
      <c r="E828" s="108" t="s">
        <v>437</v>
      </c>
      <c r="F828" s="124" t="s">
        <v>1539</v>
      </c>
    </row>
    <row r="829" spans="3:8" x14ac:dyDescent="0.2">
      <c r="C829" s="107" t="s">
        <v>4028</v>
      </c>
      <c r="D829" s="3"/>
      <c r="E829" s="108" t="s">
        <v>438</v>
      </c>
      <c r="F829" s="124" t="s">
        <v>1540</v>
      </c>
    </row>
    <row r="830" spans="3:8" x14ac:dyDescent="0.2">
      <c r="C830" s="107" t="s">
        <v>4029</v>
      </c>
      <c r="D830" s="3"/>
      <c r="E830" s="108" t="s">
        <v>439</v>
      </c>
      <c r="F830" s="124" t="s">
        <v>2439</v>
      </c>
    </row>
    <row r="831" spans="3:8" x14ac:dyDescent="0.2">
      <c r="C831" s="107" t="s">
        <v>4030</v>
      </c>
      <c r="D831" s="3"/>
      <c r="E831" s="108" t="s">
        <v>440</v>
      </c>
      <c r="F831" s="124" t="s">
        <v>2668</v>
      </c>
    </row>
    <row r="832" spans="3:8" x14ac:dyDescent="0.2">
      <c r="C832" s="107" t="s">
        <v>4031</v>
      </c>
      <c r="D832" s="3"/>
      <c r="E832" s="108" t="s">
        <v>441</v>
      </c>
      <c r="F832" s="124" t="s">
        <v>2669</v>
      </c>
    </row>
    <row r="833" spans="3:8" x14ac:dyDescent="0.2">
      <c r="C833" s="107" t="s">
        <v>4032</v>
      </c>
      <c r="D833" s="3"/>
      <c r="E833" s="108" t="s">
        <v>442</v>
      </c>
      <c r="F833" s="128" t="s">
        <v>2670</v>
      </c>
    </row>
    <row r="834" spans="3:8" x14ac:dyDescent="0.2">
      <c r="C834" s="107" t="s">
        <v>4033</v>
      </c>
      <c r="D834" s="3"/>
      <c r="E834" s="143" t="s">
        <v>443</v>
      </c>
      <c r="F834" s="280" t="s">
        <v>2440</v>
      </c>
      <c r="H834" s="253">
        <f>ROUND(F833/12,3)</f>
        <v>49.610999999999997</v>
      </c>
    </row>
    <row r="835" spans="3:8" x14ac:dyDescent="0.2">
      <c r="C835" s="107" t="s">
        <v>4944</v>
      </c>
      <c r="D835" s="3"/>
      <c r="E835" s="108" t="s">
        <v>371</v>
      </c>
      <c r="F835" s="124" t="s">
        <v>196</v>
      </c>
    </row>
    <row r="836" spans="3:8" x14ac:dyDescent="0.2">
      <c r="C836" s="107" t="s">
        <v>4945</v>
      </c>
      <c r="D836" s="3"/>
      <c r="E836" s="108" t="s">
        <v>349</v>
      </c>
      <c r="F836" s="132" t="s">
        <v>1530</v>
      </c>
    </row>
    <row r="837" spans="3:8" x14ac:dyDescent="0.2">
      <c r="C837" s="107" t="s">
        <v>4946</v>
      </c>
      <c r="D837" s="3"/>
      <c r="E837" s="108" t="s">
        <v>437</v>
      </c>
      <c r="F837" s="124" t="s">
        <v>1541</v>
      </c>
    </row>
    <row r="838" spans="3:8" x14ac:dyDescent="0.2">
      <c r="C838" s="107" t="s">
        <v>4947</v>
      </c>
      <c r="D838" s="3"/>
      <c r="E838" s="108" t="s">
        <v>438</v>
      </c>
      <c r="F838" s="124" t="s">
        <v>1542</v>
      </c>
    </row>
    <row r="839" spans="3:8" x14ac:dyDescent="0.2">
      <c r="C839" s="107" t="s">
        <v>4948</v>
      </c>
      <c r="D839" s="3"/>
      <c r="E839" s="108" t="s">
        <v>439</v>
      </c>
      <c r="F839" s="124" t="s">
        <v>1543</v>
      </c>
    </row>
    <row r="840" spans="3:8" x14ac:dyDescent="0.2">
      <c r="C840" s="107" t="s">
        <v>4949</v>
      </c>
      <c r="D840" s="3"/>
      <c r="E840" s="108" t="s">
        <v>440</v>
      </c>
      <c r="F840" s="124" t="s">
        <v>2671</v>
      </c>
    </row>
    <row r="841" spans="3:8" x14ac:dyDescent="0.2">
      <c r="C841" s="107" t="s">
        <v>4950</v>
      </c>
      <c r="D841" s="3"/>
      <c r="E841" s="108" t="s">
        <v>441</v>
      </c>
      <c r="F841" s="124" t="s">
        <v>2672</v>
      </c>
    </row>
    <row r="842" spans="3:8" x14ac:dyDescent="0.2">
      <c r="C842" s="107" t="s">
        <v>4951</v>
      </c>
      <c r="D842" s="3"/>
      <c r="E842" s="108" t="s">
        <v>442</v>
      </c>
      <c r="F842" s="128" t="s">
        <v>2673</v>
      </c>
    </row>
    <row r="843" spans="3:8" x14ac:dyDescent="0.2">
      <c r="C843" s="107" t="s">
        <v>4952</v>
      </c>
      <c r="D843" s="3"/>
      <c r="E843" s="143" t="s">
        <v>443</v>
      </c>
      <c r="F843" s="280" t="s">
        <v>1544</v>
      </c>
      <c r="H843" s="253">
        <f>ROUND(F842/12,3)</f>
        <v>69.972999999999999</v>
      </c>
    </row>
    <row r="844" spans="3:8" x14ac:dyDescent="0.2">
      <c r="C844" s="107" t="s">
        <v>4034</v>
      </c>
      <c r="D844" s="3"/>
      <c r="E844" s="108" t="s">
        <v>371</v>
      </c>
      <c r="F844" s="124" t="s">
        <v>815</v>
      </c>
    </row>
    <row r="845" spans="3:8" x14ac:dyDescent="0.2">
      <c r="C845" s="107" t="s">
        <v>4035</v>
      </c>
      <c r="D845" s="3"/>
      <c r="E845" s="108" t="s">
        <v>349</v>
      </c>
      <c r="F845" s="132" t="s">
        <v>1530</v>
      </c>
    </row>
    <row r="846" spans="3:8" x14ac:dyDescent="0.2">
      <c r="C846" s="107" t="s">
        <v>4036</v>
      </c>
      <c r="D846" s="3"/>
      <c r="E846" s="108" t="s">
        <v>437</v>
      </c>
      <c r="F846" s="124" t="s">
        <v>1545</v>
      </c>
    </row>
    <row r="847" spans="3:8" x14ac:dyDescent="0.2">
      <c r="C847" s="107" t="s">
        <v>4037</v>
      </c>
      <c r="D847" s="3"/>
      <c r="E847" s="108" t="s">
        <v>438</v>
      </c>
      <c r="F847" s="124" t="s">
        <v>1546</v>
      </c>
    </row>
    <row r="848" spans="3:8" x14ac:dyDescent="0.2">
      <c r="C848" s="107" t="s">
        <v>4038</v>
      </c>
      <c r="D848" s="3"/>
      <c r="E848" s="108" t="s">
        <v>439</v>
      </c>
      <c r="F848" s="124" t="s">
        <v>2441</v>
      </c>
    </row>
    <row r="849" spans="3:8" x14ac:dyDescent="0.2">
      <c r="C849" s="107" t="s">
        <v>4039</v>
      </c>
      <c r="D849" s="3"/>
      <c r="E849" s="108" t="s">
        <v>440</v>
      </c>
      <c r="F849" s="124" t="s">
        <v>2674</v>
      </c>
    </row>
    <row r="850" spans="3:8" x14ac:dyDescent="0.2">
      <c r="C850" s="107" t="s">
        <v>4040</v>
      </c>
      <c r="D850" s="3"/>
      <c r="E850" s="108" t="s">
        <v>441</v>
      </c>
      <c r="F850" s="124" t="s">
        <v>2675</v>
      </c>
    </row>
    <row r="851" spans="3:8" x14ac:dyDescent="0.2">
      <c r="C851" s="107" t="s">
        <v>4041</v>
      </c>
      <c r="D851" s="3"/>
      <c r="E851" s="108" t="s">
        <v>442</v>
      </c>
      <c r="F851" s="128" t="s">
        <v>2676</v>
      </c>
    </row>
    <row r="852" spans="3:8" x14ac:dyDescent="0.2">
      <c r="C852" s="107" t="s">
        <v>4042</v>
      </c>
      <c r="D852" s="3"/>
      <c r="E852" s="143" t="s">
        <v>443</v>
      </c>
      <c r="F852" s="280" t="s">
        <v>2442</v>
      </c>
      <c r="H852" s="253">
        <f>ROUND(F851/12,3)</f>
        <v>96.472999999999999</v>
      </c>
    </row>
    <row r="853" spans="3:8" x14ac:dyDescent="0.2">
      <c r="C853" s="107" t="s">
        <v>4953</v>
      </c>
      <c r="D853" s="3"/>
      <c r="E853" s="108" t="s">
        <v>371</v>
      </c>
      <c r="F853" s="124" t="s">
        <v>234</v>
      </c>
    </row>
    <row r="854" spans="3:8" x14ac:dyDescent="0.2">
      <c r="C854" s="107" t="s">
        <v>4954</v>
      </c>
      <c r="D854" s="3"/>
      <c r="E854" s="108" t="s">
        <v>349</v>
      </c>
      <c r="F854" s="132" t="s">
        <v>1530</v>
      </c>
    </row>
    <row r="855" spans="3:8" x14ac:dyDescent="0.2">
      <c r="C855" s="107" t="s">
        <v>4955</v>
      </c>
      <c r="D855" s="3"/>
      <c r="E855" s="108" t="s">
        <v>437</v>
      </c>
      <c r="F855" s="124" t="s">
        <v>1547</v>
      </c>
    </row>
    <row r="856" spans="3:8" x14ac:dyDescent="0.2">
      <c r="C856" s="107" t="s">
        <v>4956</v>
      </c>
      <c r="D856" s="3"/>
      <c r="E856" s="108" t="s">
        <v>438</v>
      </c>
      <c r="F856" s="124" t="s">
        <v>1548</v>
      </c>
    </row>
    <row r="857" spans="3:8" x14ac:dyDescent="0.2">
      <c r="C857" s="107" t="s">
        <v>4957</v>
      </c>
      <c r="D857" s="3"/>
      <c r="E857" s="108" t="s">
        <v>439</v>
      </c>
      <c r="F857" s="124" t="s">
        <v>2443</v>
      </c>
    </row>
    <row r="858" spans="3:8" x14ac:dyDescent="0.2">
      <c r="C858" s="107" t="s">
        <v>4958</v>
      </c>
      <c r="D858" s="3"/>
      <c r="E858" s="108" t="s">
        <v>440</v>
      </c>
      <c r="F858" s="124" t="s">
        <v>2677</v>
      </c>
    </row>
    <row r="859" spans="3:8" x14ac:dyDescent="0.2">
      <c r="C859" s="107" t="s">
        <v>4959</v>
      </c>
      <c r="D859" s="3"/>
      <c r="E859" s="108" t="s">
        <v>441</v>
      </c>
      <c r="F859" s="124" t="s">
        <v>2678</v>
      </c>
    </row>
    <row r="860" spans="3:8" x14ac:dyDescent="0.2">
      <c r="C860" s="107" t="s">
        <v>4960</v>
      </c>
      <c r="D860" s="3"/>
      <c r="E860" s="108" t="s">
        <v>442</v>
      </c>
      <c r="F860" s="128" t="s">
        <v>2679</v>
      </c>
    </row>
    <row r="861" spans="3:8" x14ac:dyDescent="0.2">
      <c r="C861" s="107" t="s">
        <v>4961</v>
      </c>
      <c r="D861" s="3"/>
      <c r="E861" s="143" t="s">
        <v>443</v>
      </c>
      <c r="F861" s="280" t="s">
        <v>2444</v>
      </c>
      <c r="H861" s="253">
        <f>ROUND(F860/12,3)</f>
        <v>123.556</v>
      </c>
    </row>
    <row r="862" spans="3:8" x14ac:dyDescent="0.2">
      <c r="C862" s="107" t="s">
        <v>4962</v>
      </c>
      <c r="D862" s="3"/>
      <c r="E862" s="108" t="s">
        <v>371</v>
      </c>
      <c r="F862" s="124" t="s">
        <v>238</v>
      </c>
    </row>
    <row r="863" spans="3:8" x14ac:dyDescent="0.2">
      <c r="C863" s="107" t="s">
        <v>4963</v>
      </c>
      <c r="D863" s="3"/>
      <c r="E863" s="108" t="s">
        <v>349</v>
      </c>
      <c r="F863" s="132" t="s">
        <v>1530</v>
      </c>
    </row>
    <row r="864" spans="3:8" x14ac:dyDescent="0.2">
      <c r="C864" s="107" t="s">
        <v>4964</v>
      </c>
      <c r="D864" s="3"/>
      <c r="E864" s="108" t="s">
        <v>437</v>
      </c>
      <c r="F864" s="124" t="s">
        <v>1549</v>
      </c>
    </row>
    <row r="865" spans="3:8" x14ac:dyDescent="0.2">
      <c r="C865" s="107" t="s">
        <v>4965</v>
      </c>
      <c r="D865" s="3"/>
      <c r="E865" s="108" t="s">
        <v>438</v>
      </c>
      <c r="F865" s="124" t="s">
        <v>1550</v>
      </c>
    </row>
    <row r="866" spans="3:8" x14ac:dyDescent="0.2">
      <c r="C866" s="107" t="s">
        <v>4966</v>
      </c>
      <c r="D866" s="3"/>
      <c r="E866" s="108" t="s">
        <v>439</v>
      </c>
      <c r="F866" s="124" t="s">
        <v>2445</v>
      </c>
    </row>
    <row r="867" spans="3:8" x14ac:dyDescent="0.2">
      <c r="C867" s="107" t="s">
        <v>4967</v>
      </c>
      <c r="D867" s="3"/>
      <c r="E867" s="108" t="s">
        <v>440</v>
      </c>
      <c r="F867" s="124" t="s">
        <v>2680</v>
      </c>
    </row>
    <row r="868" spans="3:8" x14ac:dyDescent="0.2">
      <c r="C868" s="107" t="s">
        <v>4968</v>
      </c>
      <c r="D868" s="3"/>
      <c r="E868" s="108" t="s">
        <v>441</v>
      </c>
      <c r="F868" s="124" t="s">
        <v>2681</v>
      </c>
    </row>
    <row r="869" spans="3:8" x14ac:dyDescent="0.2">
      <c r="C869" s="107" t="s">
        <v>4969</v>
      </c>
      <c r="D869" s="3"/>
      <c r="E869" s="108" t="s">
        <v>442</v>
      </c>
      <c r="F869" s="128" t="s">
        <v>2682</v>
      </c>
    </row>
    <row r="870" spans="3:8" x14ac:dyDescent="0.2">
      <c r="C870" s="107" t="s">
        <v>4970</v>
      </c>
      <c r="D870" s="3"/>
      <c r="E870" s="143" t="s">
        <v>443</v>
      </c>
      <c r="F870" s="280" t="s">
        <v>2446</v>
      </c>
      <c r="H870" s="253">
        <f>ROUND(F869/12,3)</f>
        <v>159.63900000000001</v>
      </c>
    </row>
    <row r="871" spans="3:8" x14ac:dyDescent="0.2">
      <c r="C871" s="107" t="s">
        <v>4971</v>
      </c>
      <c r="D871" s="3"/>
      <c r="E871" s="108" t="s">
        <v>371</v>
      </c>
      <c r="F871" s="124" t="s">
        <v>242</v>
      </c>
    </row>
    <row r="872" spans="3:8" x14ac:dyDescent="0.2">
      <c r="C872" s="107" t="s">
        <v>4972</v>
      </c>
      <c r="D872" s="3"/>
      <c r="E872" s="108" t="s">
        <v>349</v>
      </c>
      <c r="F872" s="132" t="s">
        <v>1530</v>
      </c>
    </row>
    <row r="873" spans="3:8" x14ac:dyDescent="0.2">
      <c r="C873" s="107" t="s">
        <v>4973</v>
      </c>
      <c r="D873" s="3"/>
      <c r="E873" s="108" t="s">
        <v>437</v>
      </c>
      <c r="F873" s="124" t="s">
        <v>1551</v>
      </c>
    </row>
    <row r="874" spans="3:8" x14ac:dyDescent="0.2">
      <c r="C874" s="107" t="s">
        <v>4974</v>
      </c>
      <c r="D874" s="3"/>
      <c r="E874" s="108" t="s">
        <v>438</v>
      </c>
      <c r="F874" s="124" t="s">
        <v>1552</v>
      </c>
    </row>
    <row r="875" spans="3:8" x14ac:dyDescent="0.2">
      <c r="C875" s="107" t="s">
        <v>4975</v>
      </c>
      <c r="D875" s="3"/>
      <c r="E875" s="108" t="s">
        <v>439</v>
      </c>
      <c r="F875" s="124" t="s">
        <v>2447</v>
      </c>
    </row>
    <row r="876" spans="3:8" x14ac:dyDescent="0.2">
      <c r="C876" s="107" t="s">
        <v>4976</v>
      </c>
      <c r="D876" s="3"/>
      <c r="E876" s="108" t="s">
        <v>440</v>
      </c>
      <c r="F876" s="124" t="s">
        <v>2683</v>
      </c>
    </row>
    <row r="877" spans="3:8" x14ac:dyDescent="0.2">
      <c r="C877" s="107" t="s">
        <v>4977</v>
      </c>
      <c r="D877" s="3"/>
      <c r="E877" s="108" t="s">
        <v>441</v>
      </c>
      <c r="F877" s="124" t="s">
        <v>2684</v>
      </c>
    </row>
    <row r="878" spans="3:8" x14ac:dyDescent="0.2">
      <c r="C878" s="107" t="s">
        <v>4978</v>
      </c>
      <c r="D878" s="3"/>
      <c r="E878" s="108" t="s">
        <v>442</v>
      </c>
      <c r="F878" s="128" t="s">
        <v>2685</v>
      </c>
    </row>
    <row r="879" spans="3:8" x14ac:dyDescent="0.2">
      <c r="C879" s="107" t="s">
        <v>4979</v>
      </c>
      <c r="D879" s="3"/>
      <c r="E879" s="143" t="s">
        <v>443</v>
      </c>
      <c r="F879" s="280" t="s">
        <v>2448</v>
      </c>
      <c r="H879" s="253">
        <f>ROUND(F878/12,3)</f>
        <v>251.36099999999999</v>
      </c>
    </row>
    <row r="880" spans="3:8" x14ac:dyDescent="0.2">
      <c r="C880" s="107" t="s">
        <v>4980</v>
      </c>
      <c r="D880" s="3"/>
      <c r="E880" s="108" t="s">
        <v>371</v>
      </c>
      <c r="F880" s="124" t="s">
        <v>816</v>
      </c>
    </row>
    <row r="881" spans="3:8" x14ac:dyDescent="0.2">
      <c r="C881" s="107" t="s">
        <v>4981</v>
      </c>
      <c r="D881" s="3"/>
      <c r="E881" s="108" t="s">
        <v>349</v>
      </c>
      <c r="F881" s="132" t="s">
        <v>1530</v>
      </c>
    </row>
    <row r="882" spans="3:8" x14ac:dyDescent="0.2">
      <c r="C882" s="107" t="s">
        <v>4982</v>
      </c>
      <c r="D882" s="3"/>
      <c r="E882" s="108" t="s">
        <v>437</v>
      </c>
      <c r="F882" s="124" t="s">
        <v>1553</v>
      </c>
    </row>
    <row r="883" spans="3:8" x14ac:dyDescent="0.2">
      <c r="C883" s="107" t="s">
        <v>4983</v>
      </c>
      <c r="D883" s="3"/>
      <c r="E883" s="108" t="s">
        <v>438</v>
      </c>
      <c r="F883" s="124" t="s">
        <v>1554</v>
      </c>
    </row>
    <row r="884" spans="3:8" x14ac:dyDescent="0.2">
      <c r="C884" s="107" t="s">
        <v>4984</v>
      </c>
      <c r="D884" s="3"/>
      <c r="E884" s="108" t="s">
        <v>439</v>
      </c>
      <c r="F884" s="124" t="s">
        <v>2449</v>
      </c>
    </row>
    <row r="885" spans="3:8" x14ac:dyDescent="0.2">
      <c r="C885" s="107" t="s">
        <v>4985</v>
      </c>
      <c r="D885" s="3"/>
      <c r="E885" s="108" t="s">
        <v>440</v>
      </c>
      <c r="F885" s="124" t="s">
        <v>2686</v>
      </c>
    </row>
    <row r="886" spans="3:8" x14ac:dyDescent="0.2">
      <c r="C886" s="107" t="s">
        <v>4986</v>
      </c>
      <c r="D886" s="3"/>
      <c r="E886" s="108" t="s">
        <v>441</v>
      </c>
      <c r="F886" s="124" t="s">
        <v>2687</v>
      </c>
    </row>
    <row r="887" spans="3:8" x14ac:dyDescent="0.2">
      <c r="C887" s="107" t="s">
        <v>4987</v>
      </c>
      <c r="D887" s="3"/>
      <c r="E887" s="108" t="s">
        <v>442</v>
      </c>
      <c r="F887" s="128" t="s">
        <v>2688</v>
      </c>
    </row>
    <row r="888" spans="3:8" x14ac:dyDescent="0.2">
      <c r="C888" s="107" t="s">
        <v>4988</v>
      </c>
      <c r="D888" s="3"/>
      <c r="E888" s="143" t="s">
        <v>443</v>
      </c>
      <c r="F888" s="261" t="s">
        <v>2450</v>
      </c>
      <c r="H888" s="253">
        <f>ROUND(F887/12,3)</f>
        <v>347.44400000000002</v>
      </c>
    </row>
    <row r="889" spans="3:8" x14ac:dyDescent="0.2">
      <c r="C889" s="107" t="s">
        <v>4052</v>
      </c>
      <c r="D889" s="3"/>
      <c r="E889" s="108" t="s">
        <v>455</v>
      </c>
      <c r="F889" s="261" t="s">
        <v>1525</v>
      </c>
    </row>
    <row r="890" spans="3:8" x14ac:dyDescent="0.2">
      <c r="C890" s="107" t="s">
        <v>4053</v>
      </c>
      <c r="D890" s="3"/>
      <c r="E890" s="108" t="s">
        <v>457</v>
      </c>
      <c r="F890" s="186" t="s">
        <v>1555</v>
      </c>
    </row>
    <row r="891" spans="3:8" x14ac:dyDescent="0.2">
      <c r="C891" s="107" t="s">
        <v>4989</v>
      </c>
      <c r="D891" s="35"/>
      <c r="E891" s="108" t="s">
        <v>66</v>
      </c>
      <c r="F891" s="28" t="s">
        <v>882</v>
      </c>
    </row>
    <row r="892" spans="3:8" x14ac:dyDescent="0.2">
      <c r="C892" s="107" t="s">
        <v>4990</v>
      </c>
      <c r="D892" s="3"/>
      <c r="E892" s="111" t="s">
        <v>426</v>
      </c>
      <c r="F892" s="192" t="s">
        <v>1524</v>
      </c>
    </row>
    <row r="893" spans="3:8" x14ac:dyDescent="0.2">
      <c r="C893" s="107" t="s">
        <v>4991</v>
      </c>
      <c r="D893" s="3"/>
      <c r="E893" s="111" t="s">
        <v>349</v>
      </c>
      <c r="F893" s="192" t="s">
        <v>1556</v>
      </c>
    </row>
    <row r="894" spans="3:8" x14ac:dyDescent="0.2">
      <c r="C894" s="107" t="s">
        <v>4992</v>
      </c>
      <c r="D894" s="3"/>
      <c r="E894" s="111" t="s">
        <v>430</v>
      </c>
      <c r="F894" s="192" t="s">
        <v>1557</v>
      </c>
    </row>
    <row r="895" spans="3:8" x14ac:dyDescent="0.2">
      <c r="C895" s="107" t="s">
        <v>4993</v>
      </c>
      <c r="D895" s="3"/>
      <c r="E895" s="111" t="s">
        <v>432</v>
      </c>
      <c r="F895" s="199" t="s">
        <v>1558</v>
      </c>
    </row>
    <row r="896" spans="3:8" x14ac:dyDescent="0.2">
      <c r="C896" s="107" t="s">
        <v>4994</v>
      </c>
      <c r="D896" s="3"/>
      <c r="E896" s="111" t="s">
        <v>434</v>
      </c>
      <c r="F896" s="135" t="s">
        <v>1559</v>
      </c>
    </row>
    <row r="897" spans="3:8" x14ac:dyDescent="0.2">
      <c r="C897" s="107" t="s">
        <v>4995</v>
      </c>
      <c r="D897" s="3"/>
      <c r="E897" s="143" t="s">
        <v>436</v>
      </c>
      <c r="F897" s="280" t="s">
        <v>1529</v>
      </c>
    </row>
    <row r="898" spans="3:8" x14ac:dyDescent="0.2">
      <c r="C898" s="107" t="s">
        <v>4996</v>
      </c>
      <c r="D898" s="3"/>
      <c r="E898" s="108" t="s">
        <v>371</v>
      </c>
      <c r="F898" s="192" t="s">
        <v>123</v>
      </c>
    </row>
    <row r="899" spans="3:8" x14ac:dyDescent="0.2">
      <c r="C899" s="107" t="s">
        <v>4997</v>
      </c>
      <c r="D899" s="3"/>
      <c r="E899" s="108" t="s">
        <v>349</v>
      </c>
      <c r="F899" s="194" t="s">
        <v>1560</v>
      </c>
    </row>
    <row r="900" spans="3:8" x14ac:dyDescent="0.2">
      <c r="C900" s="107" t="s">
        <v>4998</v>
      </c>
      <c r="D900" s="3"/>
      <c r="E900" s="108" t="s">
        <v>437</v>
      </c>
      <c r="F900" s="192" t="s">
        <v>1561</v>
      </c>
    </row>
    <row r="901" spans="3:8" x14ac:dyDescent="0.2">
      <c r="C901" s="107" t="s">
        <v>4999</v>
      </c>
      <c r="D901" s="3"/>
      <c r="E901" s="108" t="s">
        <v>438</v>
      </c>
      <c r="F901" s="192" t="s">
        <v>1562</v>
      </c>
    </row>
    <row r="902" spans="3:8" x14ac:dyDescent="0.2">
      <c r="C902" s="107" t="s">
        <v>5000</v>
      </c>
      <c r="D902" s="3"/>
      <c r="E902" s="108" t="s">
        <v>439</v>
      </c>
      <c r="F902" s="192" t="s">
        <v>2431</v>
      </c>
    </row>
    <row r="903" spans="3:8" x14ac:dyDescent="0.2">
      <c r="C903" s="107" t="s">
        <v>5001</v>
      </c>
      <c r="D903" s="3"/>
      <c r="E903" s="108" t="s">
        <v>440</v>
      </c>
      <c r="F903" s="192" t="s">
        <v>2656</v>
      </c>
    </row>
    <row r="904" spans="3:8" x14ac:dyDescent="0.2">
      <c r="C904" s="107" t="s">
        <v>5002</v>
      </c>
      <c r="D904" s="3"/>
      <c r="E904" s="108" t="s">
        <v>441</v>
      </c>
      <c r="F904" s="192" t="s">
        <v>2689</v>
      </c>
    </row>
    <row r="905" spans="3:8" x14ac:dyDescent="0.2">
      <c r="C905" s="107" t="s">
        <v>5003</v>
      </c>
      <c r="D905" s="3"/>
      <c r="E905" s="108" t="s">
        <v>442</v>
      </c>
      <c r="F905" s="201" t="s">
        <v>2690</v>
      </c>
    </row>
    <row r="906" spans="3:8" x14ac:dyDescent="0.2">
      <c r="C906" s="107" t="s">
        <v>5004</v>
      </c>
      <c r="D906" s="3"/>
      <c r="E906" s="143" t="s">
        <v>443</v>
      </c>
      <c r="F906" s="254" t="s">
        <v>2451</v>
      </c>
      <c r="H906" s="253">
        <f>ROUND(F905/12,3)</f>
        <v>22.073</v>
      </c>
    </row>
    <row r="907" spans="3:8" x14ac:dyDescent="0.2">
      <c r="C907" s="107" t="s">
        <v>5005</v>
      </c>
      <c r="D907" s="3"/>
      <c r="E907" s="108" t="s">
        <v>371</v>
      </c>
      <c r="F907" s="192" t="s">
        <v>73</v>
      </c>
    </row>
    <row r="908" spans="3:8" x14ac:dyDescent="0.2">
      <c r="C908" s="107" t="s">
        <v>5006</v>
      </c>
      <c r="D908" s="3"/>
      <c r="E908" s="108" t="s">
        <v>349</v>
      </c>
      <c r="F908" s="194" t="s">
        <v>1560</v>
      </c>
    </row>
    <row r="909" spans="3:8" x14ac:dyDescent="0.2">
      <c r="C909" s="107" t="s">
        <v>5007</v>
      </c>
      <c r="D909" s="3"/>
      <c r="E909" s="108" t="s">
        <v>437</v>
      </c>
      <c r="F909" s="192" t="s">
        <v>1563</v>
      </c>
    </row>
    <row r="910" spans="3:8" x14ac:dyDescent="0.2">
      <c r="C910" s="107" t="s">
        <v>5008</v>
      </c>
      <c r="D910" s="3"/>
      <c r="E910" s="108" t="s">
        <v>438</v>
      </c>
      <c r="F910" s="192" t="s">
        <v>1534</v>
      </c>
    </row>
    <row r="911" spans="3:8" x14ac:dyDescent="0.2">
      <c r="C911" s="107" t="s">
        <v>5009</v>
      </c>
      <c r="D911" s="3"/>
      <c r="E911" s="108" t="s">
        <v>439</v>
      </c>
      <c r="F911" s="192" t="s">
        <v>2433</v>
      </c>
    </row>
    <row r="912" spans="3:8" x14ac:dyDescent="0.2">
      <c r="C912" s="107" t="s">
        <v>5010</v>
      </c>
      <c r="D912" s="3"/>
      <c r="E912" s="108" t="s">
        <v>440</v>
      </c>
      <c r="F912" s="192" t="s">
        <v>2659</v>
      </c>
    </row>
    <row r="913" spans="3:8" x14ac:dyDescent="0.2">
      <c r="C913" s="107" t="s">
        <v>5011</v>
      </c>
      <c r="D913" s="3"/>
      <c r="E913" s="108" t="s">
        <v>441</v>
      </c>
      <c r="F913" s="192" t="s">
        <v>2691</v>
      </c>
    </row>
    <row r="914" spans="3:8" x14ac:dyDescent="0.2">
      <c r="C914" s="107" t="s">
        <v>5012</v>
      </c>
      <c r="D914" s="3"/>
      <c r="E914" s="108" t="s">
        <v>442</v>
      </c>
      <c r="F914" s="201" t="s">
        <v>2692</v>
      </c>
    </row>
    <row r="915" spans="3:8" x14ac:dyDescent="0.2">
      <c r="C915" s="107" t="s">
        <v>5013</v>
      </c>
      <c r="D915" s="3"/>
      <c r="E915" s="143" t="s">
        <v>443</v>
      </c>
      <c r="F915" s="280" t="s">
        <v>2452</v>
      </c>
      <c r="H915" s="253">
        <f>ROUND(F914/12,3)</f>
        <v>21.422999999999998</v>
      </c>
    </row>
    <row r="916" spans="3:8" x14ac:dyDescent="0.2">
      <c r="C916" s="107" t="s">
        <v>5014</v>
      </c>
      <c r="D916" s="3"/>
      <c r="E916" s="108" t="s">
        <v>371</v>
      </c>
      <c r="F916" s="192" t="s">
        <v>79</v>
      </c>
    </row>
    <row r="917" spans="3:8" x14ac:dyDescent="0.2">
      <c r="C917" s="107" t="s">
        <v>5015</v>
      </c>
      <c r="D917" s="3"/>
      <c r="E917" s="108" t="s">
        <v>349</v>
      </c>
      <c r="F917" s="194" t="s">
        <v>1560</v>
      </c>
    </row>
    <row r="918" spans="3:8" x14ac:dyDescent="0.2">
      <c r="C918" s="107" t="s">
        <v>5016</v>
      </c>
      <c r="D918" s="3"/>
      <c r="E918" s="108" t="s">
        <v>437</v>
      </c>
      <c r="F918" s="192" t="s">
        <v>1564</v>
      </c>
    </row>
    <row r="919" spans="3:8" x14ac:dyDescent="0.2">
      <c r="C919" s="107" t="s">
        <v>5017</v>
      </c>
      <c r="D919" s="3"/>
      <c r="E919" s="108" t="s">
        <v>438</v>
      </c>
      <c r="F919" s="192" t="s">
        <v>1565</v>
      </c>
    </row>
    <row r="920" spans="3:8" x14ac:dyDescent="0.2">
      <c r="C920" s="107" t="s">
        <v>5018</v>
      </c>
      <c r="D920" s="3"/>
      <c r="E920" s="108" t="s">
        <v>439</v>
      </c>
      <c r="F920" s="192" t="s">
        <v>2435</v>
      </c>
    </row>
    <row r="921" spans="3:8" x14ac:dyDescent="0.2">
      <c r="C921" s="107" t="s">
        <v>5019</v>
      </c>
      <c r="D921" s="3"/>
      <c r="E921" s="108" t="s">
        <v>440</v>
      </c>
      <c r="F921" s="192" t="s">
        <v>2662</v>
      </c>
    </row>
    <row r="922" spans="3:8" x14ac:dyDescent="0.2">
      <c r="C922" s="107" t="s">
        <v>5020</v>
      </c>
      <c r="D922" s="3"/>
      <c r="E922" s="108" t="s">
        <v>441</v>
      </c>
      <c r="F922" s="192" t="s">
        <v>2693</v>
      </c>
    </row>
    <row r="923" spans="3:8" x14ac:dyDescent="0.2">
      <c r="C923" s="107" t="s">
        <v>5021</v>
      </c>
      <c r="D923" s="3"/>
      <c r="E923" s="108" t="s">
        <v>442</v>
      </c>
      <c r="F923" s="201" t="s">
        <v>2694</v>
      </c>
    </row>
    <row r="924" spans="3:8" x14ac:dyDescent="0.2">
      <c r="C924" s="107" t="s">
        <v>5022</v>
      </c>
      <c r="D924" s="3"/>
      <c r="E924" s="143" t="s">
        <v>443</v>
      </c>
      <c r="F924" s="280" t="s">
        <v>2453</v>
      </c>
      <c r="H924" s="253">
        <f>ROUND(F923/12,3)</f>
        <v>24.835999999999999</v>
      </c>
    </row>
    <row r="925" spans="3:8" x14ac:dyDescent="0.2">
      <c r="C925" s="107" t="s">
        <v>5023</v>
      </c>
      <c r="D925" s="3"/>
      <c r="E925" s="108" t="s">
        <v>371</v>
      </c>
      <c r="F925" s="192" t="s">
        <v>83</v>
      </c>
    </row>
    <row r="926" spans="3:8" x14ac:dyDescent="0.2">
      <c r="C926" s="107" t="s">
        <v>5024</v>
      </c>
      <c r="D926" s="3"/>
      <c r="E926" s="108" t="s">
        <v>349</v>
      </c>
      <c r="F926" s="194" t="s">
        <v>1560</v>
      </c>
    </row>
    <row r="927" spans="3:8" x14ac:dyDescent="0.2">
      <c r="C927" s="107" t="s">
        <v>5025</v>
      </c>
      <c r="D927" s="3"/>
      <c r="E927" s="108" t="s">
        <v>437</v>
      </c>
      <c r="F927" s="192" t="s">
        <v>1566</v>
      </c>
    </row>
    <row r="928" spans="3:8" x14ac:dyDescent="0.2">
      <c r="C928" s="107" t="s">
        <v>5026</v>
      </c>
      <c r="D928" s="3"/>
      <c r="E928" s="108" t="s">
        <v>438</v>
      </c>
      <c r="F928" s="192" t="s">
        <v>1538</v>
      </c>
    </row>
    <row r="929" spans="3:8" x14ac:dyDescent="0.2">
      <c r="C929" s="107" t="s">
        <v>5027</v>
      </c>
      <c r="D929" s="3"/>
      <c r="E929" s="108" t="s">
        <v>439</v>
      </c>
      <c r="F929" s="192" t="s">
        <v>2437</v>
      </c>
    </row>
    <row r="930" spans="3:8" x14ac:dyDescent="0.2">
      <c r="C930" s="107" t="s">
        <v>5028</v>
      </c>
      <c r="D930" s="3"/>
      <c r="E930" s="108" t="s">
        <v>440</v>
      </c>
      <c r="F930" s="192" t="s">
        <v>2665</v>
      </c>
    </row>
    <row r="931" spans="3:8" x14ac:dyDescent="0.2">
      <c r="C931" s="107" t="s">
        <v>5029</v>
      </c>
      <c r="D931" s="3"/>
      <c r="E931" s="108" t="s">
        <v>441</v>
      </c>
      <c r="F931" s="192" t="s">
        <v>2695</v>
      </c>
    </row>
    <row r="932" spans="3:8" x14ac:dyDescent="0.2">
      <c r="C932" s="107" t="s">
        <v>5030</v>
      </c>
      <c r="D932" s="3"/>
      <c r="E932" s="108" t="s">
        <v>442</v>
      </c>
      <c r="F932" s="201" t="s">
        <v>2696</v>
      </c>
    </row>
    <row r="933" spans="3:8" x14ac:dyDescent="0.2">
      <c r="C933" s="107" t="s">
        <v>5031</v>
      </c>
      <c r="D933" s="3"/>
      <c r="E933" s="143" t="s">
        <v>443</v>
      </c>
      <c r="F933" s="280" t="s">
        <v>2454</v>
      </c>
      <c r="H933" s="253">
        <f>ROUND(F932/12,3)</f>
        <v>31.2</v>
      </c>
    </row>
    <row r="934" spans="3:8" x14ac:dyDescent="0.2">
      <c r="C934" s="107" t="s">
        <v>5032</v>
      </c>
      <c r="D934" s="3"/>
      <c r="E934" s="108" t="s">
        <v>371</v>
      </c>
      <c r="F934" s="192" t="s">
        <v>95</v>
      </c>
    </row>
    <row r="935" spans="3:8" x14ac:dyDescent="0.2">
      <c r="C935" s="107" t="s">
        <v>5033</v>
      </c>
      <c r="D935" s="3"/>
      <c r="E935" s="108" t="s">
        <v>349</v>
      </c>
      <c r="F935" s="194" t="s">
        <v>1560</v>
      </c>
    </row>
    <row r="936" spans="3:8" x14ac:dyDescent="0.2">
      <c r="C936" s="107" t="s">
        <v>5034</v>
      </c>
      <c r="D936" s="3"/>
      <c r="E936" s="108" t="s">
        <v>437</v>
      </c>
      <c r="F936" s="192" t="s">
        <v>1567</v>
      </c>
    </row>
    <row r="937" spans="3:8" x14ac:dyDescent="0.2">
      <c r="C937" s="107" t="s">
        <v>5035</v>
      </c>
      <c r="D937" s="3"/>
      <c r="E937" s="108" t="s">
        <v>438</v>
      </c>
      <c r="F937" s="192" t="s">
        <v>1540</v>
      </c>
    </row>
    <row r="938" spans="3:8" x14ac:dyDescent="0.2">
      <c r="C938" s="107" t="s">
        <v>5036</v>
      </c>
      <c r="D938" s="3"/>
      <c r="E938" s="108" t="s">
        <v>439</v>
      </c>
      <c r="F938" s="192" t="s">
        <v>2439</v>
      </c>
    </row>
    <row r="939" spans="3:8" x14ac:dyDescent="0.2">
      <c r="C939" s="107" t="s">
        <v>5037</v>
      </c>
      <c r="D939" s="3"/>
      <c r="E939" s="108" t="s">
        <v>440</v>
      </c>
      <c r="F939" s="192" t="s">
        <v>2668</v>
      </c>
    </row>
    <row r="940" spans="3:8" x14ac:dyDescent="0.2">
      <c r="C940" s="107" t="s">
        <v>5038</v>
      </c>
      <c r="D940" s="3"/>
      <c r="E940" s="108" t="s">
        <v>441</v>
      </c>
      <c r="F940" s="192" t="s">
        <v>2697</v>
      </c>
    </row>
    <row r="941" spans="3:8" x14ac:dyDescent="0.2">
      <c r="C941" s="107" t="s">
        <v>5039</v>
      </c>
      <c r="D941" s="3"/>
      <c r="E941" s="108" t="s">
        <v>442</v>
      </c>
      <c r="F941" s="201" t="s">
        <v>2698</v>
      </c>
    </row>
    <row r="942" spans="3:8" x14ac:dyDescent="0.2">
      <c r="C942" s="107" t="s">
        <v>5040</v>
      </c>
      <c r="D942" s="3"/>
      <c r="E942" s="143" t="s">
        <v>443</v>
      </c>
      <c r="F942" s="280" t="s">
        <v>2455</v>
      </c>
      <c r="H942" s="253">
        <f>ROUND(F941/12,3)</f>
        <v>48.371000000000002</v>
      </c>
    </row>
    <row r="943" spans="3:8" x14ac:dyDescent="0.2">
      <c r="C943" s="107" t="s">
        <v>5041</v>
      </c>
      <c r="D943" s="3"/>
      <c r="E943" s="108" t="s">
        <v>371</v>
      </c>
      <c r="F943" s="192" t="s">
        <v>196</v>
      </c>
    </row>
    <row r="944" spans="3:8" x14ac:dyDescent="0.2">
      <c r="C944" s="107" t="s">
        <v>5042</v>
      </c>
      <c r="D944" s="3"/>
      <c r="E944" s="108" t="s">
        <v>349</v>
      </c>
      <c r="F944" s="194" t="s">
        <v>1560</v>
      </c>
    </row>
    <row r="945" spans="3:8" x14ac:dyDescent="0.2">
      <c r="C945" s="107" t="s">
        <v>5043</v>
      </c>
      <c r="D945" s="3"/>
      <c r="E945" s="108" t="s">
        <v>437</v>
      </c>
      <c r="F945" s="192" t="s">
        <v>1568</v>
      </c>
    </row>
    <row r="946" spans="3:8" x14ac:dyDescent="0.2">
      <c r="C946" s="107" t="s">
        <v>5044</v>
      </c>
      <c r="D946" s="3"/>
      <c r="E946" s="108" t="s">
        <v>438</v>
      </c>
      <c r="F946" s="192" t="s">
        <v>1542</v>
      </c>
    </row>
    <row r="947" spans="3:8" x14ac:dyDescent="0.2">
      <c r="C947" s="107" t="s">
        <v>5045</v>
      </c>
      <c r="D947" s="3"/>
      <c r="E947" s="108" t="s">
        <v>439</v>
      </c>
      <c r="F947" s="192" t="s">
        <v>1543</v>
      </c>
    </row>
    <row r="948" spans="3:8" x14ac:dyDescent="0.2">
      <c r="C948" s="107" t="s">
        <v>5046</v>
      </c>
      <c r="D948" s="3"/>
      <c r="E948" s="108" t="s">
        <v>440</v>
      </c>
      <c r="F948" s="192" t="s">
        <v>2671</v>
      </c>
    </row>
    <row r="949" spans="3:8" x14ac:dyDescent="0.2">
      <c r="C949" s="107" t="s">
        <v>5047</v>
      </c>
      <c r="D949" s="3"/>
      <c r="E949" s="108" t="s">
        <v>441</v>
      </c>
      <c r="F949" s="192" t="s">
        <v>2699</v>
      </c>
    </row>
    <row r="950" spans="3:8" x14ac:dyDescent="0.2">
      <c r="C950" s="107" t="s">
        <v>5048</v>
      </c>
      <c r="D950" s="3"/>
      <c r="E950" s="108" t="s">
        <v>442</v>
      </c>
      <c r="F950" s="201" t="s">
        <v>2700</v>
      </c>
    </row>
    <row r="951" spans="3:8" x14ac:dyDescent="0.2">
      <c r="C951" s="107" t="s">
        <v>5049</v>
      </c>
      <c r="D951" s="3"/>
      <c r="E951" s="143" t="s">
        <v>443</v>
      </c>
      <c r="F951" s="280" t="s">
        <v>1569</v>
      </c>
      <c r="H951" s="253">
        <f>ROUND(F950/12,3)</f>
        <v>68.222999999999999</v>
      </c>
    </row>
    <row r="952" spans="3:8" x14ac:dyDescent="0.2">
      <c r="C952" s="107" t="s">
        <v>5050</v>
      </c>
      <c r="D952" s="3"/>
      <c r="E952" s="108" t="s">
        <v>371</v>
      </c>
      <c r="F952" s="192" t="s">
        <v>815</v>
      </c>
    </row>
    <row r="953" spans="3:8" x14ac:dyDescent="0.2">
      <c r="C953" s="107" t="s">
        <v>5051</v>
      </c>
      <c r="D953" s="3"/>
      <c r="E953" s="108" t="s">
        <v>349</v>
      </c>
      <c r="F953" s="194" t="s">
        <v>1560</v>
      </c>
    </row>
    <row r="954" spans="3:8" x14ac:dyDescent="0.2">
      <c r="C954" s="107" t="s">
        <v>5052</v>
      </c>
      <c r="D954" s="3"/>
      <c r="E954" s="108" t="s">
        <v>437</v>
      </c>
      <c r="F954" s="192" t="s">
        <v>1570</v>
      </c>
    </row>
    <row r="955" spans="3:8" x14ac:dyDescent="0.2">
      <c r="C955" s="107" t="s">
        <v>5053</v>
      </c>
      <c r="D955" s="3"/>
      <c r="E955" s="108" t="s">
        <v>438</v>
      </c>
      <c r="F955" s="192" t="s">
        <v>1571</v>
      </c>
    </row>
    <row r="956" spans="3:8" x14ac:dyDescent="0.2">
      <c r="C956" s="107" t="s">
        <v>5054</v>
      </c>
      <c r="D956" s="3"/>
      <c r="E956" s="108" t="s">
        <v>439</v>
      </c>
      <c r="F956" s="192" t="s">
        <v>2441</v>
      </c>
    </row>
    <row r="957" spans="3:8" x14ac:dyDescent="0.2">
      <c r="C957" s="107" t="s">
        <v>5055</v>
      </c>
      <c r="D957" s="3"/>
      <c r="E957" s="108" t="s">
        <v>440</v>
      </c>
      <c r="F957" s="192" t="s">
        <v>2674</v>
      </c>
    </row>
    <row r="958" spans="3:8" x14ac:dyDescent="0.2">
      <c r="C958" s="107" t="s">
        <v>5056</v>
      </c>
      <c r="D958" s="3"/>
      <c r="E958" s="108" t="s">
        <v>441</v>
      </c>
      <c r="F958" s="192" t="s">
        <v>2701</v>
      </c>
    </row>
    <row r="959" spans="3:8" x14ac:dyDescent="0.2">
      <c r="C959" s="107" t="s">
        <v>5057</v>
      </c>
      <c r="D959" s="3"/>
      <c r="E959" s="108" t="s">
        <v>442</v>
      </c>
      <c r="F959" s="201" t="s">
        <v>2702</v>
      </c>
    </row>
    <row r="960" spans="3:8" x14ac:dyDescent="0.2">
      <c r="C960" s="107" t="s">
        <v>5058</v>
      </c>
      <c r="D960" s="3"/>
      <c r="E960" s="143" t="s">
        <v>443</v>
      </c>
      <c r="F960" s="280" t="s">
        <v>2456</v>
      </c>
      <c r="H960" s="253">
        <f>ROUND(F959/12,3)</f>
        <v>94.061000000000007</v>
      </c>
    </row>
    <row r="961" spans="3:8" x14ac:dyDescent="0.2">
      <c r="C961" s="107" t="s">
        <v>5059</v>
      </c>
      <c r="D961" s="3"/>
      <c r="E961" s="108" t="s">
        <v>371</v>
      </c>
      <c r="F961" s="192" t="s">
        <v>234</v>
      </c>
    </row>
    <row r="962" spans="3:8" x14ac:dyDescent="0.2">
      <c r="C962" s="107" t="s">
        <v>5060</v>
      </c>
      <c r="D962" s="3"/>
      <c r="E962" s="108" t="s">
        <v>349</v>
      </c>
      <c r="F962" s="194" t="s">
        <v>1560</v>
      </c>
    </row>
    <row r="963" spans="3:8" x14ac:dyDescent="0.2">
      <c r="C963" s="107" t="s">
        <v>5061</v>
      </c>
      <c r="D963" s="3"/>
      <c r="E963" s="108" t="s">
        <v>437</v>
      </c>
      <c r="F963" s="192" t="s">
        <v>1572</v>
      </c>
    </row>
    <row r="964" spans="3:8" x14ac:dyDescent="0.2">
      <c r="C964" s="107" t="s">
        <v>5062</v>
      </c>
      <c r="D964" s="3"/>
      <c r="E964" s="108" t="s">
        <v>438</v>
      </c>
      <c r="F964" s="192" t="s">
        <v>1573</v>
      </c>
    </row>
    <row r="965" spans="3:8" x14ac:dyDescent="0.2">
      <c r="C965" s="107" t="s">
        <v>5063</v>
      </c>
      <c r="D965" s="3"/>
      <c r="E965" s="108" t="s">
        <v>439</v>
      </c>
      <c r="F965" s="192" t="s">
        <v>2443</v>
      </c>
    </row>
    <row r="966" spans="3:8" x14ac:dyDescent="0.2">
      <c r="C966" s="107" t="s">
        <v>5064</v>
      </c>
      <c r="D966" s="3"/>
      <c r="E966" s="108" t="s">
        <v>440</v>
      </c>
      <c r="F966" s="192" t="s">
        <v>2677</v>
      </c>
    </row>
    <row r="967" spans="3:8" x14ac:dyDescent="0.2">
      <c r="C967" s="107" t="s">
        <v>5065</v>
      </c>
      <c r="D967" s="3"/>
      <c r="E967" s="108" t="s">
        <v>441</v>
      </c>
      <c r="F967" s="192" t="s">
        <v>2703</v>
      </c>
    </row>
    <row r="968" spans="3:8" x14ac:dyDescent="0.2">
      <c r="C968" s="107" t="s">
        <v>5066</v>
      </c>
      <c r="D968" s="3"/>
      <c r="E968" s="108" t="s">
        <v>442</v>
      </c>
      <c r="F968" s="201" t="s">
        <v>2704</v>
      </c>
    </row>
    <row r="969" spans="3:8" x14ac:dyDescent="0.2">
      <c r="C969" s="107" t="s">
        <v>5067</v>
      </c>
      <c r="D969" s="3"/>
      <c r="E969" s="143" t="s">
        <v>443</v>
      </c>
      <c r="F969" s="280" t="s">
        <v>2457</v>
      </c>
      <c r="H969" s="253">
        <f>ROUND(F968/12,3)</f>
        <v>120.467</v>
      </c>
    </row>
    <row r="970" spans="3:8" x14ac:dyDescent="0.2">
      <c r="C970" s="107" t="s">
        <v>5068</v>
      </c>
      <c r="D970" s="3"/>
      <c r="E970" s="108" t="s">
        <v>371</v>
      </c>
      <c r="F970" s="192" t="s">
        <v>238</v>
      </c>
    </row>
    <row r="971" spans="3:8" x14ac:dyDescent="0.2">
      <c r="C971" s="107" t="s">
        <v>5069</v>
      </c>
      <c r="D971" s="3"/>
      <c r="E971" s="108" t="s">
        <v>349</v>
      </c>
      <c r="F971" s="194" t="s">
        <v>1560</v>
      </c>
    </row>
    <row r="972" spans="3:8" x14ac:dyDescent="0.2">
      <c r="C972" s="107" t="s">
        <v>5070</v>
      </c>
      <c r="D972" s="3"/>
      <c r="E972" s="108" t="s">
        <v>437</v>
      </c>
      <c r="F972" s="192" t="s">
        <v>1574</v>
      </c>
    </row>
    <row r="973" spans="3:8" x14ac:dyDescent="0.2">
      <c r="C973" s="107" t="s">
        <v>5071</v>
      </c>
      <c r="D973" s="3"/>
      <c r="E973" s="108" t="s">
        <v>438</v>
      </c>
      <c r="F973" s="192" t="s">
        <v>1550</v>
      </c>
    </row>
    <row r="974" spans="3:8" x14ac:dyDescent="0.2">
      <c r="C974" s="107" t="s">
        <v>5072</v>
      </c>
      <c r="D974" s="3"/>
      <c r="E974" s="108" t="s">
        <v>439</v>
      </c>
      <c r="F974" s="192" t="s">
        <v>2445</v>
      </c>
    </row>
    <row r="975" spans="3:8" x14ac:dyDescent="0.2">
      <c r="C975" s="107" t="s">
        <v>5073</v>
      </c>
      <c r="D975" s="3"/>
      <c r="E975" s="108" t="s">
        <v>440</v>
      </c>
      <c r="F975" s="192" t="s">
        <v>2680</v>
      </c>
    </row>
    <row r="976" spans="3:8" x14ac:dyDescent="0.2">
      <c r="C976" s="107" t="s">
        <v>5074</v>
      </c>
      <c r="D976" s="3"/>
      <c r="E976" s="108" t="s">
        <v>441</v>
      </c>
      <c r="F976" s="192" t="s">
        <v>2705</v>
      </c>
    </row>
    <row r="977" spans="3:8" x14ac:dyDescent="0.2">
      <c r="C977" s="107" t="s">
        <v>5075</v>
      </c>
      <c r="D977" s="3"/>
      <c r="E977" s="108" t="s">
        <v>442</v>
      </c>
      <c r="F977" s="201" t="s">
        <v>2706</v>
      </c>
    </row>
    <row r="978" spans="3:8" x14ac:dyDescent="0.2">
      <c r="C978" s="107" t="s">
        <v>5076</v>
      </c>
      <c r="D978" s="3"/>
      <c r="E978" s="143" t="s">
        <v>443</v>
      </c>
      <c r="F978" s="280" t="s">
        <v>2458</v>
      </c>
      <c r="H978" s="253">
        <f>ROUND(F977/12,3)</f>
        <v>155.648</v>
      </c>
    </row>
    <row r="979" spans="3:8" x14ac:dyDescent="0.2">
      <c r="C979" s="107" t="s">
        <v>5077</v>
      </c>
      <c r="D979" s="3"/>
      <c r="E979" s="108" t="s">
        <v>371</v>
      </c>
      <c r="F979" s="192" t="s">
        <v>242</v>
      </c>
    </row>
    <row r="980" spans="3:8" x14ac:dyDescent="0.2">
      <c r="C980" s="107" t="s">
        <v>5078</v>
      </c>
      <c r="D980" s="3"/>
      <c r="E980" s="108" t="s">
        <v>349</v>
      </c>
      <c r="F980" s="194" t="s">
        <v>1560</v>
      </c>
    </row>
    <row r="981" spans="3:8" x14ac:dyDescent="0.2">
      <c r="C981" s="107" t="s">
        <v>5079</v>
      </c>
      <c r="D981" s="3"/>
      <c r="E981" s="108" t="s">
        <v>437</v>
      </c>
      <c r="F981" s="192" t="s">
        <v>1575</v>
      </c>
    </row>
    <row r="982" spans="3:8" x14ac:dyDescent="0.2">
      <c r="C982" s="107" t="s">
        <v>5080</v>
      </c>
      <c r="D982" s="3"/>
      <c r="E982" s="108" t="s">
        <v>438</v>
      </c>
      <c r="F982" s="192" t="s">
        <v>1576</v>
      </c>
    </row>
    <row r="983" spans="3:8" x14ac:dyDescent="0.2">
      <c r="C983" s="107" t="s">
        <v>5081</v>
      </c>
      <c r="D983" s="3"/>
      <c r="E983" s="108" t="s">
        <v>439</v>
      </c>
      <c r="F983" s="192" t="s">
        <v>2447</v>
      </c>
    </row>
    <row r="984" spans="3:8" x14ac:dyDescent="0.2">
      <c r="C984" s="107" t="s">
        <v>5082</v>
      </c>
      <c r="D984" s="3"/>
      <c r="E984" s="108" t="s">
        <v>440</v>
      </c>
      <c r="F984" s="192" t="s">
        <v>2683</v>
      </c>
    </row>
    <row r="985" spans="3:8" x14ac:dyDescent="0.2">
      <c r="C985" s="107" t="s">
        <v>5083</v>
      </c>
      <c r="D985" s="3"/>
      <c r="E985" s="108" t="s">
        <v>441</v>
      </c>
      <c r="F985" s="192" t="s">
        <v>2707</v>
      </c>
    </row>
    <row r="986" spans="3:8" x14ac:dyDescent="0.2">
      <c r="C986" s="107" t="s">
        <v>5084</v>
      </c>
      <c r="D986" s="3"/>
      <c r="E986" s="108" t="s">
        <v>442</v>
      </c>
      <c r="F986" s="201" t="s">
        <v>2708</v>
      </c>
    </row>
    <row r="987" spans="3:8" x14ac:dyDescent="0.2">
      <c r="C987" s="107" t="s">
        <v>5085</v>
      </c>
      <c r="D987" s="3"/>
      <c r="E987" s="143" t="s">
        <v>443</v>
      </c>
      <c r="F987" s="280" t="s">
        <v>2459</v>
      </c>
      <c r="H987" s="253">
        <f>ROUND(F986/12,3)</f>
        <v>245.078</v>
      </c>
    </row>
    <row r="988" spans="3:8" x14ac:dyDescent="0.2">
      <c r="C988" s="107" t="s">
        <v>5086</v>
      </c>
      <c r="D988" s="3"/>
      <c r="E988" s="108" t="s">
        <v>371</v>
      </c>
      <c r="F988" s="192" t="s">
        <v>816</v>
      </c>
    </row>
    <row r="989" spans="3:8" x14ac:dyDescent="0.2">
      <c r="C989" s="107" t="s">
        <v>5087</v>
      </c>
      <c r="D989" s="3"/>
      <c r="E989" s="108" t="s">
        <v>349</v>
      </c>
      <c r="F989" s="194" t="s">
        <v>1560</v>
      </c>
    </row>
    <row r="990" spans="3:8" x14ac:dyDescent="0.2">
      <c r="C990" s="107" t="s">
        <v>5088</v>
      </c>
      <c r="D990" s="3"/>
      <c r="E990" s="108" t="s">
        <v>437</v>
      </c>
      <c r="F990" s="192" t="s">
        <v>1577</v>
      </c>
    </row>
    <row r="991" spans="3:8" x14ac:dyDescent="0.2">
      <c r="C991" s="107" t="s">
        <v>5089</v>
      </c>
      <c r="D991" s="3"/>
      <c r="E991" s="108" t="s">
        <v>438</v>
      </c>
      <c r="F991" s="192" t="s">
        <v>1554</v>
      </c>
    </row>
    <row r="992" spans="3:8" x14ac:dyDescent="0.2">
      <c r="C992" s="107" t="s">
        <v>5090</v>
      </c>
      <c r="D992" s="3"/>
      <c r="E992" s="108" t="s">
        <v>439</v>
      </c>
      <c r="F992" s="192" t="s">
        <v>2449</v>
      </c>
    </row>
    <row r="993" spans="3:8" x14ac:dyDescent="0.2">
      <c r="C993" s="107" t="s">
        <v>5091</v>
      </c>
      <c r="D993" s="3"/>
      <c r="E993" s="108" t="s">
        <v>440</v>
      </c>
      <c r="F993" s="192" t="s">
        <v>2686</v>
      </c>
    </row>
    <row r="994" spans="3:8" x14ac:dyDescent="0.2">
      <c r="C994" s="107" t="s">
        <v>5092</v>
      </c>
      <c r="D994" s="3"/>
      <c r="E994" s="108" t="s">
        <v>441</v>
      </c>
      <c r="F994" s="192" t="s">
        <v>2709</v>
      </c>
    </row>
    <row r="995" spans="3:8" x14ac:dyDescent="0.2">
      <c r="C995" s="107" t="s">
        <v>5093</v>
      </c>
      <c r="D995" s="3"/>
      <c r="E995" s="108" t="s">
        <v>442</v>
      </c>
      <c r="F995" s="201" t="s">
        <v>2710</v>
      </c>
    </row>
    <row r="996" spans="3:8" x14ac:dyDescent="0.2">
      <c r="C996" s="107" t="s">
        <v>5094</v>
      </c>
      <c r="D996" s="3"/>
      <c r="E996" s="143" t="s">
        <v>443</v>
      </c>
      <c r="F996" s="264" t="s">
        <v>2460</v>
      </c>
      <c r="H996" s="253">
        <f>ROUND(F995/12,3)</f>
        <v>338.75799999999998</v>
      </c>
    </row>
    <row r="997" spans="3:8" x14ac:dyDescent="0.2">
      <c r="C997" s="107" t="s">
        <v>5095</v>
      </c>
      <c r="D997" s="3"/>
      <c r="E997" s="108" t="s">
        <v>455</v>
      </c>
      <c r="F997" s="279" t="s">
        <v>1556</v>
      </c>
    </row>
    <row r="998" spans="3:8" x14ac:dyDescent="0.2">
      <c r="C998" s="107" t="s">
        <v>5096</v>
      </c>
      <c r="D998" s="3"/>
      <c r="E998" s="143" t="s">
        <v>457</v>
      </c>
      <c r="F998" s="186" t="s">
        <v>1578</v>
      </c>
    </row>
    <row r="999" spans="3:8" x14ac:dyDescent="0.2">
      <c r="C999" s="107" t="s">
        <v>5097</v>
      </c>
      <c r="D999" s="35"/>
      <c r="E999" s="108" t="s">
        <v>66</v>
      </c>
      <c r="F999" s="28" t="s">
        <v>885</v>
      </c>
    </row>
    <row r="1000" spans="3:8" x14ac:dyDescent="0.2">
      <c r="C1000" s="107" t="s">
        <v>5098</v>
      </c>
      <c r="D1000" s="3"/>
      <c r="E1000" s="111" t="s">
        <v>426</v>
      </c>
      <c r="F1000" s="192" t="s">
        <v>1524</v>
      </c>
    </row>
    <row r="1001" spans="3:8" x14ac:dyDescent="0.2">
      <c r="C1001" s="107" t="s">
        <v>5099</v>
      </c>
      <c r="D1001" s="3"/>
      <c r="E1001" s="111" t="s">
        <v>349</v>
      </c>
      <c r="F1001" s="192" t="s">
        <v>1579</v>
      </c>
    </row>
    <row r="1002" spans="3:8" x14ac:dyDescent="0.2">
      <c r="C1002" s="107" t="s">
        <v>5100</v>
      </c>
      <c r="D1002" s="3"/>
      <c r="E1002" s="111" t="s">
        <v>430</v>
      </c>
      <c r="F1002" s="192" t="s">
        <v>1580</v>
      </c>
    </row>
    <row r="1003" spans="3:8" x14ac:dyDescent="0.2">
      <c r="C1003" s="107" t="s">
        <v>5101</v>
      </c>
      <c r="D1003" s="3"/>
      <c r="E1003" s="111" t="s">
        <v>432</v>
      </c>
      <c r="F1003" s="199" t="s">
        <v>1581</v>
      </c>
    </row>
    <row r="1004" spans="3:8" x14ac:dyDescent="0.2">
      <c r="C1004" s="107" t="s">
        <v>5102</v>
      </c>
      <c r="D1004" s="3"/>
      <c r="E1004" s="111" t="s">
        <v>434</v>
      </c>
      <c r="F1004" s="135" t="s">
        <v>1582</v>
      </c>
    </row>
    <row r="1005" spans="3:8" x14ac:dyDescent="0.2">
      <c r="C1005" s="107" t="s">
        <v>5103</v>
      </c>
      <c r="D1005" s="3"/>
      <c r="E1005" s="143" t="s">
        <v>436</v>
      </c>
      <c r="F1005" s="280" t="s">
        <v>1529</v>
      </c>
    </row>
    <row r="1006" spans="3:8" x14ac:dyDescent="0.2">
      <c r="C1006" s="107" t="s">
        <v>5104</v>
      </c>
      <c r="D1006" s="3"/>
      <c r="E1006" s="108" t="s">
        <v>371</v>
      </c>
      <c r="F1006" s="192" t="s">
        <v>123</v>
      </c>
    </row>
    <row r="1007" spans="3:8" x14ac:dyDescent="0.2">
      <c r="C1007" s="107" t="s">
        <v>5105</v>
      </c>
      <c r="D1007" s="3"/>
      <c r="E1007" s="108" t="s">
        <v>349</v>
      </c>
      <c r="F1007" s="194" t="s">
        <v>1583</v>
      </c>
    </row>
    <row r="1008" spans="3:8" x14ac:dyDescent="0.2">
      <c r="C1008" s="107" t="s">
        <v>5106</v>
      </c>
      <c r="D1008" s="3"/>
      <c r="E1008" s="108" t="s">
        <v>437</v>
      </c>
      <c r="F1008" s="192" t="s">
        <v>1584</v>
      </c>
    </row>
    <row r="1009" spans="3:8" x14ac:dyDescent="0.2">
      <c r="C1009" s="107" t="s">
        <v>5107</v>
      </c>
      <c r="D1009" s="3"/>
      <c r="E1009" s="108" t="s">
        <v>438</v>
      </c>
      <c r="F1009" s="192" t="s">
        <v>1532</v>
      </c>
    </row>
    <row r="1010" spans="3:8" x14ac:dyDescent="0.2">
      <c r="C1010" s="107" t="s">
        <v>5108</v>
      </c>
      <c r="D1010" s="3"/>
      <c r="E1010" s="108" t="s">
        <v>439</v>
      </c>
      <c r="F1010" s="192" t="s">
        <v>2431</v>
      </c>
    </row>
    <row r="1011" spans="3:8" x14ac:dyDescent="0.2">
      <c r="C1011" s="107" t="s">
        <v>5109</v>
      </c>
      <c r="D1011" s="3"/>
      <c r="E1011" s="108" t="s">
        <v>440</v>
      </c>
      <c r="F1011" s="192" t="s">
        <v>2656</v>
      </c>
    </row>
    <row r="1012" spans="3:8" x14ac:dyDescent="0.2">
      <c r="C1012" s="107" t="s">
        <v>5110</v>
      </c>
      <c r="D1012" s="3"/>
      <c r="E1012" s="108" t="s">
        <v>441</v>
      </c>
      <c r="F1012" s="192" t="s">
        <v>2711</v>
      </c>
    </row>
    <row r="1013" spans="3:8" x14ac:dyDescent="0.2">
      <c r="C1013" s="107" t="s">
        <v>5111</v>
      </c>
      <c r="D1013" s="3"/>
      <c r="E1013" s="108" t="s">
        <v>442</v>
      </c>
      <c r="F1013" s="201" t="s">
        <v>2712</v>
      </c>
    </row>
    <row r="1014" spans="3:8" x14ac:dyDescent="0.2">
      <c r="C1014" s="107" t="s">
        <v>5112</v>
      </c>
      <c r="D1014" s="3"/>
      <c r="E1014" s="143" t="s">
        <v>443</v>
      </c>
      <c r="F1014" s="254" t="s">
        <v>2461</v>
      </c>
      <c r="H1014" s="253">
        <f>ROUND(F1013/12,3)</f>
        <v>21.507000000000001</v>
      </c>
    </row>
    <row r="1015" spans="3:8" x14ac:dyDescent="0.2">
      <c r="C1015" s="107" t="s">
        <v>5113</v>
      </c>
      <c r="D1015" s="3"/>
      <c r="E1015" s="108" t="s">
        <v>371</v>
      </c>
      <c r="F1015" s="192" t="s">
        <v>73</v>
      </c>
    </row>
    <row r="1016" spans="3:8" x14ac:dyDescent="0.2">
      <c r="C1016" s="107" t="s">
        <v>5114</v>
      </c>
      <c r="D1016" s="3"/>
      <c r="E1016" s="108" t="s">
        <v>349</v>
      </c>
      <c r="F1016" s="194" t="s">
        <v>1583</v>
      </c>
    </row>
    <row r="1017" spans="3:8" x14ac:dyDescent="0.2">
      <c r="C1017" s="107" t="s">
        <v>5115</v>
      </c>
      <c r="D1017" s="3"/>
      <c r="E1017" s="108" t="s">
        <v>437</v>
      </c>
      <c r="F1017" s="192" t="s">
        <v>1585</v>
      </c>
    </row>
    <row r="1018" spans="3:8" x14ac:dyDescent="0.2">
      <c r="C1018" s="107" t="s">
        <v>5116</v>
      </c>
      <c r="D1018" s="3"/>
      <c r="E1018" s="108" t="s">
        <v>438</v>
      </c>
      <c r="F1018" s="192" t="s">
        <v>1534</v>
      </c>
    </row>
    <row r="1019" spans="3:8" x14ac:dyDescent="0.2">
      <c r="C1019" s="107" t="s">
        <v>5117</v>
      </c>
      <c r="D1019" s="3"/>
      <c r="E1019" s="108" t="s">
        <v>439</v>
      </c>
      <c r="F1019" s="192" t="s">
        <v>2433</v>
      </c>
    </row>
    <row r="1020" spans="3:8" x14ac:dyDescent="0.2">
      <c r="C1020" s="107" t="s">
        <v>5118</v>
      </c>
      <c r="D1020" s="3"/>
      <c r="E1020" s="108" t="s">
        <v>440</v>
      </c>
      <c r="F1020" s="192" t="s">
        <v>2659</v>
      </c>
    </row>
    <row r="1021" spans="3:8" x14ac:dyDescent="0.2">
      <c r="C1021" s="107" t="s">
        <v>5119</v>
      </c>
      <c r="D1021" s="3"/>
      <c r="E1021" s="108" t="s">
        <v>441</v>
      </c>
      <c r="F1021" s="192" t="s">
        <v>2713</v>
      </c>
    </row>
    <row r="1022" spans="3:8" x14ac:dyDescent="0.2">
      <c r="C1022" s="107" t="s">
        <v>5120</v>
      </c>
      <c r="D1022" s="3"/>
      <c r="E1022" s="108" t="s">
        <v>442</v>
      </c>
      <c r="F1022" s="201" t="s">
        <v>2714</v>
      </c>
    </row>
    <row r="1023" spans="3:8" x14ac:dyDescent="0.2">
      <c r="C1023" s="107" t="s">
        <v>5121</v>
      </c>
      <c r="D1023" s="3"/>
      <c r="E1023" s="143" t="s">
        <v>443</v>
      </c>
      <c r="F1023" s="280" t="s">
        <v>2462</v>
      </c>
      <c r="H1023" s="253">
        <f>ROUND(F1022/12,3)</f>
        <v>20.873000000000001</v>
      </c>
    </row>
    <row r="1024" spans="3:8" x14ac:dyDescent="0.2">
      <c r="C1024" s="107" t="s">
        <v>5122</v>
      </c>
      <c r="D1024" s="3"/>
      <c r="E1024" s="108" t="s">
        <v>371</v>
      </c>
      <c r="F1024" s="192" t="s">
        <v>79</v>
      </c>
    </row>
    <row r="1025" spans="3:8" x14ac:dyDescent="0.2">
      <c r="C1025" s="107" t="s">
        <v>5123</v>
      </c>
      <c r="D1025" s="3"/>
      <c r="E1025" s="108" t="s">
        <v>349</v>
      </c>
      <c r="F1025" s="194" t="s">
        <v>1583</v>
      </c>
    </row>
    <row r="1026" spans="3:8" x14ac:dyDescent="0.2">
      <c r="C1026" s="107" t="s">
        <v>5124</v>
      </c>
      <c r="D1026" s="3"/>
      <c r="E1026" s="108" t="s">
        <v>437</v>
      </c>
      <c r="F1026" s="192" t="s">
        <v>1586</v>
      </c>
    </row>
    <row r="1027" spans="3:8" x14ac:dyDescent="0.2">
      <c r="C1027" s="107" t="s">
        <v>5125</v>
      </c>
      <c r="D1027" s="3"/>
      <c r="E1027" s="108" t="s">
        <v>438</v>
      </c>
      <c r="F1027" s="192" t="s">
        <v>1536</v>
      </c>
    </row>
    <row r="1028" spans="3:8" x14ac:dyDescent="0.2">
      <c r="C1028" s="107" t="s">
        <v>5126</v>
      </c>
      <c r="D1028" s="3"/>
      <c r="E1028" s="108" t="s">
        <v>439</v>
      </c>
      <c r="F1028" s="192" t="s">
        <v>2435</v>
      </c>
    </row>
    <row r="1029" spans="3:8" x14ac:dyDescent="0.2">
      <c r="C1029" s="107" t="s">
        <v>5127</v>
      </c>
      <c r="D1029" s="3"/>
      <c r="E1029" s="108" t="s">
        <v>440</v>
      </c>
      <c r="F1029" s="192" t="s">
        <v>2662</v>
      </c>
    </row>
    <row r="1030" spans="3:8" x14ac:dyDescent="0.2">
      <c r="C1030" s="107" t="s">
        <v>5128</v>
      </c>
      <c r="D1030" s="3"/>
      <c r="E1030" s="108" t="s">
        <v>441</v>
      </c>
      <c r="F1030" s="192" t="s">
        <v>2715</v>
      </c>
    </row>
    <row r="1031" spans="3:8" x14ac:dyDescent="0.2">
      <c r="C1031" s="107" t="s">
        <v>5129</v>
      </c>
      <c r="D1031" s="3"/>
      <c r="E1031" s="108" t="s">
        <v>442</v>
      </c>
      <c r="F1031" s="201" t="s">
        <v>2716</v>
      </c>
    </row>
    <row r="1032" spans="3:8" x14ac:dyDescent="0.2">
      <c r="C1032" s="107" t="s">
        <v>5130</v>
      </c>
      <c r="D1032" s="3"/>
      <c r="E1032" s="143" t="s">
        <v>443</v>
      </c>
      <c r="F1032" s="280" t="s">
        <v>2463</v>
      </c>
      <c r="H1032" s="253">
        <f>ROUND(F1031/12,3)</f>
        <v>24.198</v>
      </c>
    </row>
    <row r="1033" spans="3:8" x14ac:dyDescent="0.2">
      <c r="C1033" s="107" t="s">
        <v>5131</v>
      </c>
      <c r="D1033" s="3"/>
      <c r="E1033" s="108" t="s">
        <v>371</v>
      </c>
      <c r="F1033" s="192" t="s">
        <v>83</v>
      </c>
    </row>
    <row r="1034" spans="3:8" x14ac:dyDescent="0.2">
      <c r="C1034" s="107" t="s">
        <v>5132</v>
      </c>
      <c r="D1034" s="3"/>
      <c r="E1034" s="108" t="s">
        <v>349</v>
      </c>
      <c r="F1034" s="194" t="s">
        <v>1583</v>
      </c>
    </row>
    <row r="1035" spans="3:8" x14ac:dyDescent="0.2">
      <c r="C1035" s="107" t="s">
        <v>5133</v>
      </c>
      <c r="D1035" s="3"/>
      <c r="E1035" s="108" t="s">
        <v>437</v>
      </c>
      <c r="F1035" s="192" t="s">
        <v>1587</v>
      </c>
    </row>
    <row r="1036" spans="3:8" x14ac:dyDescent="0.2">
      <c r="C1036" s="107" t="s">
        <v>5134</v>
      </c>
      <c r="D1036" s="3"/>
      <c r="E1036" s="108" t="s">
        <v>438</v>
      </c>
      <c r="F1036" s="192" t="s">
        <v>1538</v>
      </c>
    </row>
    <row r="1037" spans="3:8" x14ac:dyDescent="0.2">
      <c r="C1037" s="107" t="s">
        <v>5135</v>
      </c>
      <c r="D1037" s="3"/>
      <c r="E1037" s="108" t="s">
        <v>439</v>
      </c>
      <c r="F1037" s="192" t="s">
        <v>2437</v>
      </c>
    </row>
    <row r="1038" spans="3:8" x14ac:dyDescent="0.2">
      <c r="C1038" s="107" t="s">
        <v>5136</v>
      </c>
      <c r="D1038" s="3"/>
      <c r="E1038" s="108" t="s">
        <v>440</v>
      </c>
      <c r="F1038" s="192" t="s">
        <v>2665</v>
      </c>
    </row>
    <row r="1039" spans="3:8" x14ac:dyDescent="0.2">
      <c r="C1039" s="107" t="s">
        <v>5137</v>
      </c>
      <c r="D1039" s="3"/>
      <c r="E1039" s="108" t="s">
        <v>441</v>
      </c>
      <c r="F1039" s="192" t="s">
        <v>2717</v>
      </c>
    </row>
    <row r="1040" spans="3:8" x14ac:dyDescent="0.2">
      <c r="C1040" s="107" t="s">
        <v>5138</v>
      </c>
      <c r="D1040" s="3"/>
      <c r="E1040" s="108" t="s">
        <v>442</v>
      </c>
      <c r="F1040" s="201" t="s">
        <v>2718</v>
      </c>
    </row>
    <row r="1041" spans="3:8" x14ac:dyDescent="0.2">
      <c r="C1041" s="107" t="s">
        <v>5139</v>
      </c>
      <c r="D1041" s="3"/>
      <c r="E1041" s="143" t="s">
        <v>443</v>
      </c>
      <c r="F1041" s="280" t="s">
        <v>2464</v>
      </c>
      <c r="H1041" s="253">
        <f>ROUND(F1040/12,3)</f>
        <v>30.4</v>
      </c>
    </row>
    <row r="1042" spans="3:8" x14ac:dyDescent="0.2">
      <c r="C1042" s="107" t="s">
        <v>5140</v>
      </c>
      <c r="D1042" s="3"/>
      <c r="E1042" s="108" t="s">
        <v>371</v>
      </c>
      <c r="F1042" s="192" t="s">
        <v>95</v>
      </c>
    </row>
    <row r="1043" spans="3:8" x14ac:dyDescent="0.2">
      <c r="C1043" s="107" t="s">
        <v>5141</v>
      </c>
      <c r="D1043" s="3"/>
      <c r="E1043" s="108" t="s">
        <v>349</v>
      </c>
      <c r="F1043" s="194" t="s">
        <v>1583</v>
      </c>
    </row>
    <row r="1044" spans="3:8" x14ac:dyDescent="0.2">
      <c r="C1044" s="107" t="s">
        <v>5142</v>
      </c>
      <c r="D1044" s="3"/>
      <c r="E1044" s="108" t="s">
        <v>437</v>
      </c>
      <c r="F1044" s="192" t="s">
        <v>1588</v>
      </c>
    </row>
    <row r="1045" spans="3:8" x14ac:dyDescent="0.2">
      <c r="C1045" s="107" t="s">
        <v>5143</v>
      </c>
      <c r="D1045" s="3"/>
      <c r="E1045" s="108" t="s">
        <v>438</v>
      </c>
      <c r="F1045" s="192" t="s">
        <v>1540</v>
      </c>
    </row>
    <row r="1046" spans="3:8" x14ac:dyDescent="0.2">
      <c r="C1046" s="107" t="s">
        <v>5144</v>
      </c>
      <c r="D1046" s="3"/>
      <c r="E1046" s="108" t="s">
        <v>439</v>
      </c>
      <c r="F1046" s="192" t="s">
        <v>2439</v>
      </c>
    </row>
    <row r="1047" spans="3:8" x14ac:dyDescent="0.2">
      <c r="C1047" s="107" t="s">
        <v>5145</v>
      </c>
      <c r="D1047" s="3"/>
      <c r="E1047" s="108" t="s">
        <v>440</v>
      </c>
      <c r="F1047" s="192" t="s">
        <v>2668</v>
      </c>
    </row>
    <row r="1048" spans="3:8" x14ac:dyDescent="0.2">
      <c r="C1048" s="107" t="s">
        <v>5146</v>
      </c>
      <c r="D1048" s="3"/>
      <c r="E1048" s="108" t="s">
        <v>441</v>
      </c>
      <c r="F1048" s="192" t="s">
        <v>2719</v>
      </c>
    </row>
    <row r="1049" spans="3:8" x14ac:dyDescent="0.2">
      <c r="C1049" s="107" t="s">
        <v>5147</v>
      </c>
      <c r="D1049" s="3"/>
      <c r="E1049" s="108" t="s">
        <v>442</v>
      </c>
      <c r="F1049" s="201" t="s">
        <v>2720</v>
      </c>
    </row>
    <row r="1050" spans="3:8" x14ac:dyDescent="0.2">
      <c r="C1050" s="107" t="s">
        <v>5148</v>
      </c>
      <c r="D1050" s="3"/>
      <c r="E1050" s="143" t="s">
        <v>443</v>
      </c>
      <c r="F1050" s="280" t="s">
        <v>2465</v>
      </c>
      <c r="H1050" s="253">
        <f>ROUND(F1049/12,3)</f>
        <v>47.131</v>
      </c>
    </row>
    <row r="1051" spans="3:8" x14ac:dyDescent="0.2">
      <c r="C1051" s="107" t="s">
        <v>5149</v>
      </c>
      <c r="D1051" s="3"/>
      <c r="E1051" s="108" t="s">
        <v>371</v>
      </c>
      <c r="F1051" s="192" t="s">
        <v>196</v>
      </c>
    </row>
    <row r="1052" spans="3:8" x14ac:dyDescent="0.2">
      <c r="C1052" s="107" t="s">
        <v>5150</v>
      </c>
      <c r="D1052" s="3"/>
      <c r="E1052" s="108" t="s">
        <v>349</v>
      </c>
      <c r="F1052" s="194" t="s">
        <v>1583</v>
      </c>
    </row>
    <row r="1053" spans="3:8" x14ac:dyDescent="0.2">
      <c r="C1053" s="107" t="s">
        <v>5151</v>
      </c>
      <c r="D1053" s="3"/>
      <c r="E1053" s="108" t="s">
        <v>437</v>
      </c>
      <c r="F1053" s="192" t="s">
        <v>1589</v>
      </c>
    </row>
    <row r="1054" spans="3:8" x14ac:dyDescent="0.2">
      <c r="C1054" s="107" t="s">
        <v>5152</v>
      </c>
      <c r="D1054" s="3"/>
      <c r="E1054" s="108" t="s">
        <v>438</v>
      </c>
      <c r="F1054" s="192" t="s">
        <v>1542</v>
      </c>
    </row>
    <row r="1055" spans="3:8" x14ac:dyDescent="0.2">
      <c r="C1055" s="107" t="s">
        <v>5153</v>
      </c>
      <c r="D1055" s="3"/>
      <c r="E1055" s="108" t="s">
        <v>439</v>
      </c>
      <c r="F1055" s="192" t="s">
        <v>1543</v>
      </c>
    </row>
    <row r="1056" spans="3:8" x14ac:dyDescent="0.2">
      <c r="C1056" s="107" t="s">
        <v>5154</v>
      </c>
      <c r="D1056" s="3"/>
      <c r="E1056" s="108" t="s">
        <v>440</v>
      </c>
      <c r="F1056" s="192" t="s">
        <v>2671</v>
      </c>
    </row>
    <row r="1057" spans="3:8" x14ac:dyDescent="0.2">
      <c r="C1057" s="107" t="s">
        <v>5155</v>
      </c>
      <c r="D1057" s="3"/>
      <c r="E1057" s="108" t="s">
        <v>441</v>
      </c>
      <c r="F1057" s="192" t="s">
        <v>2721</v>
      </c>
    </row>
    <row r="1058" spans="3:8" x14ac:dyDescent="0.2">
      <c r="C1058" s="107" t="s">
        <v>5156</v>
      </c>
      <c r="D1058" s="3"/>
      <c r="E1058" s="108" t="s">
        <v>442</v>
      </c>
      <c r="F1058" s="201" t="s">
        <v>2722</v>
      </c>
    </row>
    <row r="1059" spans="3:8" x14ac:dyDescent="0.2">
      <c r="C1059" s="107" t="s">
        <v>5157</v>
      </c>
      <c r="D1059" s="3"/>
      <c r="E1059" s="143" t="s">
        <v>443</v>
      </c>
      <c r="F1059" s="280" t="s">
        <v>1590</v>
      </c>
      <c r="H1059" s="253">
        <f>ROUND(F1058/12,3)</f>
        <v>66.472999999999999</v>
      </c>
    </row>
    <row r="1060" spans="3:8" x14ac:dyDescent="0.2">
      <c r="C1060" s="107" t="s">
        <v>5158</v>
      </c>
      <c r="D1060" s="3"/>
      <c r="E1060" s="108" t="s">
        <v>371</v>
      </c>
      <c r="F1060" s="192" t="s">
        <v>815</v>
      </c>
    </row>
    <row r="1061" spans="3:8" x14ac:dyDescent="0.2">
      <c r="C1061" s="107" t="s">
        <v>5159</v>
      </c>
      <c r="D1061" s="3"/>
      <c r="E1061" s="108" t="s">
        <v>349</v>
      </c>
      <c r="F1061" s="194" t="s">
        <v>1583</v>
      </c>
    </row>
    <row r="1062" spans="3:8" x14ac:dyDescent="0.2">
      <c r="C1062" s="107" t="s">
        <v>5160</v>
      </c>
      <c r="D1062" s="3"/>
      <c r="E1062" s="108" t="s">
        <v>437</v>
      </c>
      <c r="F1062" s="192" t="s">
        <v>1591</v>
      </c>
    </row>
    <row r="1063" spans="3:8" x14ac:dyDescent="0.2">
      <c r="C1063" s="107" t="s">
        <v>5161</v>
      </c>
      <c r="D1063" s="3"/>
      <c r="E1063" s="108" t="s">
        <v>438</v>
      </c>
      <c r="F1063" s="192" t="s">
        <v>1546</v>
      </c>
    </row>
    <row r="1064" spans="3:8" x14ac:dyDescent="0.2">
      <c r="C1064" s="107" t="s">
        <v>5162</v>
      </c>
      <c r="D1064" s="3"/>
      <c r="E1064" s="108" t="s">
        <v>439</v>
      </c>
      <c r="F1064" s="192" t="s">
        <v>2441</v>
      </c>
    </row>
    <row r="1065" spans="3:8" x14ac:dyDescent="0.2">
      <c r="C1065" s="107" t="s">
        <v>5163</v>
      </c>
      <c r="D1065" s="3"/>
      <c r="E1065" s="108" t="s">
        <v>440</v>
      </c>
      <c r="F1065" s="192" t="s">
        <v>2674</v>
      </c>
    </row>
    <row r="1066" spans="3:8" x14ac:dyDescent="0.2">
      <c r="C1066" s="107" t="s">
        <v>5164</v>
      </c>
      <c r="D1066" s="3"/>
      <c r="E1066" s="108" t="s">
        <v>441</v>
      </c>
      <c r="F1066" s="192" t="s">
        <v>2723</v>
      </c>
    </row>
    <row r="1067" spans="3:8" x14ac:dyDescent="0.2">
      <c r="C1067" s="107" t="s">
        <v>5165</v>
      </c>
      <c r="D1067" s="3"/>
      <c r="E1067" s="108" t="s">
        <v>442</v>
      </c>
      <c r="F1067" s="201" t="s">
        <v>2724</v>
      </c>
    </row>
    <row r="1068" spans="3:8" x14ac:dyDescent="0.2">
      <c r="C1068" s="107" t="s">
        <v>5166</v>
      </c>
      <c r="D1068" s="3"/>
      <c r="E1068" s="143" t="s">
        <v>443</v>
      </c>
      <c r="F1068" s="280" t="s">
        <v>2466</v>
      </c>
      <c r="H1068" s="253">
        <f>ROUND(F1067/12,3)</f>
        <v>91.647999999999996</v>
      </c>
    </row>
    <row r="1069" spans="3:8" x14ac:dyDescent="0.2">
      <c r="C1069" s="107" t="s">
        <v>5167</v>
      </c>
      <c r="D1069" s="3"/>
      <c r="E1069" s="108" t="s">
        <v>371</v>
      </c>
      <c r="F1069" s="192" t="s">
        <v>234</v>
      </c>
    </row>
    <row r="1070" spans="3:8" x14ac:dyDescent="0.2">
      <c r="C1070" s="107" t="s">
        <v>5168</v>
      </c>
      <c r="D1070" s="3"/>
      <c r="E1070" s="108" t="s">
        <v>349</v>
      </c>
      <c r="F1070" s="194" t="s">
        <v>1583</v>
      </c>
    </row>
    <row r="1071" spans="3:8" x14ac:dyDescent="0.2">
      <c r="C1071" s="107" t="s">
        <v>5169</v>
      </c>
      <c r="D1071" s="3"/>
      <c r="E1071" s="108" t="s">
        <v>437</v>
      </c>
      <c r="F1071" s="192" t="s">
        <v>1592</v>
      </c>
    </row>
    <row r="1072" spans="3:8" x14ac:dyDescent="0.2">
      <c r="C1072" s="107" t="s">
        <v>5170</v>
      </c>
      <c r="D1072" s="3"/>
      <c r="E1072" s="108" t="s">
        <v>438</v>
      </c>
      <c r="F1072" s="192" t="s">
        <v>1548</v>
      </c>
    </row>
    <row r="1073" spans="3:8" x14ac:dyDescent="0.2">
      <c r="C1073" s="107" t="s">
        <v>5171</v>
      </c>
      <c r="D1073" s="3"/>
      <c r="E1073" s="108" t="s">
        <v>439</v>
      </c>
      <c r="F1073" s="192" t="s">
        <v>2443</v>
      </c>
    </row>
    <row r="1074" spans="3:8" x14ac:dyDescent="0.2">
      <c r="C1074" s="107" t="s">
        <v>5172</v>
      </c>
      <c r="D1074" s="3"/>
      <c r="E1074" s="108" t="s">
        <v>440</v>
      </c>
      <c r="F1074" s="192" t="s">
        <v>2677</v>
      </c>
    </row>
    <row r="1075" spans="3:8" x14ac:dyDescent="0.2">
      <c r="C1075" s="107" t="s">
        <v>5173</v>
      </c>
      <c r="D1075" s="3"/>
      <c r="E1075" s="108" t="s">
        <v>441</v>
      </c>
      <c r="F1075" s="192" t="s">
        <v>2725</v>
      </c>
    </row>
    <row r="1076" spans="3:8" x14ac:dyDescent="0.2">
      <c r="C1076" s="107" t="s">
        <v>5174</v>
      </c>
      <c r="D1076" s="3"/>
      <c r="E1076" s="108" t="s">
        <v>442</v>
      </c>
      <c r="F1076" s="201" t="s">
        <v>2726</v>
      </c>
    </row>
    <row r="1077" spans="3:8" x14ac:dyDescent="0.2">
      <c r="C1077" s="107" t="s">
        <v>5175</v>
      </c>
      <c r="D1077" s="3"/>
      <c r="E1077" s="143" t="s">
        <v>443</v>
      </c>
      <c r="F1077" s="280" t="s">
        <v>2467</v>
      </c>
      <c r="H1077" s="253">
        <f>ROUND(F1076/12,3)</f>
        <v>117.378</v>
      </c>
    </row>
    <row r="1078" spans="3:8" x14ac:dyDescent="0.2">
      <c r="C1078" s="107" t="s">
        <v>5176</v>
      </c>
      <c r="D1078" s="3"/>
      <c r="E1078" s="108" t="s">
        <v>371</v>
      </c>
      <c r="F1078" s="192" t="s">
        <v>238</v>
      </c>
    </row>
    <row r="1079" spans="3:8" x14ac:dyDescent="0.2">
      <c r="C1079" s="107" t="s">
        <v>5177</v>
      </c>
      <c r="D1079" s="3"/>
      <c r="E1079" s="108" t="s">
        <v>349</v>
      </c>
      <c r="F1079" s="194" t="s">
        <v>1583</v>
      </c>
    </row>
    <row r="1080" spans="3:8" x14ac:dyDescent="0.2">
      <c r="C1080" s="107" t="s">
        <v>5178</v>
      </c>
      <c r="D1080" s="3"/>
      <c r="E1080" s="108" t="s">
        <v>437</v>
      </c>
      <c r="F1080" s="192" t="s">
        <v>1593</v>
      </c>
    </row>
    <row r="1081" spans="3:8" x14ac:dyDescent="0.2">
      <c r="C1081" s="107" t="s">
        <v>5179</v>
      </c>
      <c r="D1081" s="3"/>
      <c r="E1081" s="108" t="s">
        <v>438</v>
      </c>
      <c r="F1081" s="192" t="s">
        <v>1550</v>
      </c>
    </row>
    <row r="1082" spans="3:8" x14ac:dyDescent="0.2">
      <c r="C1082" s="107" t="s">
        <v>5180</v>
      </c>
      <c r="D1082" s="3"/>
      <c r="E1082" s="108" t="s">
        <v>439</v>
      </c>
      <c r="F1082" s="192" t="s">
        <v>2445</v>
      </c>
    </row>
    <row r="1083" spans="3:8" x14ac:dyDescent="0.2">
      <c r="C1083" s="107" t="s">
        <v>5181</v>
      </c>
      <c r="D1083" s="3"/>
      <c r="E1083" s="108" t="s">
        <v>440</v>
      </c>
      <c r="F1083" s="192" t="s">
        <v>2680</v>
      </c>
    </row>
    <row r="1084" spans="3:8" x14ac:dyDescent="0.2">
      <c r="C1084" s="107" t="s">
        <v>5182</v>
      </c>
      <c r="D1084" s="3"/>
      <c r="E1084" s="108" t="s">
        <v>441</v>
      </c>
      <c r="F1084" s="192" t="s">
        <v>2727</v>
      </c>
    </row>
    <row r="1085" spans="3:8" x14ac:dyDescent="0.2">
      <c r="C1085" s="107" t="s">
        <v>5183</v>
      </c>
      <c r="D1085" s="3"/>
      <c r="E1085" s="108" t="s">
        <v>442</v>
      </c>
      <c r="F1085" s="201" t="s">
        <v>2728</v>
      </c>
    </row>
    <row r="1086" spans="3:8" x14ac:dyDescent="0.2">
      <c r="C1086" s="107" t="s">
        <v>5184</v>
      </c>
      <c r="D1086" s="3"/>
      <c r="E1086" s="143" t="s">
        <v>443</v>
      </c>
      <c r="F1086" s="280" t="s">
        <v>2468</v>
      </c>
      <c r="H1086" s="253">
        <f>ROUND(F1085/12,3)</f>
        <v>151.65700000000001</v>
      </c>
    </row>
    <row r="1087" spans="3:8" x14ac:dyDescent="0.2">
      <c r="C1087" s="107" t="s">
        <v>5185</v>
      </c>
      <c r="D1087" s="3"/>
      <c r="E1087" s="108" t="s">
        <v>371</v>
      </c>
      <c r="F1087" s="192" t="s">
        <v>242</v>
      </c>
    </row>
    <row r="1088" spans="3:8" x14ac:dyDescent="0.2">
      <c r="C1088" s="107" t="s">
        <v>5186</v>
      </c>
      <c r="D1088" s="3"/>
      <c r="E1088" s="108" t="s">
        <v>349</v>
      </c>
      <c r="F1088" s="194" t="s">
        <v>1583</v>
      </c>
    </row>
    <row r="1089" spans="3:8" x14ac:dyDescent="0.2">
      <c r="C1089" s="107" t="s">
        <v>5187</v>
      </c>
      <c r="D1089" s="3"/>
      <c r="E1089" s="108" t="s">
        <v>437</v>
      </c>
      <c r="F1089" s="192" t="s">
        <v>1594</v>
      </c>
    </row>
    <row r="1090" spans="3:8" x14ac:dyDescent="0.2">
      <c r="C1090" s="107" t="s">
        <v>5188</v>
      </c>
      <c r="D1090" s="3"/>
      <c r="E1090" s="108" t="s">
        <v>438</v>
      </c>
      <c r="F1090" s="192" t="s">
        <v>1552</v>
      </c>
    </row>
    <row r="1091" spans="3:8" x14ac:dyDescent="0.2">
      <c r="C1091" s="107" t="s">
        <v>5189</v>
      </c>
      <c r="D1091" s="3"/>
      <c r="E1091" s="108" t="s">
        <v>439</v>
      </c>
      <c r="F1091" s="192" t="s">
        <v>2447</v>
      </c>
    </row>
    <row r="1092" spans="3:8" x14ac:dyDescent="0.2">
      <c r="C1092" s="107" t="s">
        <v>5190</v>
      </c>
      <c r="D1092" s="3"/>
      <c r="E1092" s="108" t="s">
        <v>440</v>
      </c>
      <c r="F1092" s="192" t="s">
        <v>2683</v>
      </c>
    </row>
    <row r="1093" spans="3:8" x14ac:dyDescent="0.2">
      <c r="C1093" s="107" t="s">
        <v>5191</v>
      </c>
      <c r="D1093" s="3"/>
      <c r="E1093" s="108" t="s">
        <v>441</v>
      </c>
      <c r="F1093" s="192" t="s">
        <v>2729</v>
      </c>
    </row>
    <row r="1094" spans="3:8" x14ac:dyDescent="0.2">
      <c r="C1094" s="107" t="s">
        <v>5192</v>
      </c>
      <c r="D1094" s="3"/>
      <c r="E1094" s="108" t="s">
        <v>442</v>
      </c>
      <c r="F1094" s="201" t="s">
        <v>2730</v>
      </c>
    </row>
    <row r="1095" spans="3:8" x14ac:dyDescent="0.2">
      <c r="C1095" s="107" t="s">
        <v>5193</v>
      </c>
      <c r="D1095" s="3"/>
      <c r="E1095" s="143" t="s">
        <v>443</v>
      </c>
      <c r="F1095" s="280" t="s">
        <v>2469</v>
      </c>
      <c r="H1095" s="253">
        <f>ROUND(F1094/12,3)</f>
        <v>238.79300000000001</v>
      </c>
    </row>
    <row r="1096" spans="3:8" x14ac:dyDescent="0.2">
      <c r="C1096" s="107" t="s">
        <v>5194</v>
      </c>
      <c r="D1096" s="3"/>
      <c r="E1096" s="108" t="s">
        <v>371</v>
      </c>
      <c r="F1096" s="192" t="s">
        <v>816</v>
      </c>
    </row>
    <row r="1097" spans="3:8" x14ac:dyDescent="0.2">
      <c r="C1097" s="107" t="s">
        <v>5195</v>
      </c>
      <c r="D1097" s="3"/>
      <c r="E1097" s="108" t="s">
        <v>349</v>
      </c>
      <c r="F1097" s="194" t="s">
        <v>1583</v>
      </c>
    </row>
    <row r="1098" spans="3:8" x14ac:dyDescent="0.2">
      <c r="C1098" s="107" t="s">
        <v>5196</v>
      </c>
      <c r="D1098" s="3"/>
      <c r="E1098" s="108" t="s">
        <v>437</v>
      </c>
      <c r="F1098" s="192" t="s">
        <v>1595</v>
      </c>
    </row>
    <row r="1099" spans="3:8" x14ac:dyDescent="0.2">
      <c r="C1099" s="107" t="s">
        <v>5197</v>
      </c>
      <c r="D1099" s="3"/>
      <c r="E1099" s="108" t="s">
        <v>438</v>
      </c>
      <c r="F1099" s="192" t="s">
        <v>1554</v>
      </c>
    </row>
    <row r="1100" spans="3:8" x14ac:dyDescent="0.2">
      <c r="C1100" s="107" t="s">
        <v>5198</v>
      </c>
      <c r="D1100" s="3"/>
      <c r="E1100" s="108" t="s">
        <v>439</v>
      </c>
      <c r="F1100" s="192" t="s">
        <v>2449</v>
      </c>
    </row>
    <row r="1101" spans="3:8" x14ac:dyDescent="0.2">
      <c r="C1101" s="107" t="s">
        <v>5199</v>
      </c>
      <c r="D1101" s="3"/>
      <c r="E1101" s="108" t="s">
        <v>440</v>
      </c>
      <c r="F1101" s="192" t="s">
        <v>2686</v>
      </c>
    </row>
    <row r="1102" spans="3:8" x14ac:dyDescent="0.2">
      <c r="C1102" s="107" t="s">
        <v>5200</v>
      </c>
      <c r="D1102" s="3"/>
      <c r="E1102" s="108" t="s">
        <v>441</v>
      </c>
      <c r="F1102" s="192" t="s">
        <v>2731</v>
      </c>
    </row>
    <row r="1103" spans="3:8" x14ac:dyDescent="0.2">
      <c r="C1103" s="107" t="s">
        <v>5201</v>
      </c>
      <c r="D1103" s="3"/>
      <c r="E1103" s="108" t="s">
        <v>442</v>
      </c>
      <c r="F1103" s="201" t="s">
        <v>2732</v>
      </c>
    </row>
    <row r="1104" spans="3:8" x14ac:dyDescent="0.2">
      <c r="C1104" s="107" t="s">
        <v>5202</v>
      </c>
      <c r="D1104" s="3"/>
      <c r="E1104" s="143" t="s">
        <v>443</v>
      </c>
      <c r="F1104" s="264" t="s">
        <v>2470</v>
      </c>
      <c r="H1104" s="253">
        <f>ROUND(F1103/12,3)</f>
        <v>330.07299999999998</v>
      </c>
    </row>
    <row r="1105" spans="3:6" x14ac:dyDescent="0.2">
      <c r="C1105" s="107" t="s">
        <v>5203</v>
      </c>
      <c r="D1105" s="3"/>
      <c r="E1105" s="108" t="s">
        <v>455</v>
      </c>
      <c r="F1105" s="279" t="s">
        <v>1579</v>
      </c>
    </row>
    <row r="1106" spans="3:6" x14ac:dyDescent="0.2">
      <c r="C1106" s="107" t="s">
        <v>5204</v>
      </c>
      <c r="D1106" s="3"/>
      <c r="E1106" s="143" t="s">
        <v>457</v>
      </c>
      <c r="F1106" s="186" t="s">
        <v>1555</v>
      </c>
    </row>
    <row r="1107" spans="3:6" x14ac:dyDescent="0.2">
      <c r="C1107" s="107" t="s">
        <v>5205</v>
      </c>
      <c r="D1107" s="35"/>
      <c r="E1107" s="108" t="s">
        <v>66</v>
      </c>
      <c r="F1107" s="28" t="s">
        <v>886</v>
      </c>
    </row>
    <row r="1108" spans="3:6" x14ac:dyDescent="0.2">
      <c r="C1108" s="107" t="s">
        <v>5206</v>
      </c>
      <c r="D1108" s="3"/>
      <c r="E1108" s="111" t="s">
        <v>426</v>
      </c>
      <c r="F1108" s="192" t="s">
        <v>1524</v>
      </c>
    </row>
    <row r="1109" spans="3:6" x14ac:dyDescent="0.2">
      <c r="C1109" s="107" t="s">
        <v>5207</v>
      </c>
      <c r="D1109" s="3"/>
      <c r="E1109" s="111" t="s">
        <v>349</v>
      </c>
      <c r="F1109" s="192" t="s">
        <v>1596</v>
      </c>
    </row>
    <row r="1110" spans="3:6" x14ac:dyDescent="0.2">
      <c r="C1110" s="107" t="s">
        <v>5208</v>
      </c>
      <c r="D1110" s="3"/>
      <c r="E1110" s="111" t="s">
        <v>430</v>
      </c>
      <c r="F1110" s="192" t="s">
        <v>1597</v>
      </c>
    </row>
    <row r="1111" spans="3:6" x14ac:dyDescent="0.2">
      <c r="C1111" s="107" t="s">
        <v>5209</v>
      </c>
      <c r="D1111" s="3"/>
      <c r="E1111" s="111" t="s">
        <v>432</v>
      </c>
      <c r="F1111" s="199" t="s">
        <v>1598</v>
      </c>
    </row>
    <row r="1112" spans="3:6" x14ac:dyDescent="0.2">
      <c r="C1112" s="107" t="s">
        <v>5210</v>
      </c>
      <c r="D1112" s="3"/>
      <c r="E1112" s="111" t="s">
        <v>434</v>
      </c>
      <c r="F1112" s="135" t="s">
        <v>1599</v>
      </c>
    </row>
    <row r="1113" spans="3:6" x14ac:dyDescent="0.2">
      <c r="C1113" s="107" t="s">
        <v>5211</v>
      </c>
      <c r="D1113" s="3"/>
      <c r="E1113" s="143" t="s">
        <v>436</v>
      </c>
      <c r="F1113" s="280" t="s">
        <v>1529</v>
      </c>
    </row>
    <row r="1114" spans="3:6" x14ac:dyDescent="0.2">
      <c r="C1114" s="107" t="s">
        <v>5212</v>
      </c>
      <c r="D1114" s="3"/>
      <c r="E1114" s="108" t="s">
        <v>371</v>
      </c>
      <c r="F1114" s="192" t="s">
        <v>123</v>
      </c>
    </row>
    <row r="1115" spans="3:6" x14ac:dyDescent="0.2">
      <c r="C1115" s="107" t="s">
        <v>5213</v>
      </c>
      <c r="D1115" s="3"/>
      <c r="E1115" s="108" t="s">
        <v>349</v>
      </c>
      <c r="F1115" s="194" t="s">
        <v>1600</v>
      </c>
    </row>
    <row r="1116" spans="3:6" x14ac:dyDescent="0.2">
      <c r="C1116" s="107" t="s">
        <v>5214</v>
      </c>
      <c r="D1116" s="3"/>
      <c r="E1116" s="108" t="s">
        <v>437</v>
      </c>
      <c r="F1116" s="192" t="s">
        <v>1601</v>
      </c>
    </row>
    <row r="1117" spans="3:6" x14ac:dyDescent="0.2">
      <c r="C1117" s="107" t="s">
        <v>5215</v>
      </c>
      <c r="D1117" s="3"/>
      <c r="E1117" s="108" t="s">
        <v>438</v>
      </c>
      <c r="F1117" s="192" t="s">
        <v>1532</v>
      </c>
    </row>
    <row r="1118" spans="3:6" x14ac:dyDescent="0.2">
      <c r="C1118" s="107" t="s">
        <v>5216</v>
      </c>
      <c r="D1118" s="3"/>
      <c r="E1118" s="108" t="s">
        <v>439</v>
      </c>
      <c r="F1118" s="192" t="s">
        <v>2431</v>
      </c>
    </row>
    <row r="1119" spans="3:6" x14ac:dyDescent="0.2">
      <c r="C1119" s="107" t="s">
        <v>5217</v>
      </c>
      <c r="D1119" s="3"/>
      <c r="E1119" s="108" t="s">
        <v>440</v>
      </c>
      <c r="F1119" s="192" t="s">
        <v>2656</v>
      </c>
    </row>
    <row r="1120" spans="3:6" x14ac:dyDescent="0.2">
      <c r="C1120" s="107" t="s">
        <v>5218</v>
      </c>
      <c r="D1120" s="3"/>
      <c r="E1120" s="108" t="s">
        <v>441</v>
      </c>
      <c r="F1120" s="192" t="s">
        <v>2733</v>
      </c>
    </row>
    <row r="1121" spans="3:8" x14ac:dyDescent="0.2">
      <c r="C1121" s="107" t="s">
        <v>5219</v>
      </c>
      <c r="D1121" s="3"/>
      <c r="E1121" s="108" t="s">
        <v>442</v>
      </c>
      <c r="F1121" s="201" t="s">
        <v>2734</v>
      </c>
    </row>
    <row r="1122" spans="3:8" x14ac:dyDescent="0.2">
      <c r="C1122" s="107" t="s">
        <v>5220</v>
      </c>
      <c r="D1122" s="3"/>
      <c r="E1122" s="143" t="s">
        <v>443</v>
      </c>
      <c r="F1122" s="254" t="s">
        <v>2471</v>
      </c>
      <c r="H1122" s="253">
        <f>ROUND(F1121/12,3)</f>
        <v>20.940999999999999</v>
      </c>
    </row>
    <row r="1123" spans="3:8" x14ac:dyDescent="0.2">
      <c r="C1123" s="107" t="s">
        <v>5221</v>
      </c>
      <c r="D1123" s="3"/>
      <c r="E1123" s="108" t="s">
        <v>371</v>
      </c>
      <c r="F1123" s="192" t="s">
        <v>73</v>
      </c>
    </row>
    <row r="1124" spans="3:8" x14ac:dyDescent="0.2">
      <c r="C1124" s="107" t="s">
        <v>5222</v>
      </c>
      <c r="D1124" s="3"/>
      <c r="E1124" s="108" t="s">
        <v>349</v>
      </c>
      <c r="F1124" s="194" t="s">
        <v>1600</v>
      </c>
    </row>
    <row r="1125" spans="3:8" x14ac:dyDescent="0.2">
      <c r="C1125" s="107" t="s">
        <v>5223</v>
      </c>
      <c r="D1125" s="3"/>
      <c r="E1125" s="108" t="s">
        <v>437</v>
      </c>
      <c r="F1125" s="192" t="s">
        <v>1602</v>
      </c>
    </row>
    <row r="1126" spans="3:8" x14ac:dyDescent="0.2">
      <c r="C1126" s="107" t="s">
        <v>5224</v>
      </c>
      <c r="D1126" s="3"/>
      <c r="E1126" s="108" t="s">
        <v>438</v>
      </c>
      <c r="F1126" s="192" t="s">
        <v>1603</v>
      </c>
    </row>
    <row r="1127" spans="3:8" x14ac:dyDescent="0.2">
      <c r="C1127" s="107" t="s">
        <v>5225</v>
      </c>
      <c r="D1127" s="3"/>
      <c r="E1127" s="108" t="s">
        <v>439</v>
      </c>
      <c r="F1127" s="192" t="s">
        <v>2433</v>
      </c>
    </row>
    <row r="1128" spans="3:8" x14ac:dyDescent="0.2">
      <c r="C1128" s="107" t="s">
        <v>5226</v>
      </c>
      <c r="D1128" s="3"/>
      <c r="E1128" s="108" t="s">
        <v>440</v>
      </c>
      <c r="F1128" s="192" t="s">
        <v>2659</v>
      </c>
    </row>
    <row r="1129" spans="3:8" x14ac:dyDescent="0.2">
      <c r="C1129" s="107" t="s">
        <v>5227</v>
      </c>
      <c r="D1129" s="3"/>
      <c r="E1129" s="108" t="s">
        <v>441</v>
      </c>
      <c r="F1129" s="192" t="s">
        <v>2735</v>
      </c>
    </row>
    <row r="1130" spans="3:8" x14ac:dyDescent="0.2">
      <c r="C1130" s="107" t="s">
        <v>5228</v>
      </c>
      <c r="D1130" s="3"/>
      <c r="E1130" s="108" t="s">
        <v>442</v>
      </c>
      <c r="F1130" s="201" t="s">
        <v>2736</v>
      </c>
    </row>
    <row r="1131" spans="3:8" x14ac:dyDescent="0.2">
      <c r="C1131" s="107" t="s">
        <v>5229</v>
      </c>
      <c r="D1131" s="3"/>
      <c r="E1131" s="143" t="s">
        <v>443</v>
      </c>
      <c r="F1131" s="280" t="s">
        <v>2472</v>
      </c>
      <c r="H1131" s="253">
        <f>ROUND(F1130/12,3)</f>
        <v>20.324000000000002</v>
      </c>
    </row>
    <row r="1132" spans="3:8" x14ac:dyDescent="0.2">
      <c r="C1132" s="107" t="s">
        <v>5230</v>
      </c>
      <c r="D1132" s="3"/>
      <c r="E1132" s="108" t="s">
        <v>371</v>
      </c>
      <c r="F1132" s="192" t="s">
        <v>79</v>
      </c>
    </row>
    <row r="1133" spans="3:8" x14ac:dyDescent="0.2">
      <c r="C1133" s="107" t="s">
        <v>5231</v>
      </c>
      <c r="D1133" s="3"/>
      <c r="E1133" s="108" t="s">
        <v>349</v>
      </c>
      <c r="F1133" s="194" t="s">
        <v>1600</v>
      </c>
    </row>
    <row r="1134" spans="3:8" x14ac:dyDescent="0.2">
      <c r="C1134" s="107" t="s">
        <v>5232</v>
      </c>
      <c r="D1134" s="3"/>
      <c r="E1134" s="108" t="s">
        <v>437</v>
      </c>
      <c r="F1134" s="192" t="s">
        <v>1604</v>
      </c>
    </row>
    <row r="1135" spans="3:8" x14ac:dyDescent="0.2">
      <c r="C1135" s="107" t="s">
        <v>5233</v>
      </c>
      <c r="D1135" s="3"/>
      <c r="E1135" s="108" t="s">
        <v>438</v>
      </c>
      <c r="F1135" s="192" t="s">
        <v>1536</v>
      </c>
    </row>
    <row r="1136" spans="3:8" x14ac:dyDescent="0.2">
      <c r="C1136" s="107" t="s">
        <v>5234</v>
      </c>
      <c r="D1136" s="3"/>
      <c r="E1136" s="108" t="s">
        <v>439</v>
      </c>
      <c r="F1136" s="192" t="s">
        <v>2435</v>
      </c>
    </row>
    <row r="1137" spans="3:8" x14ac:dyDescent="0.2">
      <c r="C1137" s="107" t="s">
        <v>5235</v>
      </c>
      <c r="D1137" s="3"/>
      <c r="E1137" s="108" t="s">
        <v>440</v>
      </c>
      <c r="F1137" s="192" t="s">
        <v>2662</v>
      </c>
    </row>
    <row r="1138" spans="3:8" x14ac:dyDescent="0.2">
      <c r="C1138" s="107" t="s">
        <v>5236</v>
      </c>
      <c r="D1138" s="3"/>
      <c r="E1138" s="108" t="s">
        <v>441</v>
      </c>
      <c r="F1138" s="192" t="s">
        <v>2737</v>
      </c>
    </row>
    <row r="1139" spans="3:8" x14ac:dyDescent="0.2">
      <c r="C1139" s="107" t="s">
        <v>5237</v>
      </c>
      <c r="D1139" s="3"/>
      <c r="E1139" s="108" t="s">
        <v>442</v>
      </c>
      <c r="F1139" s="201" t="s">
        <v>2738</v>
      </c>
    </row>
    <row r="1140" spans="3:8" x14ac:dyDescent="0.2">
      <c r="C1140" s="107" t="s">
        <v>5238</v>
      </c>
      <c r="D1140" s="3"/>
      <c r="E1140" s="143" t="s">
        <v>443</v>
      </c>
      <c r="F1140" s="280" t="s">
        <v>2473</v>
      </c>
      <c r="H1140" s="253">
        <f>ROUND(F1139/12,3)</f>
        <v>23.562000000000001</v>
      </c>
    </row>
    <row r="1141" spans="3:8" x14ac:dyDescent="0.2">
      <c r="C1141" s="107" t="s">
        <v>5239</v>
      </c>
      <c r="D1141" s="3"/>
      <c r="E1141" s="108" t="s">
        <v>371</v>
      </c>
      <c r="F1141" s="192" t="s">
        <v>83</v>
      </c>
    </row>
    <row r="1142" spans="3:8" x14ac:dyDescent="0.2">
      <c r="C1142" s="107" t="s">
        <v>5240</v>
      </c>
      <c r="D1142" s="3"/>
      <c r="E1142" s="108" t="s">
        <v>349</v>
      </c>
      <c r="F1142" s="194" t="s">
        <v>1600</v>
      </c>
    </row>
    <row r="1143" spans="3:8" x14ac:dyDescent="0.2">
      <c r="C1143" s="107" t="s">
        <v>5241</v>
      </c>
      <c r="D1143" s="3"/>
      <c r="E1143" s="108" t="s">
        <v>437</v>
      </c>
      <c r="F1143" s="192" t="s">
        <v>1605</v>
      </c>
    </row>
    <row r="1144" spans="3:8" x14ac:dyDescent="0.2">
      <c r="C1144" s="107" t="s">
        <v>5242</v>
      </c>
      <c r="D1144" s="3"/>
      <c r="E1144" s="108" t="s">
        <v>438</v>
      </c>
      <c r="F1144" s="192" t="s">
        <v>1606</v>
      </c>
    </row>
    <row r="1145" spans="3:8" x14ac:dyDescent="0.2">
      <c r="C1145" s="107" t="s">
        <v>5243</v>
      </c>
      <c r="D1145" s="3"/>
      <c r="E1145" s="108" t="s">
        <v>439</v>
      </c>
      <c r="F1145" s="192" t="s">
        <v>2437</v>
      </c>
    </row>
    <row r="1146" spans="3:8" x14ac:dyDescent="0.2">
      <c r="C1146" s="107" t="s">
        <v>5244</v>
      </c>
      <c r="D1146" s="3"/>
      <c r="E1146" s="108" t="s">
        <v>440</v>
      </c>
      <c r="F1146" s="192" t="s">
        <v>2665</v>
      </c>
    </row>
    <row r="1147" spans="3:8" x14ac:dyDescent="0.2">
      <c r="C1147" s="107" t="s">
        <v>5245</v>
      </c>
      <c r="D1147" s="3"/>
      <c r="E1147" s="108" t="s">
        <v>441</v>
      </c>
      <c r="F1147" s="192" t="s">
        <v>2739</v>
      </c>
    </row>
    <row r="1148" spans="3:8" x14ac:dyDescent="0.2">
      <c r="C1148" s="107" t="s">
        <v>5246</v>
      </c>
      <c r="D1148" s="3"/>
      <c r="E1148" s="108" t="s">
        <v>442</v>
      </c>
      <c r="F1148" s="201" t="s">
        <v>2740</v>
      </c>
    </row>
    <row r="1149" spans="3:8" x14ac:dyDescent="0.2">
      <c r="C1149" s="107" t="s">
        <v>5247</v>
      </c>
      <c r="D1149" s="3"/>
      <c r="E1149" s="143" t="s">
        <v>443</v>
      </c>
      <c r="F1149" s="280" t="s">
        <v>2474</v>
      </c>
      <c r="H1149" s="253">
        <f>ROUND(F1148/12,3)</f>
        <v>29.6</v>
      </c>
    </row>
    <row r="1150" spans="3:8" x14ac:dyDescent="0.2">
      <c r="C1150" s="107" t="s">
        <v>5248</v>
      </c>
      <c r="D1150" s="3"/>
      <c r="E1150" s="108" t="s">
        <v>371</v>
      </c>
      <c r="F1150" s="192" t="s">
        <v>95</v>
      </c>
    </row>
    <row r="1151" spans="3:8" x14ac:dyDescent="0.2">
      <c r="C1151" s="107" t="s">
        <v>5249</v>
      </c>
      <c r="D1151" s="3"/>
      <c r="E1151" s="108" t="s">
        <v>349</v>
      </c>
      <c r="F1151" s="194" t="s">
        <v>1600</v>
      </c>
    </row>
    <row r="1152" spans="3:8" x14ac:dyDescent="0.2">
      <c r="C1152" s="107" t="s">
        <v>5250</v>
      </c>
      <c r="D1152" s="3"/>
      <c r="E1152" s="108" t="s">
        <v>437</v>
      </c>
      <c r="F1152" s="192" t="s">
        <v>1607</v>
      </c>
    </row>
    <row r="1153" spans="3:8" x14ac:dyDescent="0.2">
      <c r="C1153" s="107" t="s">
        <v>5251</v>
      </c>
      <c r="D1153" s="3"/>
      <c r="E1153" s="108" t="s">
        <v>438</v>
      </c>
      <c r="F1153" s="192" t="s">
        <v>1540</v>
      </c>
    </row>
    <row r="1154" spans="3:8" x14ac:dyDescent="0.2">
      <c r="C1154" s="107" t="s">
        <v>5252</v>
      </c>
      <c r="D1154" s="3"/>
      <c r="E1154" s="108" t="s">
        <v>439</v>
      </c>
      <c r="F1154" s="192" t="s">
        <v>2439</v>
      </c>
    </row>
    <row r="1155" spans="3:8" x14ac:dyDescent="0.2">
      <c r="C1155" s="107" t="s">
        <v>5253</v>
      </c>
      <c r="D1155" s="3"/>
      <c r="E1155" s="108" t="s">
        <v>440</v>
      </c>
      <c r="F1155" s="192" t="s">
        <v>2668</v>
      </c>
    </row>
    <row r="1156" spans="3:8" x14ac:dyDescent="0.2">
      <c r="C1156" s="107" t="s">
        <v>5254</v>
      </c>
      <c r="D1156" s="3"/>
      <c r="E1156" s="108" t="s">
        <v>441</v>
      </c>
      <c r="F1156" s="192" t="s">
        <v>2741</v>
      </c>
    </row>
    <row r="1157" spans="3:8" x14ac:dyDescent="0.2">
      <c r="C1157" s="107" t="s">
        <v>5255</v>
      </c>
      <c r="D1157" s="3"/>
      <c r="E1157" s="108" t="s">
        <v>442</v>
      </c>
      <c r="F1157" s="201" t="s">
        <v>2742</v>
      </c>
    </row>
    <row r="1158" spans="3:8" x14ac:dyDescent="0.2">
      <c r="C1158" s="107" t="s">
        <v>5256</v>
      </c>
      <c r="D1158" s="3"/>
      <c r="E1158" s="143" t="s">
        <v>443</v>
      </c>
      <c r="F1158" s="280" t="s">
        <v>2475</v>
      </c>
      <c r="H1158" s="253">
        <f>ROUND(F1157/12,3)</f>
        <v>45.89</v>
      </c>
    </row>
    <row r="1159" spans="3:8" x14ac:dyDescent="0.2">
      <c r="C1159" s="107" t="s">
        <v>5257</v>
      </c>
      <c r="D1159" s="3"/>
      <c r="E1159" s="108" t="s">
        <v>371</v>
      </c>
      <c r="F1159" s="192" t="s">
        <v>196</v>
      </c>
    </row>
    <row r="1160" spans="3:8" x14ac:dyDescent="0.2">
      <c r="C1160" s="107" t="s">
        <v>5258</v>
      </c>
      <c r="D1160" s="3"/>
      <c r="E1160" s="108" t="s">
        <v>349</v>
      </c>
      <c r="F1160" s="194" t="s">
        <v>1600</v>
      </c>
    </row>
    <row r="1161" spans="3:8" x14ac:dyDescent="0.2">
      <c r="C1161" s="107" t="s">
        <v>5259</v>
      </c>
      <c r="D1161" s="3"/>
      <c r="E1161" s="108" t="s">
        <v>437</v>
      </c>
      <c r="F1161" s="192" t="s">
        <v>1608</v>
      </c>
    </row>
    <row r="1162" spans="3:8" x14ac:dyDescent="0.2">
      <c r="C1162" s="107" t="s">
        <v>5260</v>
      </c>
      <c r="D1162" s="3"/>
      <c r="E1162" s="108" t="s">
        <v>438</v>
      </c>
      <c r="F1162" s="192" t="s">
        <v>1609</v>
      </c>
    </row>
    <row r="1163" spans="3:8" x14ac:dyDescent="0.2">
      <c r="C1163" s="107" t="s">
        <v>5261</v>
      </c>
      <c r="D1163" s="3"/>
      <c r="E1163" s="108" t="s">
        <v>439</v>
      </c>
      <c r="F1163" s="192" t="s">
        <v>1543</v>
      </c>
    </row>
    <row r="1164" spans="3:8" x14ac:dyDescent="0.2">
      <c r="C1164" s="107" t="s">
        <v>5262</v>
      </c>
      <c r="D1164" s="3"/>
      <c r="E1164" s="108" t="s">
        <v>440</v>
      </c>
      <c r="F1164" s="192" t="s">
        <v>2671</v>
      </c>
    </row>
    <row r="1165" spans="3:8" x14ac:dyDescent="0.2">
      <c r="C1165" s="107" t="s">
        <v>5263</v>
      </c>
      <c r="D1165" s="3"/>
      <c r="E1165" s="108" t="s">
        <v>441</v>
      </c>
      <c r="F1165" s="192" t="s">
        <v>2743</v>
      </c>
    </row>
    <row r="1166" spans="3:8" x14ac:dyDescent="0.2">
      <c r="C1166" s="107" t="s">
        <v>5264</v>
      </c>
      <c r="D1166" s="3"/>
      <c r="E1166" s="108" t="s">
        <v>442</v>
      </c>
      <c r="F1166" s="201" t="s">
        <v>2744</v>
      </c>
    </row>
    <row r="1167" spans="3:8" x14ac:dyDescent="0.2">
      <c r="C1167" s="107" t="s">
        <v>5265</v>
      </c>
      <c r="D1167" s="3"/>
      <c r="E1167" s="143" t="s">
        <v>443</v>
      </c>
      <c r="F1167" s="280" t="s">
        <v>1610</v>
      </c>
      <c r="H1167" s="253">
        <f>ROUND(F1166/12,3)</f>
        <v>64.724000000000004</v>
      </c>
    </row>
    <row r="1168" spans="3:8" x14ac:dyDescent="0.2">
      <c r="C1168" s="107" t="s">
        <v>5266</v>
      </c>
      <c r="D1168" s="3"/>
      <c r="E1168" s="108" t="s">
        <v>371</v>
      </c>
      <c r="F1168" s="192" t="s">
        <v>815</v>
      </c>
    </row>
    <row r="1169" spans="3:8" x14ac:dyDescent="0.2">
      <c r="C1169" s="107" t="s">
        <v>5267</v>
      </c>
      <c r="D1169" s="3"/>
      <c r="E1169" s="108" t="s">
        <v>349</v>
      </c>
      <c r="F1169" s="194" t="s">
        <v>1600</v>
      </c>
    </row>
    <row r="1170" spans="3:8" x14ac:dyDescent="0.2">
      <c r="C1170" s="107" t="s">
        <v>5268</v>
      </c>
      <c r="D1170" s="3"/>
      <c r="E1170" s="108" t="s">
        <v>437</v>
      </c>
      <c r="F1170" s="192" t="s">
        <v>1611</v>
      </c>
    </row>
    <row r="1171" spans="3:8" x14ac:dyDescent="0.2">
      <c r="C1171" s="107" t="s">
        <v>5269</v>
      </c>
      <c r="D1171" s="3"/>
      <c r="E1171" s="108" t="s">
        <v>438</v>
      </c>
      <c r="F1171" s="192" t="s">
        <v>1612</v>
      </c>
    </row>
    <row r="1172" spans="3:8" x14ac:dyDescent="0.2">
      <c r="C1172" s="107" t="s">
        <v>5270</v>
      </c>
      <c r="D1172" s="3"/>
      <c r="E1172" s="108" t="s">
        <v>439</v>
      </c>
      <c r="F1172" s="192" t="s">
        <v>2441</v>
      </c>
    </row>
    <row r="1173" spans="3:8" x14ac:dyDescent="0.2">
      <c r="C1173" s="107" t="s">
        <v>5271</v>
      </c>
      <c r="D1173" s="3"/>
      <c r="E1173" s="108" t="s">
        <v>440</v>
      </c>
      <c r="F1173" s="192" t="s">
        <v>2674</v>
      </c>
    </row>
    <row r="1174" spans="3:8" x14ac:dyDescent="0.2">
      <c r="C1174" s="107" t="s">
        <v>5272</v>
      </c>
      <c r="D1174" s="3"/>
      <c r="E1174" s="108" t="s">
        <v>441</v>
      </c>
      <c r="F1174" s="192" t="s">
        <v>2745</v>
      </c>
    </row>
    <row r="1175" spans="3:8" x14ac:dyDescent="0.2">
      <c r="C1175" s="107" t="s">
        <v>5273</v>
      </c>
      <c r="D1175" s="3"/>
      <c r="E1175" s="108" t="s">
        <v>442</v>
      </c>
      <c r="F1175" s="201" t="s">
        <v>2746</v>
      </c>
    </row>
    <row r="1176" spans="3:8" x14ac:dyDescent="0.2">
      <c r="C1176" s="107" t="s">
        <v>5274</v>
      </c>
      <c r="D1176" s="3"/>
      <c r="E1176" s="143" t="s">
        <v>443</v>
      </c>
      <c r="F1176" s="280" t="s">
        <v>2476</v>
      </c>
      <c r="H1176" s="253">
        <f>ROUND(F1175/12,3)</f>
        <v>89.236999999999995</v>
      </c>
    </row>
    <row r="1177" spans="3:8" x14ac:dyDescent="0.2">
      <c r="C1177" s="107" t="s">
        <v>5275</v>
      </c>
      <c r="D1177" s="3"/>
      <c r="E1177" s="108" t="s">
        <v>371</v>
      </c>
      <c r="F1177" s="192" t="s">
        <v>234</v>
      </c>
    </row>
    <row r="1178" spans="3:8" x14ac:dyDescent="0.2">
      <c r="C1178" s="107" t="s">
        <v>5276</v>
      </c>
      <c r="D1178" s="3"/>
      <c r="E1178" s="108" t="s">
        <v>349</v>
      </c>
      <c r="F1178" s="194" t="s">
        <v>1600</v>
      </c>
    </row>
    <row r="1179" spans="3:8" x14ac:dyDescent="0.2">
      <c r="C1179" s="107" t="s">
        <v>5277</v>
      </c>
      <c r="D1179" s="3"/>
      <c r="E1179" s="108" t="s">
        <v>437</v>
      </c>
      <c r="F1179" s="192" t="s">
        <v>1613</v>
      </c>
    </row>
    <row r="1180" spans="3:8" x14ac:dyDescent="0.2">
      <c r="C1180" s="107" t="s">
        <v>5278</v>
      </c>
      <c r="D1180" s="3"/>
      <c r="E1180" s="108" t="s">
        <v>438</v>
      </c>
      <c r="F1180" s="192" t="s">
        <v>1614</v>
      </c>
    </row>
    <row r="1181" spans="3:8" x14ac:dyDescent="0.2">
      <c r="C1181" s="107" t="s">
        <v>5279</v>
      </c>
      <c r="D1181" s="3"/>
      <c r="E1181" s="108" t="s">
        <v>439</v>
      </c>
      <c r="F1181" s="192" t="s">
        <v>2443</v>
      </c>
    </row>
    <row r="1182" spans="3:8" x14ac:dyDescent="0.2">
      <c r="C1182" s="107" t="s">
        <v>5280</v>
      </c>
      <c r="D1182" s="3"/>
      <c r="E1182" s="108" t="s">
        <v>440</v>
      </c>
      <c r="F1182" s="192" t="s">
        <v>2677</v>
      </c>
    </row>
    <row r="1183" spans="3:8" x14ac:dyDescent="0.2">
      <c r="C1183" s="107" t="s">
        <v>5281</v>
      </c>
      <c r="D1183" s="3"/>
      <c r="E1183" s="108" t="s">
        <v>441</v>
      </c>
      <c r="F1183" s="192" t="s">
        <v>2747</v>
      </c>
    </row>
    <row r="1184" spans="3:8" x14ac:dyDescent="0.2">
      <c r="C1184" s="107" t="s">
        <v>5282</v>
      </c>
      <c r="D1184" s="3"/>
      <c r="E1184" s="108" t="s">
        <v>442</v>
      </c>
      <c r="F1184" s="201" t="s">
        <v>2748</v>
      </c>
    </row>
    <row r="1185" spans="3:8" x14ac:dyDescent="0.2">
      <c r="C1185" s="107" t="s">
        <v>5283</v>
      </c>
      <c r="D1185" s="3"/>
      <c r="E1185" s="143" t="s">
        <v>443</v>
      </c>
      <c r="F1185" s="280" t="s">
        <v>2477</v>
      </c>
      <c r="H1185" s="253">
        <f>ROUND(F1184/12,3)</f>
        <v>114.289</v>
      </c>
    </row>
    <row r="1186" spans="3:8" x14ac:dyDescent="0.2">
      <c r="C1186" s="107" t="s">
        <v>5284</v>
      </c>
      <c r="D1186" s="3"/>
      <c r="E1186" s="108" t="s">
        <v>371</v>
      </c>
      <c r="F1186" s="192" t="s">
        <v>238</v>
      </c>
    </row>
    <row r="1187" spans="3:8" x14ac:dyDescent="0.2">
      <c r="C1187" s="107" t="s">
        <v>5285</v>
      </c>
      <c r="D1187" s="3"/>
      <c r="E1187" s="108" t="s">
        <v>349</v>
      </c>
      <c r="F1187" s="194" t="s">
        <v>1600</v>
      </c>
    </row>
    <row r="1188" spans="3:8" x14ac:dyDescent="0.2">
      <c r="C1188" s="107" t="s">
        <v>5286</v>
      </c>
      <c r="D1188" s="3"/>
      <c r="E1188" s="108" t="s">
        <v>437</v>
      </c>
      <c r="F1188" s="192" t="s">
        <v>1615</v>
      </c>
    </row>
    <row r="1189" spans="3:8" x14ac:dyDescent="0.2">
      <c r="C1189" s="107" t="s">
        <v>5287</v>
      </c>
      <c r="D1189" s="3"/>
      <c r="E1189" s="108" t="s">
        <v>438</v>
      </c>
      <c r="F1189" s="192" t="s">
        <v>1616</v>
      </c>
    </row>
    <row r="1190" spans="3:8" x14ac:dyDescent="0.2">
      <c r="C1190" s="107" t="s">
        <v>5288</v>
      </c>
      <c r="D1190" s="3"/>
      <c r="E1190" s="108" t="s">
        <v>439</v>
      </c>
      <c r="F1190" s="192" t="s">
        <v>2445</v>
      </c>
    </row>
    <row r="1191" spans="3:8" x14ac:dyDescent="0.2">
      <c r="C1191" s="107" t="s">
        <v>5289</v>
      </c>
      <c r="D1191" s="3"/>
      <c r="E1191" s="108" t="s">
        <v>440</v>
      </c>
      <c r="F1191" s="192" t="s">
        <v>2680</v>
      </c>
    </row>
    <row r="1192" spans="3:8" x14ac:dyDescent="0.2">
      <c r="C1192" s="107" t="s">
        <v>5290</v>
      </c>
      <c r="D1192" s="3"/>
      <c r="E1192" s="108" t="s">
        <v>441</v>
      </c>
      <c r="F1192" s="192" t="s">
        <v>2749</v>
      </c>
    </row>
    <row r="1193" spans="3:8" x14ac:dyDescent="0.2">
      <c r="C1193" s="107" t="s">
        <v>5291</v>
      </c>
      <c r="D1193" s="3"/>
      <c r="E1193" s="108" t="s">
        <v>442</v>
      </c>
      <c r="F1193" s="201" t="s">
        <v>2750</v>
      </c>
    </row>
    <row r="1194" spans="3:8" x14ac:dyDescent="0.2">
      <c r="C1194" s="107" t="s">
        <v>5292</v>
      </c>
      <c r="D1194" s="3"/>
      <c r="E1194" s="143" t="s">
        <v>443</v>
      </c>
      <c r="F1194" s="280" t="s">
        <v>2478</v>
      </c>
      <c r="H1194" s="253">
        <f>ROUND(F1193/12,3)</f>
        <v>147.666</v>
      </c>
    </row>
    <row r="1195" spans="3:8" x14ac:dyDescent="0.2">
      <c r="C1195" s="107" t="s">
        <v>5293</v>
      </c>
      <c r="D1195" s="3"/>
      <c r="E1195" s="108" t="s">
        <v>371</v>
      </c>
      <c r="F1195" s="192" t="s">
        <v>242</v>
      </c>
    </row>
    <row r="1196" spans="3:8" x14ac:dyDescent="0.2">
      <c r="C1196" s="107" t="s">
        <v>5294</v>
      </c>
      <c r="D1196" s="3"/>
      <c r="E1196" s="108" t="s">
        <v>349</v>
      </c>
      <c r="F1196" s="194" t="s">
        <v>1600</v>
      </c>
    </row>
    <row r="1197" spans="3:8" x14ac:dyDescent="0.2">
      <c r="C1197" s="107" t="s">
        <v>5295</v>
      </c>
      <c r="D1197" s="3"/>
      <c r="E1197" s="108" t="s">
        <v>437</v>
      </c>
      <c r="F1197" s="192" t="s">
        <v>1617</v>
      </c>
    </row>
    <row r="1198" spans="3:8" x14ac:dyDescent="0.2">
      <c r="C1198" s="107" t="s">
        <v>5296</v>
      </c>
      <c r="D1198" s="3"/>
      <c r="E1198" s="108" t="s">
        <v>438</v>
      </c>
      <c r="F1198" s="192" t="s">
        <v>1552</v>
      </c>
    </row>
    <row r="1199" spans="3:8" x14ac:dyDescent="0.2">
      <c r="C1199" s="107" t="s">
        <v>5297</v>
      </c>
      <c r="D1199" s="3"/>
      <c r="E1199" s="108" t="s">
        <v>439</v>
      </c>
      <c r="F1199" s="192" t="s">
        <v>2447</v>
      </c>
    </row>
    <row r="1200" spans="3:8" x14ac:dyDescent="0.2">
      <c r="C1200" s="107" t="s">
        <v>5298</v>
      </c>
      <c r="D1200" s="3"/>
      <c r="E1200" s="108" t="s">
        <v>440</v>
      </c>
      <c r="F1200" s="192" t="s">
        <v>2683</v>
      </c>
    </row>
    <row r="1201" spans="3:8" x14ac:dyDescent="0.2">
      <c r="C1201" s="107" t="s">
        <v>5299</v>
      </c>
      <c r="D1201" s="3"/>
      <c r="E1201" s="108" t="s">
        <v>441</v>
      </c>
      <c r="F1201" s="192" t="s">
        <v>2751</v>
      </c>
    </row>
    <row r="1202" spans="3:8" x14ac:dyDescent="0.2">
      <c r="C1202" s="107" t="s">
        <v>5300</v>
      </c>
      <c r="D1202" s="3"/>
      <c r="E1202" s="108" t="s">
        <v>442</v>
      </c>
      <c r="F1202" s="201" t="s">
        <v>2752</v>
      </c>
    </row>
    <row r="1203" spans="3:8" x14ac:dyDescent="0.2">
      <c r="C1203" s="107" t="s">
        <v>5301</v>
      </c>
      <c r="D1203" s="3"/>
      <c r="E1203" s="143" t="s">
        <v>443</v>
      </c>
      <c r="F1203" s="280" t="s">
        <v>2479</v>
      </c>
      <c r="H1203" s="253">
        <f>ROUND(F1202/12,3)</f>
        <v>232.50899999999999</v>
      </c>
    </row>
    <row r="1204" spans="3:8" x14ac:dyDescent="0.2">
      <c r="C1204" s="107" t="s">
        <v>5302</v>
      </c>
      <c r="D1204" s="3"/>
      <c r="E1204" s="108" t="s">
        <v>371</v>
      </c>
      <c r="F1204" s="192" t="s">
        <v>816</v>
      </c>
    </row>
    <row r="1205" spans="3:8" x14ac:dyDescent="0.2">
      <c r="C1205" s="107" t="s">
        <v>5303</v>
      </c>
      <c r="D1205" s="3"/>
      <c r="E1205" s="108" t="s">
        <v>349</v>
      </c>
      <c r="F1205" s="194" t="s">
        <v>1600</v>
      </c>
    </row>
    <row r="1206" spans="3:8" x14ac:dyDescent="0.2">
      <c r="C1206" s="107" t="s">
        <v>5304</v>
      </c>
      <c r="D1206" s="3"/>
      <c r="E1206" s="108" t="s">
        <v>437</v>
      </c>
      <c r="F1206" s="192" t="s">
        <v>1618</v>
      </c>
    </row>
    <row r="1207" spans="3:8" x14ac:dyDescent="0.2">
      <c r="C1207" s="107" t="s">
        <v>5305</v>
      </c>
      <c r="D1207" s="3"/>
      <c r="E1207" s="108" t="s">
        <v>438</v>
      </c>
      <c r="F1207" s="192" t="s">
        <v>1554</v>
      </c>
    </row>
    <row r="1208" spans="3:8" x14ac:dyDescent="0.2">
      <c r="C1208" s="107" t="s">
        <v>5306</v>
      </c>
      <c r="D1208" s="3"/>
      <c r="E1208" s="108" t="s">
        <v>439</v>
      </c>
      <c r="F1208" s="192" t="s">
        <v>2449</v>
      </c>
    </row>
    <row r="1209" spans="3:8" x14ac:dyDescent="0.2">
      <c r="C1209" s="107" t="s">
        <v>5307</v>
      </c>
      <c r="D1209" s="3"/>
      <c r="E1209" s="108" t="s">
        <v>440</v>
      </c>
      <c r="F1209" s="192" t="s">
        <v>2686</v>
      </c>
    </row>
    <row r="1210" spans="3:8" x14ac:dyDescent="0.2">
      <c r="C1210" s="107" t="s">
        <v>5308</v>
      </c>
      <c r="D1210" s="3"/>
      <c r="E1210" s="108" t="s">
        <v>441</v>
      </c>
      <c r="F1210" s="192" t="s">
        <v>2753</v>
      </c>
    </row>
    <row r="1211" spans="3:8" x14ac:dyDescent="0.2">
      <c r="C1211" s="107" t="s">
        <v>5309</v>
      </c>
      <c r="D1211" s="3"/>
      <c r="E1211" s="108" t="s">
        <v>442</v>
      </c>
      <c r="F1211" s="201" t="s">
        <v>2754</v>
      </c>
    </row>
    <row r="1212" spans="3:8" x14ac:dyDescent="0.2">
      <c r="C1212" s="107" t="s">
        <v>5310</v>
      </c>
      <c r="D1212" s="3"/>
      <c r="E1212" s="143" t="s">
        <v>443</v>
      </c>
      <c r="F1212" s="264" t="s">
        <v>2480</v>
      </c>
      <c r="H1212" s="253">
        <f>ROUND(F1211/12,3)</f>
        <v>321.38600000000002</v>
      </c>
    </row>
    <row r="1213" spans="3:8" x14ac:dyDescent="0.2">
      <c r="C1213" s="107" t="s">
        <v>5311</v>
      </c>
      <c r="D1213" s="3"/>
      <c r="E1213" s="108" t="s">
        <v>455</v>
      </c>
      <c r="F1213" s="279" t="s">
        <v>1596</v>
      </c>
    </row>
    <row r="1214" spans="3:8" x14ac:dyDescent="0.2">
      <c r="C1214" s="107" t="s">
        <v>5312</v>
      </c>
      <c r="D1214" s="3"/>
      <c r="E1214" s="143" t="s">
        <v>457</v>
      </c>
      <c r="F1214" s="186" t="s">
        <v>1619</v>
      </c>
    </row>
    <row r="1215" spans="3:8" x14ac:dyDescent="0.2">
      <c r="C1215" s="107" t="s">
        <v>5313</v>
      </c>
      <c r="D1215" s="35"/>
      <c r="E1215" s="108" t="s">
        <v>66</v>
      </c>
      <c r="F1215" s="28" t="s">
        <v>887</v>
      </c>
    </row>
    <row r="1216" spans="3:8" x14ac:dyDescent="0.2">
      <c r="C1216" s="107" t="s">
        <v>5314</v>
      </c>
      <c r="D1216" s="3"/>
      <c r="E1216" s="111" t="s">
        <v>426</v>
      </c>
      <c r="F1216" s="192" t="s">
        <v>1524</v>
      </c>
    </row>
    <row r="1217" spans="3:8" x14ac:dyDescent="0.2">
      <c r="C1217" s="107" t="s">
        <v>5315</v>
      </c>
      <c r="D1217" s="3"/>
      <c r="E1217" s="111" t="s">
        <v>349</v>
      </c>
      <c r="F1217" s="192" t="s">
        <v>1620</v>
      </c>
    </row>
    <row r="1218" spans="3:8" x14ac:dyDescent="0.2">
      <c r="C1218" s="107" t="s">
        <v>5316</v>
      </c>
      <c r="D1218" s="3"/>
      <c r="E1218" s="111" t="s">
        <v>430</v>
      </c>
      <c r="F1218" s="192" t="s">
        <v>1621</v>
      </c>
    </row>
    <row r="1219" spans="3:8" x14ac:dyDescent="0.2">
      <c r="C1219" s="107" t="s">
        <v>5317</v>
      </c>
      <c r="D1219" s="3"/>
      <c r="E1219" s="111" t="s">
        <v>432</v>
      </c>
      <c r="F1219" s="199" t="s">
        <v>1622</v>
      </c>
    </row>
    <row r="1220" spans="3:8" x14ac:dyDescent="0.2">
      <c r="C1220" s="107" t="s">
        <v>5318</v>
      </c>
      <c r="D1220" s="3"/>
      <c r="E1220" s="111" t="s">
        <v>434</v>
      </c>
      <c r="F1220" s="135" t="s">
        <v>1623</v>
      </c>
    </row>
    <row r="1221" spans="3:8" x14ac:dyDescent="0.2">
      <c r="C1221" s="107" t="s">
        <v>5319</v>
      </c>
      <c r="D1221" s="3"/>
      <c r="E1221" s="143" t="s">
        <v>436</v>
      </c>
      <c r="F1221" s="280" t="s">
        <v>1529</v>
      </c>
    </row>
    <row r="1222" spans="3:8" x14ac:dyDescent="0.2">
      <c r="C1222" s="107" t="s">
        <v>5320</v>
      </c>
      <c r="D1222" s="3"/>
      <c r="E1222" s="108" t="s">
        <v>371</v>
      </c>
      <c r="F1222" s="192" t="s">
        <v>123</v>
      </c>
    </row>
    <row r="1223" spans="3:8" x14ac:dyDescent="0.2">
      <c r="C1223" s="107" t="s">
        <v>5321</v>
      </c>
      <c r="D1223" s="3"/>
      <c r="E1223" s="108" t="s">
        <v>349</v>
      </c>
      <c r="F1223" s="194" t="s">
        <v>1624</v>
      </c>
    </row>
    <row r="1224" spans="3:8" x14ac:dyDescent="0.2">
      <c r="C1224" s="107" t="s">
        <v>5322</v>
      </c>
      <c r="D1224" s="3"/>
      <c r="E1224" s="108" t="s">
        <v>437</v>
      </c>
      <c r="F1224" s="192" t="s">
        <v>1625</v>
      </c>
    </row>
    <row r="1225" spans="3:8" x14ac:dyDescent="0.2">
      <c r="C1225" s="107" t="s">
        <v>5323</v>
      </c>
      <c r="D1225" s="3"/>
      <c r="E1225" s="108" t="s">
        <v>438</v>
      </c>
      <c r="F1225" s="192" t="s">
        <v>1532</v>
      </c>
    </row>
    <row r="1226" spans="3:8" x14ac:dyDescent="0.2">
      <c r="C1226" s="107" t="s">
        <v>5324</v>
      </c>
      <c r="D1226" s="3"/>
      <c r="E1226" s="108" t="s">
        <v>439</v>
      </c>
      <c r="F1226" s="192" t="s">
        <v>2431</v>
      </c>
    </row>
    <row r="1227" spans="3:8" x14ac:dyDescent="0.2">
      <c r="C1227" s="107" t="s">
        <v>5325</v>
      </c>
      <c r="D1227" s="3"/>
      <c r="E1227" s="108" t="s">
        <v>440</v>
      </c>
      <c r="F1227" s="192" t="s">
        <v>2656</v>
      </c>
    </row>
    <row r="1228" spans="3:8" x14ac:dyDescent="0.2">
      <c r="C1228" s="107" t="s">
        <v>5326</v>
      </c>
      <c r="D1228" s="3"/>
      <c r="E1228" s="108" t="s">
        <v>441</v>
      </c>
      <c r="F1228" s="192" t="s">
        <v>2755</v>
      </c>
    </row>
    <row r="1229" spans="3:8" x14ac:dyDescent="0.2">
      <c r="C1229" s="107" t="s">
        <v>5327</v>
      </c>
      <c r="D1229" s="3"/>
      <c r="E1229" s="108" t="s">
        <v>442</v>
      </c>
      <c r="F1229" s="201" t="s">
        <v>2756</v>
      </c>
    </row>
    <row r="1230" spans="3:8" x14ac:dyDescent="0.2">
      <c r="C1230" s="107" t="s">
        <v>5328</v>
      </c>
      <c r="D1230" s="3"/>
      <c r="E1230" s="143" t="s">
        <v>443</v>
      </c>
      <c r="F1230" s="254" t="s">
        <v>2481</v>
      </c>
      <c r="H1230" s="253">
        <f>ROUND(F1229/12,3)</f>
        <v>20.375</v>
      </c>
    </row>
    <row r="1231" spans="3:8" x14ac:dyDescent="0.2">
      <c r="C1231" s="107" t="s">
        <v>5329</v>
      </c>
      <c r="D1231" s="3"/>
      <c r="E1231" s="108" t="s">
        <v>371</v>
      </c>
      <c r="F1231" s="192" t="s">
        <v>73</v>
      </c>
    </row>
    <row r="1232" spans="3:8" x14ac:dyDescent="0.2">
      <c r="C1232" s="107" t="s">
        <v>5330</v>
      </c>
      <c r="D1232" s="3"/>
      <c r="E1232" s="108" t="s">
        <v>349</v>
      </c>
      <c r="F1232" s="194" t="s">
        <v>1624</v>
      </c>
    </row>
    <row r="1233" spans="3:8" x14ac:dyDescent="0.2">
      <c r="C1233" s="107" t="s">
        <v>5331</v>
      </c>
      <c r="D1233" s="3"/>
      <c r="E1233" s="108" t="s">
        <v>437</v>
      </c>
      <c r="F1233" s="192" t="s">
        <v>1626</v>
      </c>
    </row>
    <row r="1234" spans="3:8" x14ac:dyDescent="0.2">
      <c r="C1234" s="107" t="s">
        <v>5332</v>
      </c>
      <c r="D1234" s="3"/>
      <c r="E1234" s="108" t="s">
        <v>438</v>
      </c>
      <c r="F1234" s="192" t="s">
        <v>1534</v>
      </c>
    </row>
    <row r="1235" spans="3:8" x14ac:dyDescent="0.2">
      <c r="C1235" s="107" t="s">
        <v>5333</v>
      </c>
      <c r="D1235" s="3"/>
      <c r="E1235" s="108" t="s">
        <v>439</v>
      </c>
      <c r="F1235" s="192" t="s">
        <v>2433</v>
      </c>
    </row>
    <row r="1236" spans="3:8" x14ac:dyDescent="0.2">
      <c r="C1236" s="107" t="s">
        <v>5334</v>
      </c>
      <c r="D1236" s="3"/>
      <c r="E1236" s="108" t="s">
        <v>440</v>
      </c>
      <c r="F1236" s="192" t="s">
        <v>2659</v>
      </c>
    </row>
    <row r="1237" spans="3:8" x14ac:dyDescent="0.2">
      <c r="C1237" s="107" t="s">
        <v>5335</v>
      </c>
      <c r="D1237" s="3"/>
      <c r="E1237" s="108" t="s">
        <v>441</v>
      </c>
      <c r="F1237" s="192" t="s">
        <v>2757</v>
      </c>
    </row>
    <row r="1238" spans="3:8" x14ac:dyDescent="0.2">
      <c r="C1238" s="107" t="s">
        <v>5336</v>
      </c>
      <c r="D1238" s="3"/>
      <c r="E1238" s="108" t="s">
        <v>442</v>
      </c>
      <c r="F1238" s="201" t="s">
        <v>2758</v>
      </c>
    </row>
    <row r="1239" spans="3:8" x14ac:dyDescent="0.2">
      <c r="C1239" s="107" t="s">
        <v>5337</v>
      </c>
      <c r="D1239" s="3"/>
      <c r="E1239" s="143" t="s">
        <v>443</v>
      </c>
      <c r="F1239" s="280" t="s">
        <v>2482</v>
      </c>
      <c r="H1239" s="253">
        <f>ROUND(F1238/12,3)</f>
        <v>19.774999999999999</v>
      </c>
    </row>
    <row r="1240" spans="3:8" x14ac:dyDescent="0.2">
      <c r="C1240" s="107" t="s">
        <v>5338</v>
      </c>
      <c r="D1240" s="3"/>
      <c r="E1240" s="108" t="s">
        <v>371</v>
      </c>
      <c r="F1240" s="192" t="s">
        <v>79</v>
      </c>
    </row>
    <row r="1241" spans="3:8" x14ac:dyDescent="0.2">
      <c r="C1241" s="107" t="s">
        <v>5339</v>
      </c>
      <c r="D1241" s="3"/>
      <c r="E1241" s="108" t="s">
        <v>349</v>
      </c>
      <c r="F1241" s="194" t="s">
        <v>1624</v>
      </c>
    </row>
    <row r="1242" spans="3:8" x14ac:dyDescent="0.2">
      <c r="C1242" s="107" t="s">
        <v>5340</v>
      </c>
      <c r="D1242" s="3"/>
      <c r="E1242" s="108" t="s">
        <v>437</v>
      </c>
      <c r="F1242" s="192" t="s">
        <v>1627</v>
      </c>
    </row>
    <row r="1243" spans="3:8" x14ac:dyDescent="0.2">
      <c r="C1243" s="107" t="s">
        <v>5341</v>
      </c>
      <c r="D1243" s="3"/>
      <c r="E1243" s="108" t="s">
        <v>438</v>
      </c>
      <c r="F1243" s="192" t="s">
        <v>1536</v>
      </c>
    </row>
    <row r="1244" spans="3:8" x14ac:dyDescent="0.2">
      <c r="C1244" s="107" t="s">
        <v>5342</v>
      </c>
      <c r="D1244" s="3"/>
      <c r="E1244" s="108" t="s">
        <v>439</v>
      </c>
      <c r="F1244" s="192" t="s">
        <v>2435</v>
      </c>
    </row>
    <row r="1245" spans="3:8" x14ac:dyDescent="0.2">
      <c r="C1245" s="107" t="s">
        <v>5343</v>
      </c>
      <c r="D1245" s="3"/>
      <c r="E1245" s="108" t="s">
        <v>440</v>
      </c>
      <c r="F1245" s="192" t="s">
        <v>2662</v>
      </c>
    </row>
    <row r="1246" spans="3:8" x14ac:dyDescent="0.2">
      <c r="C1246" s="107" t="s">
        <v>5344</v>
      </c>
      <c r="D1246" s="3"/>
      <c r="E1246" s="108" t="s">
        <v>441</v>
      </c>
      <c r="F1246" s="192" t="s">
        <v>2759</v>
      </c>
    </row>
    <row r="1247" spans="3:8" x14ac:dyDescent="0.2">
      <c r="C1247" s="107" t="s">
        <v>5345</v>
      </c>
      <c r="D1247" s="3"/>
      <c r="E1247" s="108" t="s">
        <v>442</v>
      </c>
      <c r="F1247" s="201" t="s">
        <v>2760</v>
      </c>
    </row>
    <row r="1248" spans="3:8" x14ac:dyDescent="0.2">
      <c r="C1248" s="107" t="s">
        <v>5346</v>
      </c>
      <c r="D1248" s="3"/>
      <c r="E1248" s="143" t="s">
        <v>443</v>
      </c>
      <c r="F1248" s="280" t="s">
        <v>2483</v>
      </c>
      <c r="H1248" s="253">
        <f>ROUND(F1247/12,3)</f>
        <v>22.925000000000001</v>
      </c>
    </row>
    <row r="1249" spans="3:8" x14ac:dyDescent="0.2">
      <c r="C1249" s="107" t="s">
        <v>5347</v>
      </c>
      <c r="D1249" s="3"/>
      <c r="E1249" s="108" t="s">
        <v>371</v>
      </c>
      <c r="F1249" s="192" t="s">
        <v>83</v>
      </c>
    </row>
    <row r="1250" spans="3:8" x14ac:dyDescent="0.2">
      <c r="C1250" s="107" t="s">
        <v>5348</v>
      </c>
      <c r="D1250" s="3"/>
      <c r="E1250" s="108" t="s">
        <v>349</v>
      </c>
      <c r="F1250" s="194" t="s">
        <v>1624</v>
      </c>
    </row>
    <row r="1251" spans="3:8" x14ac:dyDescent="0.2">
      <c r="C1251" s="107" t="s">
        <v>5349</v>
      </c>
      <c r="D1251" s="3"/>
      <c r="E1251" s="108" t="s">
        <v>437</v>
      </c>
      <c r="F1251" s="192" t="s">
        <v>1628</v>
      </c>
    </row>
    <row r="1252" spans="3:8" x14ac:dyDescent="0.2">
      <c r="C1252" s="107" t="s">
        <v>5350</v>
      </c>
      <c r="D1252" s="3"/>
      <c r="E1252" s="108" t="s">
        <v>438</v>
      </c>
      <c r="F1252" s="192" t="s">
        <v>1538</v>
      </c>
    </row>
    <row r="1253" spans="3:8" x14ac:dyDescent="0.2">
      <c r="C1253" s="107" t="s">
        <v>5351</v>
      </c>
      <c r="D1253" s="3"/>
      <c r="E1253" s="108" t="s">
        <v>439</v>
      </c>
      <c r="F1253" s="192" t="s">
        <v>2437</v>
      </c>
    </row>
    <row r="1254" spans="3:8" x14ac:dyDescent="0.2">
      <c r="C1254" s="107" t="s">
        <v>5352</v>
      </c>
      <c r="D1254" s="3"/>
      <c r="E1254" s="108" t="s">
        <v>440</v>
      </c>
      <c r="F1254" s="192" t="s">
        <v>2665</v>
      </c>
    </row>
    <row r="1255" spans="3:8" x14ac:dyDescent="0.2">
      <c r="C1255" s="107" t="s">
        <v>5353</v>
      </c>
      <c r="D1255" s="3"/>
      <c r="E1255" s="108" t="s">
        <v>441</v>
      </c>
      <c r="F1255" s="192" t="s">
        <v>2761</v>
      </c>
    </row>
    <row r="1256" spans="3:8" x14ac:dyDescent="0.2">
      <c r="C1256" s="107" t="s">
        <v>5354</v>
      </c>
      <c r="D1256" s="3"/>
      <c r="E1256" s="108" t="s">
        <v>442</v>
      </c>
      <c r="F1256" s="201" t="s">
        <v>2762</v>
      </c>
    </row>
    <row r="1257" spans="3:8" x14ac:dyDescent="0.2">
      <c r="C1257" s="107" t="s">
        <v>5355</v>
      </c>
      <c r="D1257" s="3"/>
      <c r="E1257" s="143" t="s">
        <v>443</v>
      </c>
      <c r="F1257" s="280" t="s">
        <v>2484</v>
      </c>
      <c r="H1257" s="253">
        <f>ROUND(F1256/12,3)</f>
        <v>28.8</v>
      </c>
    </row>
    <row r="1258" spans="3:8" x14ac:dyDescent="0.2">
      <c r="C1258" s="107" t="s">
        <v>5356</v>
      </c>
      <c r="D1258" s="3"/>
      <c r="E1258" s="108" t="s">
        <v>371</v>
      </c>
      <c r="F1258" s="192" t="s">
        <v>95</v>
      </c>
    </row>
    <row r="1259" spans="3:8" x14ac:dyDescent="0.2">
      <c r="C1259" s="107" t="s">
        <v>5357</v>
      </c>
      <c r="D1259" s="3"/>
      <c r="E1259" s="108" t="s">
        <v>349</v>
      </c>
      <c r="F1259" s="194" t="s">
        <v>1624</v>
      </c>
    </row>
    <row r="1260" spans="3:8" x14ac:dyDescent="0.2">
      <c r="C1260" s="107" t="s">
        <v>5358</v>
      </c>
      <c r="D1260" s="3"/>
      <c r="E1260" s="108" t="s">
        <v>437</v>
      </c>
      <c r="F1260" s="192" t="s">
        <v>1629</v>
      </c>
    </row>
    <row r="1261" spans="3:8" x14ac:dyDescent="0.2">
      <c r="C1261" s="107" t="s">
        <v>5359</v>
      </c>
      <c r="D1261" s="3"/>
      <c r="E1261" s="108" t="s">
        <v>438</v>
      </c>
      <c r="F1261" s="192" t="s">
        <v>1540</v>
      </c>
    </row>
    <row r="1262" spans="3:8" x14ac:dyDescent="0.2">
      <c r="C1262" s="107" t="s">
        <v>5360</v>
      </c>
      <c r="D1262" s="3"/>
      <c r="E1262" s="108" t="s">
        <v>439</v>
      </c>
      <c r="F1262" s="192" t="s">
        <v>2439</v>
      </c>
    </row>
    <row r="1263" spans="3:8" x14ac:dyDescent="0.2">
      <c r="C1263" s="107" t="s">
        <v>5361</v>
      </c>
      <c r="D1263" s="3"/>
      <c r="E1263" s="108" t="s">
        <v>440</v>
      </c>
      <c r="F1263" s="192" t="s">
        <v>2668</v>
      </c>
    </row>
    <row r="1264" spans="3:8" x14ac:dyDescent="0.2">
      <c r="C1264" s="107" t="s">
        <v>5362</v>
      </c>
      <c r="D1264" s="3"/>
      <c r="E1264" s="108" t="s">
        <v>441</v>
      </c>
      <c r="F1264" s="192" t="s">
        <v>2763</v>
      </c>
    </row>
    <row r="1265" spans="3:8" x14ac:dyDescent="0.2">
      <c r="C1265" s="107" t="s">
        <v>5363</v>
      </c>
      <c r="D1265" s="3"/>
      <c r="E1265" s="108" t="s">
        <v>442</v>
      </c>
      <c r="F1265" s="201" t="s">
        <v>2764</v>
      </c>
    </row>
    <row r="1266" spans="3:8" x14ac:dyDescent="0.2">
      <c r="C1266" s="107" t="s">
        <v>5364</v>
      </c>
      <c r="D1266" s="3"/>
      <c r="E1266" s="143" t="s">
        <v>443</v>
      </c>
      <c r="F1266" s="280" t="s">
        <v>2485</v>
      </c>
      <c r="H1266" s="253">
        <f>ROUND(F1265/12,3)</f>
        <v>44.65</v>
      </c>
    </row>
    <row r="1267" spans="3:8" x14ac:dyDescent="0.2">
      <c r="C1267" s="107" t="s">
        <v>5365</v>
      </c>
      <c r="D1267" s="3"/>
      <c r="E1267" s="108" t="s">
        <v>371</v>
      </c>
      <c r="F1267" s="192" t="s">
        <v>196</v>
      </c>
    </row>
    <row r="1268" spans="3:8" x14ac:dyDescent="0.2">
      <c r="C1268" s="107" t="s">
        <v>5366</v>
      </c>
      <c r="D1268" s="3"/>
      <c r="E1268" s="108" t="s">
        <v>349</v>
      </c>
      <c r="F1268" s="194" t="s">
        <v>1624</v>
      </c>
    </row>
    <row r="1269" spans="3:8" x14ac:dyDescent="0.2">
      <c r="C1269" s="107" t="s">
        <v>5367</v>
      </c>
      <c r="D1269" s="3"/>
      <c r="E1269" s="108" t="s">
        <v>437</v>
      </c>
      <c r="F1269" s="192" t="s">
        <v>1630</v>
      </c>
    </row>
    <row r="1270" spans="3:8" x14ac:dyDescent="0.2">
      <c r="C1270" s="107" t="s">
        <v>5368</v>
      </c>
      <c r="D1270" s="3"/>
      <c r="E1270" s="108" t="s">
        <v>438</v>
      </c>
      <c r="F1270" s="192" t="s">
        <v>1542</v>
      </c>
    </row>
    <row r="1271" spans="3:8" x14ac:dyDescent="0.2">
      <c r="C1271" s="107" t="s">
        <v>5369</v>
      </c>
      <c r="D1271" s="3"/>
      <c r="E1271" s="108" t="s">
        <v>439</v>
      </c>
      <c r="F1271" s="192" t="s">
        <v>1543</v>
      </c>
    </row>
    <row r="1272" spans="3:8" x14ac:dyDescent="0.2">
      <c r="C1272" s="107" t="s">
        <v>5370</v>
      </c>
      <c r="D1272" s="3"/>
      <c r="E1272" s="108" t="s">
        <v>440</v>
      </c>
      <c r="F1272" s="192" t="s">
        <v>2671</v>
      </c>
    </row>
    <row r="1273" spans="3:8" x14ac:dyDescent="0.2">
      <c r="C1273" s="107" t="s">
        <v>5371</v>
      </c>
      <c r="D1273" s="3"/>
      <c r="E1273" s="108" t="s">
        <v>441</v>
      </c>
      <c r="F1273" s="192" t="s">
        <v>2765</v>
      </c>
    </row>
    <row r="1274" spans="3:8" x14ac:dyDescent="0.2">
      <c r="C1274" s="107" t="s">
        <v>5372</v>
      </c>
      <c r="D1274" s="3"/>
      <c r="E1274" s="108" t="s">
        <v>442</v>
      </c>
      <c r="F1274" s="201" t="s">
        <v>2766</v>
      </c>
    </row>
    <row r="1275" spans="3:8" x14ac:dyDescent="0.2">
      <c r="C1275" s="107" t="s">
        <v>5373</v>
      </c>
      <c r="D1275" s="3"/>
      <c r="E1275" s="143" t="s">
        <v>443</v>
      </c>
      <c r="F1275" s="280" t="s">
        <v>1631</v>
      </c>
      <c r="H1275" s="253">
        <f>ROUND(F1274/12,3)</f>
        <v>62.975000000000001</v>
      </c>
    </row>
    <row r="1276" spans="3:8" x14ac:dyDescent="0.2">
      <c r="C1276" s="107" t="s">
        <v>5374</v>
      </c>
      <c r="D1276" s="3"/>
      <c r="E1276" s="108" t="s">
        <v>371</v>
      </c>
      <c r="F1276" s="192" t="s">
        <v>815</v>
      </c>
    </row>
    <row r="1277" spans="3:8" x14ac:dyDescent="0.2">
      <c r="C1277" s="107" t="s">
        <v>5375</v>
      </c>
      <c r="D1277" s="3"/>
      <c r="E1277" s="108" t="s">
        <v>349</v>
      </c>
      <c r="F1277" s="194" t="s">
        <v>1624</v>
      </c>
    </row>
    <row r="1278" spans="3:8" x14ac:dyDescent="0.2">
      <c r="C1278" s="107" t="s">
        <v>5376</v>
      </c>
      <c r="D1278" s="3"/>
      <c r="E1278" s="108" t="s">
        <v>437</v>
      </c>
      <c r="F1278" s="192" t="s">
        <v>1632</v>
      </c>
    </row>
    <row r="1279" spans="3:8" x14ac:dyDescent="0.2">
      <c r="C1279" s="107" t="s">
        <v>5377</v>
      </c>
      <c r="D1279" s="3"/>
      <c r="E1279" s="108" t="s">
        <v>438</v>
      </c>
      <c r="F1279" s="192" t="s">
        <v>1546</v>
      </c>
    </row>
    <row r="1280" spans="3:8" x14ac:dyDescent="0.2">
      <c r="C1280" s="107" t="s">
        <v>5378</v>
      </c>
      <c r="D1280" s="3"/>
      <c r="E1280" s="108" t="s">
        <v>439</v>
      </c>
      <c r="F1280" s="192" t="s">
        <v>2441</v>
      </c>
    </row>
    <row r="1281" spans="3:8" x14ac:dyDescent="0.2">
      <c r="C1281" s="107" t="s">
        <v>5379</v>
      </c>
      <c r="D1281" s="3"/>
      <c r="E1281" s="108" t="s">
        <v>440</v>
      </c>
      <c r="F1281" s="192" t="s">
        <v>2674</v>
      </c>
    </row>
    <row r="1282" spans="3:8" x14ac:dyDescent="0.2">
      <c r="C1282" s="107" t="s">
        <v>5380</v>
      </c>
      <c r="D1282" s="3"/>
      <c r="E1282" s="108" t="s">
        <v>441</v>
      </c>
      <c r="F1282" s="192" t="s">
        <v>2767</v>
      </c>
    </row>
    <row r="1283" spans="3:8" x14ac:dyDescent="0.2">
      <c r="C1283" s="107" t="s">
        <v>5381</v>
      </c>
      <c r="D1283" s="3"/>
      <c r="E1283" s="108" t="s">
        <v>442</v>
      </c>
      <c r="F1283" s="201" t="s">
        <v>2768</v>
      </c>
    </row>
    <row r="1284" spans="3:8" x14ac:dyDescent="0.2">
      <c r="C1284" s="107" t="s">
        <v>5382</v>
      </c>
      <c r="D1284" s="3"/>
      <c r="E1284" s="143" t="s">
        <v>443</v>
      </c>
      <c r="F1284" s="280" t="s">
        <v>2486</v>
      </c>
      <c r="H1284" s="253">
        <f>ROUND(F1283/12,3)</f>
        <v>86.825000000000003</v>
      </c>
    </row>
    <row r="1285" spans="3:8" x14ac:dyDescent="0.2">
      <c r="C1285" s="107" t="s">
        <v>5383</v>
      </c>
      <c r="D1285" s="3"/>
      <c r="E1285" s="108" t="s">
        <v>371</v>
      </c>
      <c r="F1285" s="192" t="s">
        <v>234</v>
      </c>
    </row>
    <row r="1286" spans="3:8" x14ac:dyDescent="0.2">
      <c r="C1286" s="107" t="s">
        <v>5384</v>
      </c>
      <c r="D1286" s="3"/>
      <c r="E1286" s="108" t="s">
        <v>349</v>
      </c>
      <c r="F1286" s="194" t="s">
        <v>1624</v>
      </c>
    </row>
    <row r="1287" spans="3:8" x14ac:dyDescent="0.2">
      <c r="C1287" s="107" t="s">
        <v>5385</v>
      </c>
      <c r="D1287" s="3"/>
      <c r="E1287" s="108" t="s">
        <v>437</v>
      </c>
      <c r="F1287" s="192" t="s">
        <v>1633</v>
      </c>
    </row>
    <row r="1288" spans="3:8" x14ac:dyDescent="0.2">
      <c r="C1288" s="107" t="s">
        <v>5386</v>
      </c>
      <c r="D1288" s="3"/>
      <c r="E1288" s="108" t="s">
        <v>438</v>
      </c>
      <c r="F1288" s="192" t="s">
        <v>1548</v>
      </c>
    </row>
    <row r="1289" spans="3:8" x14ac:dyDescent="0.2">
      <c r="C1289" s="107" t="s">
        <v>5387</v>
      </c>
      <c r="D1289" s="3"/>
      <c r="E1289" s="108" t="s">
        <v>439</v>
      </c>
      <c r="F1289" s="192" t="s">
        <v>2443</v>
      </c>
    </row>
    <row r="1290" spans="3:8" x14ac:dyDescent="0.2">
      <c r="C1290" s="107" t="s">
        <v>5388</v>
      </c>
      <c r="D1290" s="3"/>
      <c r="E1290" s="108" t="s">
        <v>440</v>
      </c>
      <c r="F1290" s="192" t="s">
        <v>2677</v>
      </c>
    </row>
    <row r="1291" spans="3:8" x14ac:dyDescent="0.2">
      <c r="C1291" s="107" t="s">
        <v>5389</v>
      </c>
      <c r="D1291" s="3"/>
      <c r="E1291" s="108" t="s">
        <v>441</v>
      </c>
      <c r="F1291" s="192" t="s">
        <v>2769</v>
      </c>
    </row>
    <row r="1292" spans="3:8" x14ac:dyDescent="0.2">
      <c r="C1292" s="107" t="s">
        <v>5390</v>
      </c>
      <c r="D1292" s="3"/>
      <c r="E1292" s="108" t="s">
        <v>442</v>
      </c>
      <c r="F1292" s="201" t="s">
        <v>2770</v>
      </c>
    </row>
    <row r="1293" spans="3:8" x14ac:dyDescent="0.2">
      <c r="C1293" s="107" t="s">
        <v>5391</v>
      </c>
      <c r="D1293" s="3"/>
      <c r="E1293" s="143" t="s">
        <v>443</v>
      </c>
      <c r="F1293" s="280" t="s">
        <v>2487</v>
      </c>
      <c r="H1293" s="253">
        <f>ROUND(F1292/12,3)</f>
        <v>111.2</v>
      </c>
    </row>
    <row r="1294" spans="3:8" x14ac:dyDescent="0.2">
      <c r="C1294" s="107" t="s">
        <v>5392</v>
      </c>
      <c r="D1294" s="3"/>
      <c r="E1294" s="108" t="s">
        <v>371</v>
      </c>
      <c r="F1294" s="192" t="s">
        <v>238</v>
      </c>
    </row>
    <row r="1295" spans="3:8" x14ac:dyDescent="0.2">
      <c r="C1295" s="107" t="s">
        <v>5393</v>
      </c>
      <c r="D1295" s="3"/>
      <c r="E1295" s="108" t="s">
        <v>349</v>
      </c>
      <c r="F1295" s="194" t="s">
        <v>1624</v>
      </c>
    </row>
    <row r="1296" spans="3:8" x14ac:dyDescent="0.2">
      <c r="C1296" s="107" t="s">
        <v>5394</v>
      </c>
      <c r="D1296" s="3"/>
      <c r="E1296" s="108" t="s">
        <v>437</v>
      </c>
      <c r="F1296" s="192" t="s">
        <v>1634</v>
      </c>
    </row>
    <row r="1297" spans="3:8" x14ac:dyDescent="0.2">
      <c r="C1297" s="107" t="s">
        <v>5395</v>
      </c>
      <c r="D1297" s="3"/>
      <c r="E1297" s="108" t="s">
        <v>438</v>
      </c>
      <c r="F1297" s="192" t="s">
        <v>1550</v>
      </c>
    </row>
    <row r="1298" spans="3:8" x14ac:dyDescent="0.2">
      <c r="C1298" s="107" t="s">
        <v>5396</v>
      </c>
      <c r="D1298" s="3"/>
      <c r="E1298" s="108" t="s">
        <v>439</v>
      </c>
      <c r="F1298" s="192" t="s">
        <v>2445</v>
      </c>
    </row>
    <row r="1299" spans="3:8" x14ac:dyDescent="0.2">
      <c r="C1299" s="107" t="s">
        <v>5397</v>
      </c>
      <c r="D1299" s="3"/>
      <c r="E1299" s="108" t="s">
        <v>440</v>
      </c>
      <c r="F1299" s="192" t="s">
        <v>2680</v>
      </c>
    </row>
    <row r="1300" spans="3:8" x14ac:dyDescent="0.2">
      <c r="C1300" s="107" t="s">
        <v>5398</v>
      </c>
      <c r="D1300" s="3"/>
      <c r="E1300" s="108" t="s">
        <v>441</v>
      </c>
      <c r="F1300" s="192" t="s">
        <v>2771</v>
      </c>
    </row>
    <row r="1301" spans="3:8" x14ac:dyDescent="0.2">
      <c r="C1301" s="107" t="s">
        <v>5399</v>
      </c>
      <c r="D1301" s="3"/>
      <c r="E1301" s="108" t="s">
        <v>442</v>
      </c>
      <c r="F1301" s="201" t="s">
        <v>2772</v>
      </c>
    </row>
    <row r="1302" spans="3:8" x14ac:dyDescent="0.2">
      <c r="C1302" s="107" t="s">
        <v>5400</v>
      </c>
      <c r="D1302" s="3"/>
      <c r="E1302" s="143" t="s">
        <v>443</v>
      </c>
      <c r="F1302" s="280" t="s">
        <v>2488</v>
      </c>
      <c r="H1302" s="253">
        <f>ROUND(F1301/12,3)</f>
        <v>143.67500000000001</v>
      </c>
    </row>
    <row r="1303" spans="3:8" x14ac:dyDescent="0.2">
      <c r="C1303" s="107" t="s">
        <v>5401</v>
      </c>
      <c r="D1303" s="3"/>
      <c r="E1303" s="108" t="s">
        <v>371</v>
      </c>
      <c r="F1303" s="192" t="s">
        <v>242</v>
      </c>
    </row>
    <row r="1304" spans="3:8" x14ac:dyDescent="0.2">
      <c r="C1304" s="107" t="s">
        <v>5402</v>
      </c>
      <c r="D1304" s="3"/>
      <c r="E1304" s="108" t="s">
        <v>349</v>
      </c>
      <c r="F1304" s="194" t="s">
        <v>1624</v>
      </c>
    </row>
    <row r="1305" spans="3:8" x14ac:dyDescent="0.2">
      <c r="C1305" s="107" t="s">
        <v>5403</v>
      </c>
      <c r="D1305" s="3"/>
      <c r="E1305" s="108" t="s">
        <v>437</v>
      </c>
      <c r="F1305" s="192" t="s">
        <v>1635</v>
      </c>
    </row>
    <row r="1306" spans="3:8" x14ac:dyDescent="0.2">
      <c r="C1306" s="107" t="s">
        <v>5404</v>
      </c>
      <c r="D1306" s="3"/>
      <c r="E1306" s="108" t="s">
        <v>438</v>
      </c>
      <c r="F1306" s="192" t="s">
        <v>1552</v>
      </c>
    </row>
    <row r="1307" spans="3:8" x14ac:dyDescent="0.2">
      <c r="C1307" s="107" t="s">
        <v>5405</v>
      </c>
      <c r="D1307" s="3"/>
      <c r="E1307" s="108" t="s">
        <v>439</v>
      </c>
      <c r="F1307" s="192" t="s">
        <v>2447</v>
      </c>
    </row>
    <row r="1308" spans="3:8" x14ac:dyDescent="0.2">
      <c r="C1308" s="107" t="s">
        <v>5406</v>
      </c>
      <c r="D1308" s="3"/>
      <c r="E1308" s="108" t="s">
        <v>440</v>
      </c>
      <c r="F1308" s="192" t="s">
        <v>2683</v>
      </c>
    </row>
    <row r="1309" spans="3:8" x14ac:dyDescent="0.2">
      <c r="C1309" s="107" t="s">
        <v>5407</v>
      </c>
      <c r="D1309" s="3"/>
      <c r="E1309" s="108" t="s">
        <v>441</v>
      </c>
      <c r="F1309" s="192" t="s">
        <v>2773</v>
      </c>
    </row>
    <row r="1310" spans="3:8" x14ac:dyDescent="0.2">
      <c r="C1310" s="107" t="s">
        <v>5408</v>
      </c>
      <c r="D1310" s="3"/>
      <c r="E1310" s="108" t="s">
        <v>442</v>
      </c>
      <c r="F1310" s="201" t="s">
        <v>2774</v>
      </c>
    </row>
    <row r="1311" spans="3:8" x14ac:dyDescent="0.2">
      <c r="C1311" s="107" t="s">
        <v>5409</v>
      </c>
      <c r="D1311" s="3"/>
      <c r="E1311" s="143" t="s">
        <v>443</v>
      </c>
      <c r="F1311" s="280" t="s">
        <v>2489</v>
      </c>
      <c r="H1311" s="253">
        <f>ROUND(F1310/12,3)</f>
        <v>226.22499999999999</v>
      </c>
    </row>
    <row r="1312" spans="3:8" x14ac:dyDescent="0.2">
      <c r="C1312" s="107" t="s">
        <v>5410</v>
      </c>
      <c r="D1312" s="3"/>
      <c r="E1312" s="108" t="s">
        <v>371</v>
      </c>
      <c r="F1312" s="192" t="s">
        <v>816</v>
      </c>
    </row>
    <row r="1313" spans="3:8" x14ac:dyDescent="0.2">
      <c r="C1313" s="107" t="s">
        <v>5411</v>
      </c>
      <c r="D1313" s="3"/>
      <c r="E1313" s="108" t="s">
        <v>349</v>
      </c>
      <c r="F1313" s="194" t="s">
        <v>1624</v>
      </c>
    </row>
    <row r="1314" spans="3:8" x14ac:dyDescent="0.2">
      <c r="C1314" s="107" t="s">
        <v>5412</v>
      </c>
      <c r="D1314" s="3"/>
      <c r="E1314" s="108" t="s">
        <v>437</v>
      </c>
      <c r="F1314" s="192" t="s">
        <v>1636</v>
      </c>
    </row>
    <row r="1315" spans="3:8" x14ac:dyDescent="0.2">
      <c r="C1315" s="107" t="s">
        <v>5413</v>
      </c>
      <c r="D1315" s="3"/>
      <c r="E1315" s="108" t="s">
        <v>438</v>
      </c>
      <c r="F1315" s="192" t="s">
        <v>1554</v>
      </c>
    </row>
    <row r="1316" spans="3:8" x14ac:dyDescent="0.2">
      <c r="C1316" s="107" t="s">
        <v>5414</v>
      </c>
      <c r="D1316" s="3"/>
      <c r="E1316" s="108" t="s">
        <v>439</v>
      </c>
      <c r="F1316" s="192" t="s">
        <v>2449</v>
      </c>
    </row>
    <row r="1317" spans="3:8" x14ac:dyDescent="0.2">
      <c r="C1317" s="107" t="s">
        <v>5415</v>
      </c>
      <c r="D1317" s="3"/>
      <c r="E1317" s="108" t="s">
        <v>440</v>
      </c>
      <c r="F1317" s="192" t="s">
        <v>2686</v>
      </c>
    </row>
    <row r="1318" spans="3:8" x14ac:dyDescent="0.2">
      <c r="C1318" s="107" t="s">
        <v>5416</v>
      </c>
      <c r="D1318" s="3"/>
      <c r="E1318" s="108" t="s">
        <v>441</v>
      </c>
      <c r="F1318" s="192" t="s">
        <v>2775</v>
      </c>
    </row>
    <row r="1319" spans="3:8" x14ac:dyDescent="0.2">
      <c r="C1319" s="107" t="s">
        <v>5417</v>
      </c>
      <c r="D1319" s="3"/>
      <c r="E1319" s="108" t="s">
        <v>442</v>
      </c>
      <c r="F1319" s="201" t="s">
        <v>2776</v>
      </c>
    </row>
    <row r="1320" spans="3:8" x14ac:dyDescent="0.2">
      <c r="C1320" s="107" t="s">
        <v>5418</v>
      </c>
      <c r="D1320" s="3"/>
      <c r="E1320" s="143" t="s">
        <v>443</v>
      </c>
      <c r="F1320" s="264" t="s">
        <v>2490</v>
      </c>
      <c r="H1320" s="253">
        <f>ROUND(F1319/12,3)</f>
        <v>312.7</v>
      </c>
    </row>
    <row r="1321" spans="3:8" x14ac:dyDescent="0.2">
      <c r="C1321" s="107" t="s">
        <v>5419</v>
      </c>
      <c r="D1321" s="3"/>
      <c r="E1321" s="108" t="s">
        <v>455</v>
      </c>
      <c r="F1321" s="279" t="s">
        <v>1620</v>
      </c>
    </row>
    <row r="1322" spans="3:8" x14ac:dyDescent="0.2">
      <c r="C1322" s="107" t="s">
        <v>5420</v>
      </c>
      <c r="D1322" s="3"/>
      <c r="E1322" s="143" t="s">
        <v>457</v>
      </c>
      <c r="F1322" s="186" t="s">
        <v>1555</v>
      </c>
    </row>
    <row r="1323" spans="3:8" x14ac:dyDescent="0.2">
      <c r="C1323" s="107" t="s">
        <v>5421</v>
      </c>
      <c r="D1323" s="35"/>
      <c r="E1323" s="108" t="s">
        <v>66</v>
      </c>
      <c r="F1323" s="28" t="s">
        <v>888</v>
      </c>
    </row>
    <row r="1324" spans="3:8" x14ac:dyDescent="0.2">
      <c r="C1324" s="107" t="s">
        <v>5422</v>
      </c>
      <c r="D1324" s="3"/>
      <c r="E1324" s="111" t="s">
        <v>426</v>
      </c>
      <c r="F1324" s="192" t="s">
        <v>1524</v>
      </c>
    </row>
    <row r="1325" spans="3:8" x14ac:dyDescent="0.2">
      <c r="C1325" s="107" t="s">
        <v>5423</v>
      </c>
      <c r="D1325" s="3"/>
      <c r="E1325" s="111" t="s">
        <v>349</v>
      </c>
      <c r="F1325" s="192" t="s">
        <v>1637</v>
      </c>
    </row>
    <row r="1326" spans="3:8" x14ac:dyDescent="0.2">
      <c r="C1326" s="107" t="s">
        <v>5424</v>
      </c>
      <c r="D1326" s="3"/>
      <c r="E1326" s="111" t="s">
        <v>430</v>
      </c>
      <c r="F1326" s="192" t="s">
        <v>1638</v>
      </c>
    </row>
    <row r="1327" spans="3:8" x14ac:dyDescent="0.2">
      <c r="C1327" s="107" t="s">
        <v>5425</v>
      </c>
      <c r="D1327" s="3"/>
      <c r="E1327" s="111" t="s">
        <v>432</v>
      </c>
      <c r="F1327" s="199" t="s">
        <v>1639</v>
      </c>
    </row>
    <row r="1328" spans="3:8" x14ac:dyDescent="0.2">
      <c r="C1328" s="107" t="s">
        <v>5426</v>
      </c>
      <c r="D1328" s="3"/>
      <c r="E1328" s="111" t="s">
        <v>434</v>
      </c>
      <c r="F1328" s="135" t="s">
        <v>1640</v>
      </c>
    </row>
    <row r="1329" spans="3:8" x14ac:dyDescent="0.2">
      <c r="C1329" s="107" t="s">
        <v>5427</v>
      </c>
      <c r="D1329" s="3"/>
      <c r="E1329" s="143" t="s">
        <v>436</v>
      </c>
      <c r="F1329" s="280" t="s">
        <v>1529</v>
      </c>
    </row>
    <row r="1330" spans="3:8" x14ac:dyDescent="0.2">
      <c r="C1330" s="107" t="s">
        <v>5428</v>
      </c>
      <c r="D1330" s="3"/>
      <c r="E1330" s="108" t="s">
        <v>371</v>
      </c>
      <c r="F1330" s="192" t="s">
        <v>123</v>
      </c>
    </row>
    <row r="1331" spans="3:8" x14ac:dyDescent="0.2">
      <c r="C1331" s="107" t="s">
        <v>5429</v>
      </c>
      <c r="D1331" s="3"/>
      <c r="E1331" s="108" t="s">
        <v>349</v>
      </c>
      <c r="F1331" s="194" t="s">
        <v>1641</v>
      </c>
    </row>
    <row r="1332" spans="3:8" x14ac:dyDescent="0.2">
      <c r="C1332" s="107" t="s">
        <v>5430</v>
      </c>
      <c r="D1332" s="3"/>
      <c r="E1332" s="108" t="s">
        <v>437</v>
      </c>
      <c r="F1332" s="192" t="s">
        <v>1642</v>
      </c>
    </row>
    <row r="1333" spans="3:8" x14ac:dyDescent="0.2">
      <c r="C1333" s="107" t="s">
        <v>5431</v>
      </c>
      <c r="D1333" s="3"/>
      <c r="E1333" s="108" t="s">
        <v>438</v>
      </c>
      <c r="F1333" s="192" t="s">
        <v>1532</v>
      </c>
    </row>
    <row r="1334" spans="3:8" x14ac:dyDescent="0.2">
      <c r="C1334" s="107" t="s">
        <v>5432</v>
      </c>
      <c r="D1334" s="3"/>
      <c r="E1334" s="108" t="s">
        <v>439</v>
      </c>
      <c r="F1334" s="192" t="s">
        <v>2431</v>
      </c>
    </row>
    <row r="1335" spans="3:8" x14ac:dyDescent="0.2">
      <c r="C1335" s="107" t="s">
        <v>5433</v>
      </c>
      <c r="D1335" s="3"/>
      <c r="E1335" s="108" t="s">
        <v>440</v>
      </c>
      <c r="F1335" s="192" t="s">
        <v>2656</v>
      </c>
    </row>
    <row r="1336" spans="3:8" x14ac:dyDescent="0.2">
      <c r="C1336" s="107" t="s">
        <v>5434</v>
      </c>
      <c r="D1336" s="3"/>
      <c r="E1336" s="108" t="s">
        <v>441</v>
      </c>
      <c r="F1336" s="192" t="s">
        <v>2777</v>
      </c>
    </row>
    <row r="1337" spans="3:8" x14ac:dyDescent="0.2">
      <c r="C1337" s="107" t="s">
        <v>5435</v>
      </c>
      <c r="D1337" s="3"/>
      <c r="E1337" s="108" t="s">
        <v>442</v>
      </c>
      <c r="F1337" s="201" t="s">
        <v>2778</v>
      </c>
    </row>
    <row r="1338" spans="3:8" x14ac:dyDescent="0.2">
      <c r="C1338" s="107" t="s">
        <v>5436</v>
      </c>
      <c r="D1338" s="3"/>
      <c r="E1338" s="143" t="s">
        <v>443</v>
      </c>
      <c r="F1338" s="254" t="s">
        <v>2491</v>
      </c>
      <c r="H1338" s="253">
        <f>ROUND(F1337/12,3)</f>
        <v>19.809000000000001</v>
      </c>
    </row>
    <row r="1339" spans="3:8" x14ac:dyDescent="0.2">
      <c r="C1339" s="107" t="s">
        <v>5437</v>
      </c>
      <c r="D1339" s="3"/>
      <c r="E1339" s="108" t="s">
        <v>371</v>
      </c>
      <c r="F1339" s="192" t="s">
        <v>73</v>
      </c>
    </row>
    <row r="1340" spans="3:8" x14ac:dyDescent="0.2">
      <c r="C1340" s="107" t="s">
        <v>5438</v>
      </c>
      <c r="D1340" s="3"/>
      <c r="E1340" s="108" t="s">
        <v>349</v>
      </c>
      <c r="F1340" s="194" t="s">
        <v>1641</v>
      </c>
    </row>
    <row r="1341" spans="3:8" x14ac:dyDescent="0.2">
      <c r="C1341" s="107" t="s">
        <v>5439</v>
      </c>
      <c r="D1341" s="3"/>
      <c r="E1341" s="108" t="s">
        <v>437</v>
      </c>
      <c r="F1341" s="192" t="s">
        <v>1643</v>
      </c>
    </row>
    <row r="1342" spans="3:8" x14ac:dyDescent="0.2">
      <c r="C1342" s="107" t="s">
        <v>5440</v>
      </c>
      <c r="D1342" s="3"/>
      <c r="E1342" s="108" t="s">
        <v>438</v>
      </c>
      <c r="F1342" s="192" t="s">
        <v>1534</v>
      </c>
    </row>
    <row r="1343" spans="3:8" x14ac:dyDescent="0.2">
      <c r="C1343" s="107" t="s">
        <v>5441</v>
      </c>
      <c r="D1343" s="3"/>
      <c r="E1343" s="108" t="s">
        <v>439</v>
      </c>
      <c r="F1343" s="192" t="s">
        <v>2433</v>
      </c>
    </row>
    <row r="1344" spans="3:8" x14ac:dyDescent="0.2">
      <c r="C1344" s="107" t="s">
        <v>5442</v>
      </c>
      <c r="D1344" s="3"/>
      <c r="E1344" s="108" t="s">
        <v>440</v>
      </c>
      <c r="F1344" s="192" t="s">
        <v>2659</v>
      </c>
    </row>
    <row r="1345" spans="3:8" x14ac:dyDescent="0.2">
      <c r="C1345" s="107" t="s">
        <v>5443</v>
      </c>
      <c r="D1345" s="3"/>
      <c r="E1345" s="108" t="s">
        <v>441</v>
      </c>
      <c r="F1345" s="192" t="s">
        <v>2779</v>
      </c>
    </row>
    <row r="1346" spans="3:8" x14ac:dyDescent="0.2">
      <c r="C1346" s="107" t="s">
        <v>5444</v>
      </c>
      <c r="D1346" s="3"/>
      <c r="E1346" s="108" t="s">
        <v>442</v>
      </c>
      <c r="F1346" s="201" t="s">
        <v>2780</v>
      </c>
    </row>
    <row r="1347" spans="3:8" x14ac:dyDescent="0.2">
      <c r="C1347" s="107" t="s">
        <v>5445</v>
      </c>
      <c r="D1347" s="3"/>
      <c r="E1347" s="143" t="s">
        <v>443</v>
      </c>
      <c r="F1347" s="280" t="s">
        <v>2492</v>
      </c>
      <c r="H1347" s="253">
        <f>ROUND(F1346/12,3)</f>
        <v>19.225999999999999</v>
      </c>
    </row>
    <row r="1348" spans="3:8" x14ac:dyDescent="0.2">
      <c r="C1348" s="107" t="s">
        <v>5446</v>
      </c>
      <c r="D1348" s="3"/>
      <c r="E1348" s="108" t="s">
        <v>371</v>
      </c>
      <c r="F1348" s="192" t="s">
        <v>79</v>
      </c>
    </row>
    <row r="1349" spans="3:8" x14ac:dyDescent="0.2">
      <c r="C1349" s="107" t="s">
        <v>5447</v>
      </c>
      <c r="D1349" s="3"/>
      <c r="E1349" s="108" t="s">
        <v>349</v>
      </c>
      <c r="F1349" s="194" t="s">
        <v>1641</v>
      </c>
    </row>
    <row r="1350" spans="3:8" x14ac:dyDescent="0.2">
      <c r="C1350" s="107" t="s">
        <v>5448</v>
      </c>
      <c r="D1350" s="3"/>
      <c r="E1350" s="108" t="s">
        <v>437</v>
      </c>
      <c r="F1350" s="192" t="s">
        <v>1644</v>
      </c>
    </row>
    <row r="1351" spans="3:8" x14ac:dyDescent="0.2">
      <c r="C1351" s="107" t="s">
        <v>5449</v>
      </c>
      <c r="D1351" s="3"/>
      <c r="E1351" s="108" t="s">
        <v>438</v>
      </c>
      <c r="F1351" s="192" t="s">
        <v>1536</v>
      </c>
    </row>
    <row r="1352" spans="3:8" x14ac:dyDescent="0.2">
      <c r="C1352" s="107" t="s">
        <v>5450</v>
      </c>
      <c r="D1352" s="3"/>
      <c r="E1352" s="108" t="s">
        <v>439</v>
      </c>
      <c r="F1352" s="192" t="s">
        <v>2435</v>
      </c>
    </row>
    <row r="1353" spans="3:8" x14ac:dyDescent="0.2">
      <c r="C1353" s="107" t="s">
        <v>5451</v>
      </c>
      <c r="D1353" s="3"/>
      <c r="E1353" s="108" t="s">
        <v>440</v>
      </c>
      <c r="F1353" s="192" t="s">
        <v>2662</v>
      </c>
    </row>
    <row r="1354" spans="3:8" x14ac:dyDescent="0.2">
      <c r="C1354" s="107" t="s">
        <v>5452</v>
      </c>
      <c r="D1354" s="3"/>
      <c r="E1354" s="108" t="s">
        <v>441</v>
      </c>
      <c r="F1354" s="192" t="s">
        <v>2781</v>
      </c>
    </row>
    <row r="1355" spans="3:8" x14ac:dyDescent="0.2">
      <c r="C1355" s="107" t="s">
        <v>5453</v>
      </c>
      <c r="D1355" s="3"/>
      <c r="E1355" s="108" t="s">
        <v>442</v>
      </c>
      <c r="F1355" s="201" t="s">
        <v>2782</v>
      </c>
    </row>
    <row r="1356" spans="3:8" x14ac:dyDescent="0.2">
      <c r="C1356" s="107" t="s">
        <v>5454</v>
      </c>
      <c r="D1356" s="3"/>
      <c r="E1356" s="143" t="s">
        <v>443</v>
      </c>
      <c r="F1356" s="280" t="s">
        <v>2493</v>
      </c>
      <c r="H1356" s="253">
        <f>ROUND(F1355/12,3)</f>
        <v>22.288</v>
      </c>
    </row>
    <row r="1357" spans="3:8" x14ac:dyDescent="0.2">
      <c r="C1357" s="107" t="s">
        <v>5455</v>
      </c>
      <c r="D1357" s="3"/>
      <c r="E1357" s="108" t="s">
        <v>371</v>
      </c>
      <c r="F1357" s="192" t="s">
        <v>83</v>
      </c>
    </row>
    <row r="1358" spans="3:8" x14ac:dyDescent="0.2">
      <c r="C1358" s="107" t="s">
        <v>5456</v>
      </c>
      <c r="D1358" s="3"/>
      <c r="E1358" s="108" t="s">
        <v>349</v>
      </c>
      <c r="F1358" s="194" t="s">
        <v>1641</v>
      </c>
    </row>
    <row r="1359" spans="3:8" x14ac:dyDescent="0.2">
      <c r="C1359" s="107" t="s">
        <v>5457</v>
      </c>
      <c r="D1359" s="3"/>
      <c r="E1359" s="108" t="s">
        <v>437</v>
      </c>
      <c r="F1359" s="192" t="s">
        <v>1645</v>
      </c>
    </row>
    <row r="1360" spans="3:8" x14ac:dyDescent="0.2">
      <c r="C1360" s="107" t="s">
        <v>5458</v>
      </c>
      <c r="D1360" s="3"/>
      <c r="E1360" s="108" t="s">
        <v>438</v>
      </c>
      <c r="F1360" s="192" t="s">
        <v>1538</v>
      </c>
    </row>
    <row r="1361" spans="3:8" x14ac:dyDescent="0.2">
      <c r="C1361" s="107" t="s">
        <v>5459</v>
      </c>
      <c r="D1361" s="3"/>
      <c r="E1361" s="108" t="s">
        <v>439</v>
      </c>
      <c r="F1361" s="192" t="s">
        <v>2437</v>
      </c>
    </row>
    <row r="1362" spans="3:8" x14ac:dyDescent="0.2">
      <c r="C1362" s="107" t="s">
        <v>5460</v>
      </c>
      <c r="D1362" s="3"/>
      <c r="E1362" s="108" t="s">
        <v>440</v>
      </c>
      <c r="F1362" s="192" t="s">
        <v>2665</v>
      </c>
    </row>
    <row r="1363" spans="3:8" x14ac:dyDescent="0.2">
      <c r="C1363" s="107" t="s">
        <v>5461</v>
      </c>
      <c r="D1363" s="3"/>
      <c r="E1363" s="108" t="s">
        <v>441</v>
      </c>
      <c r="F1363" s="192" t="s">
        <v>2783</v>
      </c>
    </row>
    <row r="1364" spans="3:8" x14ac:dyDescent="0.2">
      <c r="C1364" s="107" t="s">
        <v>5462</v>
      </c>
      <c r="D1364" s="3"/>
      <c r="E1364" s="108" t="s">
        <v>442</v>
      </c>
      <c r="F1364" s="201" t="s">
        <v>2784</v>
      </c>
    </row>
    <row r="1365" spans="3:8" x14ac:dyDescent="0.2">
      <c r="C1365" s="107" t="s">
        <v>5463</v>
      </c>
      <c r="D1365" s="3"/>
      <c r="E1365" s="143" t="s">
        <v>443</v>
      </c>
      <c r="F1365" s="280" t="s">
        <v>2494</v>
      </c>
      <c r="H1365" s="253">
        <f>ROUND(F1364/12,3)</f>
        <v>28</v>
      </c>
    </row>
    <row r="1366" spans="3:8" x14ac:dyDescent="0.2">
      <c r="C1366" s="107" t="s">
        <v>5464</v>
      </c>
      <c r="D1366" s="3"/>
      <c r="E1366" s="108" t="s">
        <v>371</v>
      </c>
      <c r="F1366" s="192" t="s">
        <v>95</v>
      </c>
    </row>
    <row r="1367" spans="3:8" x14ac:dyDescent="0.2">
      <c r="C1367" s="107" t="s">
        <v>5465</v>
      </c>
      <c r="D1367" s="3"/>
      <c r="E1367" s="108" t="s">
        <v>349</v>
      </c>
      <c r="F1367" s="194" t="s">
        <v>1641</v>
      </c>
    </row>
    <row r="1368" spans="3:8" x14ac:dyDescent="0.2">
      <c r="C1368" s="107" t="s">
        <v>5466</v>
      </c>
      <c r="D1368" s="3"/>
      <c r="E1368" s="108" t="s">
        <v>437</v>
      </c>
      <c r="F1368" s="192" t="s">
        <v>1646</v>
      </c>
    </row>
    <row r="1369" spans="3:8" x14ac:dyDescent="0.2">
      <c r="C1369" s="107" t="s">
        <v>5467</v>
      </c>
      <c r="D1369" s="3"/>
      <c r="E1369" s="108" t="s">
        <v>438</v>
      </c>
      <c r="F1369" s="192" t="s">
        <v>1540</v>
      </c>
    </row>
    <row r="1370" spans="3:8" x14ac:dyDescent="0.2">
      <c r="C1370" s="107" t="s">
        <v>5468</v>
      </c>
      <c r="D1370" s="3"/>
      <c r="E1370" s="108" t="s">
        <v>439</v>
      </c>
      <c r="F1370" s="192" t="s">
        <v>2439</v>
      </c>
    </row>
    <row r="1371" spans="3:8" x14ac:dyDescent="0.2">
      <c r="C1371" s="107" t="s">
        <v>5469</v>
      </c>
      <c r="D1371" s="3"/>
      <c r="E1371" s="108" t="s">
        <v>440</v>
      </c>
      <c r="F1371" s="192" t="s">
        <v>2668</v>
      </c>
    </row>
    <row r="1372" spans="3:8" x14ac:dyDescent="0.2">
      <c r="C1372" s="107" t="s">
        <v>5470</v>
      </c>
      <c r="D1372" s="3"/>
      <c r="E1372" s="108" t="s">
        <v>441</v>
      </c>
      <c r="F1372" s="192" t="s">
        <v>2785</v>
      </c>
    </row>
    <row r="1373" spans="3:8" x14ac:dyDescent="0.2">
      <c r="C1373" s="107" t="s">
        <v>5471</v>
      </c>
      <c r="D1373" s="3"/>
      <c r="E1373" s="108" t="s">
        <v>442</v>
      </c>
      <c r="F1373" s="201" t="s">
        <v>2786</v>
      </c>
    </row>
    <row r="1374" spans="3:8" x14ac:dyDescent="0.2">
      <c r="C1374" s="107" t="s">
        <v>5472</v>
      </c>
      <c r="D1374" s="3"/>
      <c r="E1374" s="143" t="s">
        <v>443</v>
      </c>
      <c r="F1374" s="280" t="s">
        <v>2495</v>
      </c>
      <c r="H1374" s="253">
        <f>ROUND(F1373/12,3)</f>
        <v>43.41</v>
      </c>
    </row>
    <row r="1375" spans="3:8" x14ac:dyDescent="0.2">
      <c r="C1375" s="107" t="s">
        <v>5473</v>
      </c>
      <c r="D1375" s="3"/>
      <c r="E1375" s="108" t="s">
        <v>371</v>
      </c>
      <c r="F1375" s="192" t="s">
        <v>196</v>
      </c>
    </row>
    <row r="1376" spans="3:8" x14ac:dyDescent="0.2">
      <c r="C1376" s="107" t="s">
        <v>5474</v>
      </c>
      <c r="D1376" s="3"/>
      <c r="E1376" s="108" t="s">
        <v>349</v>
      </c>
      <c r="F1376" s="194" t="s">
        <v>1641</v>
      </c>
    </row>
    <row r="1377" spans="3:8" x14ac:dyDescent="0.2">
      <c r="C1377" s="107" t="s">
        <v>5475</v>
      </c>
      <c r="D1377" s="3"/>
      <c r="E1377" s="108" t="s">
        <v>437</v>
      </c>
      <c r="F1377" s="192" t="s">
        <v>1647</v>
      </c>
    </row>
    <row r="1378" spans="3:8" x14ac:dyDescent="0.2">
      <c r="C1378" s="107" t="s">
        <v>5476</v>
      </c>
      <c r="D1378" s="3"/>
      <c r="E1378" s="108" t="s">
        <v>438</v>
      </c>
      <c r="F1378" s="192" t="s">
        <v>1542</v>
      </c>
    </row>
    <row r="1379" spans="3:8" x14ac:dyDescent="0.2">
      <c r="C1379" s="107" t="s">
        <v>5477</v>
      </c>
      <c r="D1379" s="3"/>
      <c r="E1379" s="108" t="s">
        <v>439</v>
      </c>
      <c r="F1379" s="192" t="s">
        <v>1543</v>
      </c>
    </row>
    <row r="1380" spans="3:8" x14ac:dyDescent="0.2">
      <c r="C1380" s="107" t="s">
        <v>5478</v>
      </c>
      <c r="D1380" s="3"/>
      <c r="E1380" s="108" t="s">
        <v>440</v>
      </c>
      <c r="F1380" s="192" t="s">
        <v>2671</v>
      </c>
    </row>
    <row r="1381" spans="3:8" x14ac:dyDescent="0.2">
      <c r="C1381" s="107" t="s">
        <v>5479</v>
      </c>
      <c r="D1381" s="3"/>
      <c r="E1381" s="108" t="s">
        <v>441</v>
      </c>
      <c r="F1381" s="192" t="s">
        <v>2787</v>
      </c>
    </row>
    <row r="1382" spans="3:8" x14ac:dyDescent="0.2">
      <c r="C1382" s="107" t="s">
        <v>5480</v>
      </c>
      <c r="D1382" s="3"/>
      <c r="E1382" s="108" t="s">
        <v>442</v>
      </c>
      <c r="F1382" s="201" t="s">
        <v>2788</v>
      </c>
    </row>
    <row r="1383" spans="3:8" x14ac:dyDescent="0.2">
      <c r="C1383" s="107" t="s">
        <v>5481</v>
      </c>
      <c r="D1383" s="3"/>
      <c r="E1383" s="143" t="s">
        <v>443</v>
      </c>
      <c r="F1383" s="280" t="s">
        <v>1648</v>
      </c>
      <c r="H1383" s="253">
        <f>ROUND(F1382/12,3)</f>
        <v>61.225999999999999</v>
      </c>
    </row>
    <row r="1384" spans="3:8" x14ac:dyDescent="0.2">
      <c r="C1384" s="107" t="s">
        <v>5482</v>
      </c>
      <c r="D1384" s="3"/>
      <c r="E1384" s="108" t="s">
        <v>371</v>
      </c>
      <c r="F1384" s="192" t="s">
        <v>815</v>
      </c>
    </row>
    <row r="1385" spans="3:8" x14ac:dyDescent="0.2">
      <c r="C1385" s="107" t="s">
        <v>5483</v>
      </c>
      <c r="D1385" s="3"/>
      <c r="E1385" s="108" t="s">
        <v>349</v>
      </c>
      <c r="F1385" s="194" t="s">
        <v>1641</v>
      </c>
    </row>
    <row r="1386" spans="3:8" x14ac:dyDescent="0.2">
      <c r="C1386" s="107" t="s">
        <v>5484</v>
      </c>
      <c r="D1386" s="3"/>
      <c r="E1386" s="108" t="s">
        <v>437</v>
      </c>
      <c r="F1386" s="192" t="s">
        <v>1649</v>
      </c>
    </row>
    <row r="1387" spans="3:8" x14ac:dyDescent="0.2">
      <c r="C1387" s="107" t="s">
        <v>5485</v>
      </c>
      <c r="D1387" s="3"/>
      <c r="E1387" s="108" t="s">
        <v>438</v>
      </c>
      <c r="F1387" s="192" t="s">
        <v>1546</v>
      </c>
    </row>
    <row r="1388" spans="3:8" x14ac:dyDescent="0.2">
      <c r="C1388" s="107" t="s">
        <v>5486</v>
      </c>
      <c r="D1388" s="3"/>
      <c r="E1388" s="108" t="s">
        <v>439</v>
      </c>
      <c r="F1388" s="192" t="s">
        <v>2441</v>
      </c>
    </row>
    <row r="1389" spans="3:8" x14ac:dyDescent="0.2">
      <c r="C1389" s="107" t="s">
        <v>5487</v>
      </c>
      <c r="D1389" s="3"/>
      <c r="E1389" s="108" t="s">
        <v>440</v>
      </c>
      <c r="F1389" s="192" t="s">
        <v>2674</v>
      </c>
    </row>
    <row r="1390" spans="3:8" x14ac:dyDescent="0.2">
      <c r="C1390" s="107" t="s">
        <v>5488</v>
      </c>
      <c r="D1390" s="3"/>
      <c r="E1390" s="108" t="s">
        <v>441</v>
      </c>
      <c r="F1390" s="192" t="s">
        <v>2789</v>
      </c>
    </row>
    <row r="1391" spans="3:8" x14ac:dyDescent="0.2">
      <c r="C1391" s="107" t="s">
        <v>5489</v>
      </c>
      <c r="D1391" s="3"/>
      <c r="E1391" s="108" t="s">
        <v>442</v>
      </c>
      <c r="F1391" s="201" t="s">
        <v>2790</v>
      </c>
    </row>
    <row r="1392" spans="3:8" x14ac:dyDescent="0.2">
      <c r="C1392" s="107" t="s">
        <v>5490</v>
      </c>
      <c r="D1392" s="3"/>
      <c r="E1392" s="143" t="s">
        <v>443</v>
      </c>
      <c r="F1392" s="280" t="s">
        <v>2496</v>
      </c>
      <c r="H1392" s="253">
        <f>ROUND(F1391/12,3)</f>
        <v>84.412999999999997</v>
      </c>
    </row>
    <row r="1393" spans="3:8" x14ac:dyDescent="0.2">
      <c r="C1393" s="107" t="s">
        <v>5491</v>
      </c>
      <c r="D1393" s="3"/>
      <c r="E1393" s="108" t="s">
        <v>371</v>
      </c>
      <c r="F1393" s="192" t="s">
        <v>234</v>
      </c>
    </row>
    <row r="1394" spans="3:8" x14ac:dyDescent="0.2">
      <c r="C1394" s="107" t="s">
        <v>5492</v>
      </c>
      <c r="D1394" s="3"/>
      <c r="E1394" s="108" t="s">
        <v>349</v>
      </c>
      <c r="F1394" s="194" t="s">
        <v>1641</v>
      </c>
    </row>
    <row r="1395" spans="3:8" x14ac:dyDescent="0.2">
      <c r="C1395" s="107" t="s">
        <v>5493</v>
      </c>
      <c r="D1395" s="3"/>
      <c r="E1395" s="108" t="s">
        <v>437</v>
      </c>
      <c r="F1395" s="192" t="s">
        <v>1650</v>
      </c>
    </row>
    <row r="1396" spans="3:8" x14ac:dyDescent="0.2">
      <c r="C1396" s="107" t="s">
        <v>5494</v>
      </c>
      <c r="D1396" s="3"/>
      <c r="E1396" s="108" t="s">
        <v>438</v>
      </c>
      <c r="F1396" s="192" t="s">
        <v>1548</v>
      </c>
    </row>
    <row r="1397" spans="3:8" x14ac:dyDescent="0.2">
      <c r="C1397" s="107" t="s">
        <v>5495</v>
      </c>
      <c r="D1397" s="3"/>
      <c r="E1397" s="108" t="s">
        <v>439</v>
      </c>
      <c r="F1397" s="192" t="s">
        <v>2443</v>
      </c>
    </row>
    <row r="1398" spans="3:8" x14ac:dyDescent="0.2">
      <c r="C1398" s="107" t="s">
        <v>5496</v>
      </c>
      <c r="D1398" s="3"/>
      <c r="E1398" s="108" t="s">
        <v>440</v>
      </c>
      <c r="F1398" s="192" t="s">
        <v>2677</v>
      </c>
    </row>
    <row r="1399" spans="3:8" x14ac:dyDescent="0.2">
      <c r="C1399" s="107" t="s">
        <v>5497</v>
      </c>
      <c r="D1399" s="3"/>
      <c r="E1399" s="108" t="s">
        <v>441</v>
      </c>
      <c r="F1399" s="192" t="s">
        <v>2791</v>
      </c>
    </row>
    <row r="1400" spans="3:8" x14ac:dyDescent="0.2">
      <c r="C1400" s="107" t="s">
        <v>5498</v>
      </c>
      <c r="D1400" s="3"/>
      <c r="E1400" s="108" t="s">
        <v>442</v>
      </c>
      <c r="F1400" s="201" t="s">
        <v>2792</v>
      </c>
    </row>
    <row r="1401" spans="3:8" x14ac:dyDescent="0.2">
      <c r="C1401" s="107" t="s">
        <v>5499</v>
      </c>
      <c r="D1401" s="3"/>
      <c r="E1401" s="143" t="s">
        <v>443</v>
      </c>
      <c r="F1401" s="280" t="s">
        <v>2497</v>
      </c>
      <c r="H1401" s="253">
        <f>ROUND(F1400/12,3)</f>
        <v>108.111</v>
      </c>
    </row>
    <row r="1402" spans="3:8" x14ac:dyDescent="0.2">
      <c r="C1402" s="107" t="s">
        <v>5500</v>
      </c>
      <c r="D1402" s="3"/>
      <c r="E1402" s="108" t="s">
        <v>371</v>
      </c>
      <c r="F1402" s="192" t="s">
        <v>238</v>
      </c>
    </row>
    <row r="1403" spans="3:8" x14ac:dyDescent="0.2">
      <c r="C1403" s="107" t="s">
        <v>5501</v>
      </c>
      <c r="D1403" s="3"/>
      <c r="E1403" s="108" t="s">
        <v>349</v>
      </c>
      <c r="F1403" s="194" t="s">
        <v>1641</v>
      </c>
    </row>
    <row r="1404" spans="3:8" x14ac:dyDescent="0.2">
      <c r="C1404" s="107" t="s">
        <v>5502</v>
      </c>
      <c r="D1404" s="3"/>
      <c r="E1404" s="108" t="s">
        <v>437</v>
      </c>
      <c r="F1404" s="192" t="s">
        <v>1651</v>
      </c>
    </row>
    <row r="1405" spans="3:8" x14ac:dyDescent="0.2">
      <c r="C1405" s="107" t="s">
        <v>5503</v>
      </c>
      <c r="D1405" s="3"/>
      <c r="E1405" s="108" t="s">
        <v>438</v>
      </c>
      <c r="F1405" s="192" t="s">
        <v>1550</v>
      </c>
    </row>
    <row r="1406" spans="3:8" x14ac:dyDescent="0.2">
      <c r="C1406" s="107" t="s">
        <v>5504</v>
      </c>
      <c r="D1406" s="3"/>
      <c r="E1406" s="108" t="s">
        <v>439</v>
      </c>
      <c r="F1406" s="192" t="s">
        <v>2445</v>
      </c>
    </row>
    <row r="1407" spans="3:8" x14ac:dyDescent="0.2">
      <c r="C1407" s="107" t="s">
        <v>5505</v>
      </c>
      <c r="D1407" s="3"/>
      <c r="E1407" s="108" t="s">
        <v>440</v>
      </c>
      <c r="F1407" s="192" t="s">
        <v>2680</v>
      </c>
    </row>
    <row r="1408" spans="3:8" x14ac:dyDescent="0.2">
      <c r="C1408" s="107" t="s">
        <v>5506</v>
      </c>
      <c r="D1408" s="3"/>
      <c r="E1408" s="108" t="s">
        <v>441</v>
      </c>
      <c r="F1408" s="192" t="s">
        <v>2793</v>
      </c>
    </row>
    <row r="1409" spans="3:8" x14ac:dyDescent="0.2">
      <c r="C1409" s="107" t="s">
        <v>5507</v>
      </c>
      <c r="D1409" s="3"/>
      <c r="E1409" s="108" t="s">
        <v>442</v>
      </c>
      <c r="F1409" s="201" t="s">
        <v>2794</v>
      </c>
    </row>
    <row r="1410" spans="3:8" x14ac:dyDescent="0.2">
      <c r="C1410" s="107" t="s">
        <v>5508</v>
      </c>
      <c r="D1410" s="3"/>
      <c r="E1410" s="143" t="s">
        <v>443</v>
      </c>
      <c r="F1410" s="280" t="s">
        <v>2498</v>
      </c>
      <c r="H1410" s="253">
        <f>ROUND(F1409/12,3)</f>
        <v>139.684</v>
      </c>
    </row>
    <row r="1411" spans="3:8" x14ac:dyDescent="0.2">
      <c r="C1411" s="107" t="s">
        <v>5509</v>
      </c>
      <c r="D1411" s="3"/>
      <c r="E1411" s="108" t="s">
        <v>371</v>
      </c>
      <c r="F1411" s="192" t="s">
        <v>242</v>
      </c>
    </row>
    <row r="1412" spans="3:8" x14ac:dyDescent="0.2">
      <c r="C1412" s="107" t="s">
        <v>5510</v>
      </c>
      <c r="D1412" s="3"/>
      <c r="E1412" s="108" t="s">
        <v>349</v>
      </c>
      <c r="F1412" s="194" t="s">
        <v>1641</v>
      </c>
    </row>
    <row r="1413" spans="3:8" x14ac:dyDescent="0.2">
      <c r="C1413" s="107" t="s">
        <v>5511</v>
      </c>
      <c r="D1413" s="3"/>
      <c r="E1413" s="108" t="s">
        <v>437</v>
      </c>
      <c r="F1413" s="192" t="s">
        <v>1652</v>
      </c>
    </row>
    <row r="1414" spans="3:8" x14ac:dyDescent="0.2">
      <c r="C1414" s="107" t="s">
        <v>5512</v>
      </c>
      <c r="D1414" s="3"/>
      <c r="E1414" s="108" t="s">
        <v>438</v>
      </c>
      <c r="F1414" s="192" t="s">
        <v>1552</v>
      </c>
    </row>
    <row r="1415" spans="3:8" x14ac:dyDescent="0.2">
      <c r="C1415" s="107" t="s">
        <v>5513</v>
      </c>
      <c r="D1415" s="3"/>
      <c r="E1415" s="108" t="s">
        <v>439</v>
      </c>
      <c r="F1415" s="192" t="s">
        <v>2447</v>
      </c>
    </row>
    <row r="1416" spans="3:8" x14ac:dyDescent="0.2">
      <c r="C1416" s="107" t="s">
        <v>5514</v>
      </c>
      <c r="D1416" s="3"/>
      <c r="E1416" s="108" t="s">
        <v>440</v>
      </c>
      <c r="F1416" s="192" t="s">
        <v>2683</v>
      </c>
    </row>
    <row r="1417" spans="3:8" x14ac:dyDescent="0.2">
      <c r="C1417" s="107" t="s">
        <v>5515</v>
      </c>
      <c r="D1417" s="3"/>
      <c r="E1417" s="108" t="s">
        <v>441</v>
      </c>
      <c r="F1417" s="192" t="s">
        <v>2795</v>
      </c>
    </row>
    <row r="1418" spans="3:8" x14ac:dyDescent="0.2">
      <c r="C1418" s="107" t="s">
        <v>5516</v>
      </c>
      <c r="D1418" s="3"/>
      <c r="E1418" s="108" t="s">
        <v>442</v>
      </c>
      <c r="F1418" s="201" t="s">
        <v>2796</v>
      </c>
    </row>
    <row r="1419" spans="3:8" x14ac:dyDescent="0.2">
      <c r="C1419" s="107" t="s">
        <v>5517</v>
      </c>
      <c r="D1419" s="3"/>
      <c r="E1419" s="143" t="s">
        <v>443</v>
      </c>
      <c r="F1419" s="280" t="s">
        <v>2499</v>
      </c>
      <c r="H1419" s="253">
        <f>ROUND(F1418/12,3)</f>
        <v>219.941</v>
      </c>
    </row>
    <row r="1420" spans="3:8" x14ac:dyDescent="0.2">
      <c r="C1420" s="107" t="s">
        <v>5518</v>
      </c>
      <c r="D1420" s="3"/>
      <c r="E1420" s="108" t="s">
        <v>371</v>
      </c>
      <c r="F1420" s="192" t="s">
        <v>816</v>
      </c>
    </row>
    <row r="1421" spans="3:8" x14ac:dyDescent="0.2">
      <c r="C1421" s="107" t="s">
        <v>5519</v>
      </c>
      <c r="D1421" s="3"/>
      <c r="E1421" s="108" t="s">
        <v>349</v>
      </c>
      <c r="F1421" s="194" t="s">
        <v>1641</v>
      </c>
    </row>
    <row r="1422" spans="3:8" x14ac:dyDescent="0.2">
      <c r="C1422" s="107" t="s">
        <v>5520</v>
      </c>
      <c r="D1422" s="3"/>
      <c r="E1422" s="108" t="s">
        <v>437</v>
      </c>
      <c r="F1422" s="192" t="s">
        <v>1653</v>
      </c>
    </row>
    <row r="1423" spans="3:8" x14ac:dyDescent="0.2">
      <c r="C1423" s="107" t="s">
        <v>5521</v>
      </c>
      <c r="D1423" s="3"/>
      <c r="E1423" s="108" t="s">
        <v>438</v>
      </c>
      <c r="F1423" s="192" t="s">
        <v>1554</v>
      </c>
    </row>
    <row r="1424" spans="3:8" x14ac:dyDescent="0.2">
      <c r="C1424" s="107" t="s">
        <v>5522</v>
      </c>
      <c r="D1424" s="3"/>
      <c r="E1424" s="108" t="s">
        <v>439</v>
      </c>
      <c r="F1424" s="192" t="s">
        <v>2449</v>
      </c>
    </row>
    <row r="1425" spans="3:8" x14ac:dyDescent="0.2">
      <c r="C1425" s="107" t="s">
        <v>5523</v>
      </c>
      <c r="D1425" s="3"/>
      <c r="E1425" s="108" t="s">
        <v>440</v>
      </c>
      <c r="F1425" s="192" t="s">
        <v>2686</v>
      </c>
    </row>
    <row r="1426" spans="3:8" x14ac:dyDescent="0.2">
      <c r="C1426" s="107" t="s">
        <v>5524</v>
      </c>
      <c r="D1426" s="3"/>
      <c r="E1426" s="108" t="s">
        <v>441</v>
      </c>
      <c r="F1426" s="192" t="s">
        <v>2797</v>
      </c>
    </row>
    <row r="1427" spans="3:8" x14ac:dyDescent="0.2">
      <c r="C1427" s="107" t="s">
        <v>5525</v>
      </c>
      <c r="D1427" s="3"/>
      <c r="E1427" s="108" t="s">
        <v>442</v>
      </c>
      <c r="F1427" s="201" t="s">
        <v>2798</v>
      </c>
    </row>
    <row r="1428" spans="3:8" x14ac:dyDescent="0.2">
      <c r="C1428" s="107" t="s">
        <v>5526</v>
      </c>
      <c r="D1428" s="3"/>
      <c r="E1428" s="143" t="s">
        <v>443</v>
      </c>
      <c r="F1428" s="264" t="s">
        <v>2500</v>
      </c>
      <c r="H1428" s="253">
        <f>ROUND(F1427/12,3)</f>
        <v>304.01400000000001</v>
      </c>
    </row>
    <row r="1429" spans="3:8" x14ac:dyDescent="0.2">
      <c r="C1429" s="107" t="s">
        <v>5527</v>
      </c>
      <c r="D1429" s="3"/>
      <c r="E1429" s="108" t="s">
        <v>455</v>
      </c>
      <c r="F1429" s="279" t="s">
        <v>1637</v>
      </c>
    </row>
    <row r="1430" spans="3:8" x14ac:dyDescent="0.2">
      <c r="C1430" s="107" t="s">
        <v>5528</v>
      </c>
      <c r="D1430" s="3"/>
      <c r="E1430" s="143" t="s">
        <v>457</v>
      </c>
      <c r="F1430" s="186" t="s">
        <v>1555</v>
      </c>
    </row>
    <row r="1431" spans="3:8" x14ac:dyDescent="0.2">
      <c r="C1431" s="107" t="s">
        <v>5529</v>
      </c>
      <c r="D1431" s="35"/>
      <c r="E1431" s="108" t="s">
        <v>66</v>
      </c>
      <c r="F1431" s="28" t="s">
        <v>889</v>
      </c>
    </row>
    <row r="1432" spans="3:8" x14ac:dyDescent="0.2">
      <c r="C1432" s="107" t="s">
        <v>5530</v>
      </c>
      <c r="D1432" s="3"/>
      <c r="E1432" s="111" t="s">
        <v>426</v>
      </c>
      <c r="F1432" s="192" t="s">
        <v>1524</v>
      </c>
    </row>
    <row r="1433" spans="3:8" x14ac:dyDescent="0.2">
      <c r="C1433" s="107" t="s">
        <v>5531</v>
      </c>
      <c r="D1433" s="3"/>
      <c r="E1433" s="111" t="s">
        <v>349</v>
      </c>
      <c r="F1433" s="192" t="s">
        <v>1654</v>
      </c>
    </row>
    <row r="1434" spans="3:8" x14ac:dyDescent="0.2">
      <c r="C1434" s="107" t="s">
        <v>5532</v>
      </c>
      <c r="D1434" s="3"/>
      <c r="E1434" s="111" t="s">
        <v>430</v>
      </c>
      <c r="F1434" s="192" t="s">
        <v>1655</v>
      </c>
    </row>
    <row r="1435" spans="3:8" x14ac:dyDescent="0.2">
      <c r="C1435" s="107" t="s">
        <v>5533</v>
      </c>
      <c r="D1435" s="3"/>
      <c r="E1435" s="111" t="s">
        <v>432</v>
      </c>
      <c r="F1435" s="199" t="s">
        <v>1656</v>
      </c>
    </row>
    <row r="1436" spans="3:8" x14ac:dyDescent="0.2">
      <c r="C1436" s="107" t="s">
        <v>5534</v>
      </c>
      <c r="D1436" s="3"/>
      <c r="E1436" s="111" t="s">
        <v>434</v>
      </c>
      <c r="F1436" s="135" t="s">
        <v>1657</v>
      </c>
    </row>
    <row r="1437" spans="3:8" x14ac:dyDescent="0.2">
      <c r="C1437" s="107" t="s">
        <v>5535</v>
      </c>
      <c r="D1437" s="3"/>
      <c r="E1437" s="143" t="s">
        <v>436</v>
      </c>
      <c r="F1437" s="280" t="s">
        <v>1529</v>
      </c>
    </row>
    <row r="1438" spans="3:8" x14ac:dyDescent="0.2">
      <c r="C1438" s="107" t="s">
        <v>5536</v>
      </c>
      <c r="D1438" s="3"/>
      <c r="E1438" s="108" t="s">
        <v>371</v>
      </c>
      <c r="F1438" s="192" t="s">
        <v>123</v>
      </c>
    </row>
    <row r="1439" spans="3:8" x14ac:dyDescent="0.2">
      <c r="C1439" s="107" t="s">
        <v>5537</v>
      </c>
      <c r="D1439" s="3"/>
      <c r="E1439" s="108" t="s">
        <v>349</v>
      </c>
      <c r="F1439" s="194" t="s">
        <v>1658</v>
      </c>
    </row>
    <row r="1440" spans="3:8" x14ac:dyDescent="0.2">
      <c r="C1440" s="107" t="s">
        <v>5538</v>
      </c>
      <c r="D1440" s="3"/>
      <c r="E1440" s="108" t="s">
        <v>437</v>
      </c>
      <c r="F1440" s="192" t="s">
        <v>1659</v>
      </c>
    </row>
    <row r="1441" spans="3:8" x14ac:dyDescent="0.2">
      <c r="C1441" s="107" t="s">
        <v>5539</v>
      </c>
      <c r="D1441" s="3"/>
      <c r="E1441" s="108" t="s">
        <v>438</v>
      </c>
      <c r="F1441" s="192" t="s">
        <v>1562</v>
      </c>
    </row>
    <row r="1442" spans="3:8" x14ac:dyDescent="0.2">
      <c r="C1442" s="107" t="s">
        <v>5540</v>
      </c>
      <c r="D1442" s="3"/>
      <c r="E1442" s="108" t="s">
        <v>439</v>
      </c>
      <c r="F1442" s="192" t="s">
        <v>2431</v>
      </c>
    </row>
    <row r="1443" spans="3:8" x14ac:dyDescent="0.2">
      <c r="C1443" s="107" t="s">
        <v>5541</v>
      </c>
      <c r="D1443" s="3"/>
      <c r="E1443" s="108" t="s">
        <v>440</v>
      </c>
      <c r="F1443" s="192" t="s">
        <v>2656</v>
      </c>
    </row>
    <row r="1444" spans="3:8" x14ac:dyDescent="0.2">
      <c r="C1444" s="107" t="s">
        <v>5542</v>
      </c>
      <c r="D1444" s="3"/>
      <c r="E1444" s="108" t="s">
        <v>441</v>
      </c>
      <c r="F1444" s="192" t="s">
        <v>2799</v>
      </c>
    </row>
    <row r="1445" spans="3:8" x14ac:dyDescent="0.2">
      <c r="C1445" s="107" t="s">
        <v>5543</v>
      </c>
      <c r="D1445" s="3"/>
      <c r="E1445" s="108" t="s">
        <v>442</v>
      </c>
      <c r="F1445" s="201" t="s">
        <v>2800</v>
      </c>
    </row>
    <row r="1446" spans="3:8" x14ac:dyDescent="0.2">
      <c r="C1446" s="107" t="s">
        <v>5544</v>
      </c>
      <c r="D1446" s="3"/>
      <c r="E1446" s="143" t="s">
        <v>443</v>
      </c>
      <c r="F1446" s="254" t="s">
        <v>2501</v>
      </c>
      <c r="H1446" s="253">
        <f>ROUND(F1445/12,3)</f>
        <v>19.242999999999999</v>
      </c>
    </row>
    <row r="1447" spans="3:8" x14ac:dyDescent="0.2">
      <c r="C1447" s="107" t="s">
        <v>5545</v>
      </c>
      <c r="D1447" s="3"/>
      <c r="E1447" s="108" t="s">
        <v>371</v>
      </c>
      <c r="F1447" s="192" t="s">
        <v>73</v>
      </c>
    </row>
    <row r="1448" spans="3:8" x14ac:dyDescent="0.2">
      <c r="C1448" s="107" t="s">
        <v>5546</v>
      </c>
      <c r="D1448" s="3"/>
      <c r="E1448" s="108" t="s">
        <v>349</v>
      </c>
      <c r="F1448" s="194" t="s">
        <v>1658</v>
      </c>
    </row>
    <row r="1449" spans="3:8" x14ac:dyDescent="0.2">
      <c r="C1449" s="107" t="s">
        <v>5547</v>
      </c>
      <c r="D1449" s="3"/>
      <c r="E1449" s="108" t="s">
        <v>437</v>
      </c>
      <c r="F1449" s="192" t="s">
        <v>1660</v>
      </c>
    </row>
    <row r="1450" spans="3:8" x14ac:dyDescent="0.2">
      <c r="C1450" s="107" t="s">
        <v>5548</v>
      </c>
      <c r="D1450" s="3"/>
      <c r="E1450" s="108" t="s">
        <v>438</v>
      </c>
      <c r="F1450" s="192" t="s">
        <v>1534</v>
      </c>
    </row>
    <row r="1451" spans="3:8" x14ac:dyDescent="0.2">
      <c r="C1451" s="107" t="s">
        <v>5549</v>
      </c>
      <c r="D1451" s="3"/>
      <c r="E1451" s="108" t="s">
        <v>439</v>
      </c>
      <c r="F1451" s="192" t="s">
        <v>2433</v>
      </c>
    </row>
    <row r="1452" spans="3:8" x14ac:dyDescent="0.2">
      <c r="C1452" s="107" t="s">
        <v>5550</v>
      </c>
      <c r="D1452" s="3"/>
      <c r="E1452" s="108" t="s">
        <v>440</v>
      </c>
      <c r="F1452" s="192" t="s">
        <v>2659</v>
      </c>
    </row>
    <row r="1453" spans="3:8" x14ac:dyDescent="0.2">
      <c r="C1453" s="107" t="s">
        <v>5551</v>
      </c>
      <c r="D1453" s="3"/>
      <c r="E1453" s="108" t="s">
        <v>441</v>
      </c>
      <c r="F1453" s="192" t="s">
        <v>2801</v>
      </c>
    </row>
    <row r="1454" spans="3:8" x14ac:dyDescent="0.2">
      <c r="C1454" s="107" t="s">
        <v>5552</v>
      </c>
      <c r="D1454" s="3"/>
      <c r="E1454" s="108" t="s">
        <v>442</v>
      </c>
      <c r="F1454" s="201" t="s">
        <v>2802</v>
      </c>
    </row>
    <row r="1455" spans="3:8" x14ac:dyDescent="0.2">
      <c r="C1455" s="107" t="s">
        <v>5553</v>
      </c>
      <c r="D1455" s="3"/>
      <c r="E1455" s="143" t="s">
        <v>443</v>
      </c>
      <c r="F1455" s="280" t="s">
        <v>2502</v>
      </c>
      <c r="H1455" s="253">
        <f>ROUND(F1454/12,3)</f>
        <v>18.677</v>
      </c>
    </row>
    <row r="1456" spans="3:8" x14ac:dyDescent="0.2">
      <c r="C1456" s="107" t="s">
        <v>5554</v>
      </c>
      <c r="D1456" s="3"/>
      <c r="E1456" s="108" t="s">
        <v>371</v>
      </c>
      <c r="F1456" s="192" t="s">
        <v>79</v>
      </c>
    </row>
    <row r="1457" spans="3:8" x14ac:dyDescent="0.2">
      <c r="C1457" s="107" t="s">
        <v>5555</v>
      </c>
      <c r="D1457" s="3"/>
      <c r="E1457" s="108" t="s">
        <v>349</v>
      </c>
      <c r="F1457" s="194" t="s">
        <v>1658</v>
      </c>
    </row>
    <row r="1458" spans="3:8" x14ac:dyDescent="0.2">
      <c r="C1458" s="107" t="s">
        <v>5556</v>
      </c>
      <c r="D1458" s="3"/>
      <c r="E1458" s="108" t="s">
        <v>437</v>
      </c>
      <c r="F1458" s="192" t="s">
        <v>1661</v>
      </c>
    </row>
    <row r="1459" spans="3:8" x14ac:dyDescent="0.2">
      <c r="C1459" s="107" t="s">
        <v>5557</v>
      </c>
      <c r="D1459" s="3"/>
      <c r="E1459" s="108" t="s">
        <v>438</v>
      </c>
      <c r="F1459" s="192" t="s">
        <v>1565</v>
      </c>
    </row>
    <row r="1460" spans="3:8" x14ac:dyDescent="0.2">
      <c r="C1460" s="107" t="s">
        <v>5558</v>
      </c>
      <c r="D1460" s="3"/>
      <c r="E1460" s="108" t="s">
        <v>439</v>
      </c>
      <c r="F1460" s="192" t="s">
        <v>2435</v>
      </c>
    </row>
    <row r="1461" spans="3:8" x14ac:dyDescent="0.2">
      <c r="C1461" s="107" t="s">
        <v>5559</v>
      </c>
      <c r="D1461" s="3"/>
      <c r="E1461" s="108" t="s">
        <v>440</v>
      </c>
      <c r="F1461" s="192" t="s">
        <v>2662</v>
      </c>
    </row>
    <row r="1462" spans="3:8" x14ac:dyDescent="0.2">
      <c r="C1462" s="107" t="s">
        <v>5560</v>
      </c>
      <c r="D1462" s="3"/>
      <c r="E1462" s="108" t="s">
        <v>441</v>
      </c>
      <c r="F1462" s="192" t="s">
        <v>2803</v>
      </c>
    </row>
    <row r="1463" spans="3:8" x14ac:dyDescent="0.2">
      <c r="C1463" s="107" t="s">
        <v>5561</v>
      </c>
      <c r="D1463" s="3"/>
      <c r="E1463" s="108" t="s">
        <v>442</v>
      </c>
      <c r="F1463" s="201" t="s">
        <v>2804</v>
      </c>
    </row>
    <row r="1464" spans="3:8" x14ac:dyDescent="0.2">
      <c r="C1464" s="107" t="s">
        <v>5562</v>
      </c>
      <c r="D1464" s="3"/>
      <c r="E1464" s="143" t="s">
        <v>443</v>
      </c>
      <c r="F1464" s="280" t="s">
        <v>2503</v>
      </c>
      <c r="H1464" s="253">
        <f>ROUND(F1463/12,3)</f>
        <v>21.652000000000001</v>
      </c>
    </row>
    <row r="1465" spans="3:8" x14ac:dyDescent="0.2">
      <c r="C1465" s="107" t="s">
        <v>5563</v>
      </c>
      <c r="D1465" s="3"/>
      <c r="E1465" s="108" t="s">
        <v>371</v>
      </c>
      <c r="F1465" s="192" t="s">
        <v>83</v>
      </c>
    </row>
    <row r="1466" spans="3:8" x14ac:dyDescent="0.2">
      <c r="C1466" s="107" t="s">
        <v>5564</v>
      </c>
      <c r="D1466" s="3"/>
      <c r="E1466" s="108" t="s">
        <v>349</v>
      </c>
      <c r="F1466" s="194" t="s">
        <v>1658</v>
      </c>
    </row>
    <row r="1467" spans="3:8" x14ac:dyDescent="0.2">
      <c r="C1467" s="107" t="s">
        <v>5565</v>
      </c>
      <c r="D1467" s="3"/>
      <c r="E1467" s="108" t="s">
        <v>437</v>
      </c>
      <c r="F1467" s="192" t="s">
        <v>1662</v>
      </c>
    </row>
    <row r="1468" spans="3:8" x14ac:dyDescent="0.2">
      <c r="C1468" s="107" t="s">
        <v>5566</v>
      </c>
      <c r="D1468" s="3"/>
      <c r="E1468" s="108" t="s">
        <v>438</v>
      </c>
      <c r="F1468" s="192" t="s">
        <v>1538</v>
      </c>
    </row>
    <row r="1469" spans="3:8" x14ac:dyDescent="0.2">
      <c r="C1469" s="107" t="s">
        <v>5567</v>
      </c>
      <c r="D1469" s="3"/>
      <c r="E1469" s="108" t="s">
        <v>439</v>
      </c>
      <c r="F1469" s="192" t="s">
        <v>2437</v>
      </c>
    </row>
    <row r="1470" spans="3:8" x14ac:dyDescent="0.2">
      <c r="C1470" s="107" t="s">
        <v>5568</v>
      </c>
      <c r="D1470" s="3"/>
      <c r="E1470" s="108" t="s">
        <v>440</v>
      </c>
      <c r="F1470" s="192" t="s">
        <v>2665</v>
      </c>
    </row>
    <row r="1471" spans="3:8" x14ac:dyDescent="0.2">
      <c r="C1471" s="107" t="s">
        <v>5569</v>
      </c>
      <c r="D1471" s="3"/>
      <c r="E1471" s="108" t="s">
        <v>441</v>
      </c>
      <c r="F1471" s="192" t="s">
        <v>2805</v>
      </c>
    </row>
    <row r="1472" spans="3:8" x14ac:dyDescent="0.2">
      <c r="C1472" s="107" t="s">
        <v>5570</v>
      </c>
      <c r="D1472" s="3"/>
      <c r="E1472" s="108" t="s">
        <v>442</v>
      </c>
      <c r="F1472" s="201" t="s">
        <v>2806</v>
      </c>
    </row>
    <row r="1473" spans="3:8" x14ac:dyDescent="0.2">
      <c r="C1473" s="107" t="s">
        <v>5571</v>
      </c>
      <c r="D1473" s="3"/>
      <c r="E1473" s="143" t="s">
        <v>443</v>
      </c>
      <c r="F1473" s="280" t="s">
        <v>2504</v>
      </c>
      <c r="H1473" s="253">
        <f>ROUND(F1472/12,3)</f>
        <v>27.2</v>
      </c>
    </row>
    <row r="1474" spans="3:8" x14ac:dyDescent="0.2">
      <c r="C1474" s="107" t="s">
        <v>5572</v>
      </c>
      <c r="D1474" s="3"/>
      <c r="E1474" s="108" t="s">
        <v>371</v>
      </c>
      <c r="F1474" s="192" t="s">
        <v>95</v>
      </c>
    </row>
    <row r="1475" spans="3:8" x14ac:dyDescent="0.2">
      <c r="C1475" s="107" t="s">
        <v>5573</v>
      </c>
      <c r="D1475" s="3"/>
      <c r="E1475" s="108" t="s">
        <v>349</v>
      </c>
      <c r="F1475" s="194" t="s">
        <v>1658</v>
      </c>
    </row>
    <row r="1476" spans="3:8" x14ac:dyDescent="0.2">
      <c r="C1476" s="107" t="s">
        <v>5574</v>
      </c>
      <c r="D1476" s="3"/>
      <c r="E1476" s="108" t="s">
        <v>437</v>
      </c>
      <c r="F1476" s="192" t="s">
        <v>1663</v>
      </c>
    </row>
    <row r="1477" spans="3:8" x14ac:dyDescent="0.2">
      <c r="C1477" s="107" t="s">
        <v>5575</v>
      </c>
      <c r="D1477" s="3"/>
      <c r="E1477" s="108" t="s">
        <v>438</v>
      </c>
      <c r="F1477" s="192" t="s">
        <v>1540</v>
      </c>
    </row>
    <row r="1478" spans="3:8" x14ac:dyDescent="0.2">
      <c r="C1478" s="107" t="s">
        <v>5576</v>
      </c>
      <c r="D1478" s="3"/>
      <c r="E1478" s="108" t="s">
        <v>439</v>
      </c>
      <c r="F1478" s="192" t="s">
        <v>2439</v>
      </c>
    </row>
    <row r="1479" spans="3:8" x14ac:dyDescent="0.2">
      <c r="C1479" s="107" t="s">
        <v>5577</v>
      </c>
      <c r="D1479" s="3"/>
      <c r="E1479" s="108" t="s">
        <v>440</v>
      </c>
      <c r="F1479" s="192" t="s">
        <v>2668</v>
      </c>
    </row>
    <row r="1480" spans="3:8" x14ac:dyDescent="0.2">
      <c r="C1480" s="107" t="s">
        <v>5578</v>
      </c>
      <c r="D1480" s="3"/>
      <c r="E1480" s="108" t="s">
        <v>441</v>
      </c>
      <c r="F1480" s="192" t="s">
        <v>2807</v>
      </c>
    </row>
    <row r="1481" spans="3:8" x14ac:dyDescent="0.2">
      <c r="C1481" s="107" t="s">
        <v>5579</v>
      </c>
      <c r="D1481" s="3"/>
      <c r="E1481" s="108" t="s">
        <v>442</v>
      </c>
      <c r="F1481" s="201" t="s">
        <v>2808</v>
      </c>
    </row>
    <row r="1482" spans="3:8" x14ac:dyDescent="0.2">
      <c r="C1482" s="107" t="s">
        <v>5580</v>
      </c>
      <c r="D1482" s="3"/>
      <c r="E1482" s="143" t="s">
        <v>443</v>
      </c>
      <c r="F1482" s="280" t="s">
        <v>2505</v>
      </c>
      <c r="H1482" s="253">
        <f>ROUND(F1481/12,3)</f>
        <v>42.168999999999997</v>
      </c>
    </row>
    <row r="1483" spans="3:8" x14ac:dyDescent="0.2">
      <c r="C1483" s="107" t="s">
        <v>5581</v>
      </c>
      <c r="D1483" s="3"/>
      <c r="E1483" s="108" t="s">
        <v>371</v>
      </c>
      <c r="F1483" s="192" t="s">
        <v>196</v>
      </c>
    </row>
    <row r="1484" spans="3:8" x14ac:dyDescent="0.2">
      <c r="C1484" s="107" t="s">
        <v>5582</v>
      </c>
      <c r="D1484" s="3"/>
      <c r="E1484" s="108" t="s">
        <v>349</v>
      </c>
      <c r="F1484" s="194" t="s">
        <v>1658</v>
      </c>
    </row>
    <row r="1485" spans="3:8" x14ac:dyDescent="0.2">
      <c r="C1485" s="107" t="s">
        <v>5583</v>
      </c>
      <c r="D1485" s="3"/>
      <c r="E1485" s="108" t="s">
        <v>437</v>
      </c>
      <c r="F1485" s="192" t="s">
        <v>1664</v>
      </c>
    </row>
    <row r="1486" spans="3:8" x14ac:dyDescent="0.2">
      <c r="C1486" s="107" t="s">
        <v>5584</v>
      </c>
      <c r="D1486" s="3"/>
      <c r="E1486" s="108" t="s">
        <v>438</v>
      </c>
      <c r="F1486" s="192" t="s">
        <v>1542</v>
      </c>
    </row>
    <row r="1487" spans="3:8" x14ac:dyDescent="0.2">
      <c r="C1487" s="107" t="s">
        <v>5585</v>
      </c>
      <c r="D1487" s="3"/>
      <c r="E1487" s="108" t="s">
        <v>439</v>
      </c>
      <c r="F1487" s="192" t="s">
        <v>1543</v>
      </c>
    </row>
    <row r="1488" spans="3:8" x14ac:dyDescent="0.2">
      <c r="C1488" s="107" t="s">
        <v>5586</v>
      </c>
      <c r="D1488" s="3"/>
      <c r="E1488" s="108" t="s">
        <v>440</v>
      </c>
      <c r="F1488" s="192" t="s">
        <v>2671</v>
      </c>
    </row>
    <row r="1489" spans="3:8" x14ac:dyDescent="0.2">
      <c r="C1489" s="107" t="s">
        <v>5587</v>
      </c>
      <c r="D1489" s="3"/>
      <c r="E1489" s="108" t="s">
        <v>441</v>
      </c>
      <c r="F1489" s="192" t="s">
        <v>2809</v>
      </c>
    </row>
    <row r="1490" spans="3:8" x14ac:dyDescent="0.2">
      <c r="C1490" s="107" t="s">
        <v>5588</v>
      </c>
      <c r="D1490" s="3"/>
      <c r="E1490" s="108" t="s">
        <v>442</v>
      </c>
      <c r="F1490" s="201" t="s">
        <v>2810</v>
      </c>
    </row>
    <row r="1491" spans="3:8" x14ac:dyDescent="0.2">
      <c r="C1491" s="107" t="s">
        <v>5589</v>
      </c>
      <c r="D1491" s="3"/>
      <c r="E1491" s="143" t="s">
        <v>443</v>
      </c>
      <c r="F1491" s="280" t="s">
        <v>1665</v>
      </c>
      <c r="H1491" s="253">
        <f>ROUND(F1490/12,3)</f>
        <v>59.476999999999997</v>
      </c>
    </row>
    <row r="1492" spans="3:8" x14ac:dyDescent="0.2">
      <c r="C1492" s="107" t="s">
        <v>5590</v>
      </c>
      <c r="D1492" s="3"/>
      <c r="E1492" s="108" t="s">
        <v>371</v>
      </c>
      <c r="F1492" s="192" t="s">
        <v>815</v>
      </c>
    </row>
    <row r="1493" spans="3:8" x14ac:dyDescent="0.2">
      <c r="C1493" s="107" t="s">
        <v>5591</v>
      </c>
      <c r="D1493" s="3"/>
      <c r="E1493" s="108" t="s">
        <v>349</v>
      </c>
      <c r="F1493" s="194" t="s">
        <v>1658</v>
      </c>
    </row>
    <row r="1494" spans="3:8" x14ac:dyDescent="0.2">
      <c r="C1494" s="107" t="s">
        <v>5592</v>
      </c>
      <c r="D1494" s="3"/>
      <c r="E1494" s="108" t="s">
        <v>437</v>
      </c>
      <c r="F1494" s="192" t="s">
        <v>1666</v>
      </c>
    </row>
    <row r="1495" spans="3:8" x14ac:dyDescent="0.2">
      <c r="C1495" s="107" t="s">
        <v>5593</v>
      </c>
      <c r="D1495" s="3"/>
      <c r="E1495" s="108" t="s">
        <v>438</v>
      </c>
      <c r="F1495" s="192" t="s">
        <v>1571</v>
      </c>
    </row>
    <row r="1496" spans="3:8" x14ac:dyDescent="0.2">
      <c r="C1496" s="107" t="s">
        <v>5594</v>
      </c>
      <c r="D1496" s="3"/>
      <c r="E1496" s="108" t="s">
        <v>439</v>
      </c>
      <c r="F1496" s="192" t="s">
        <v>2441</v>
      </c>
    </row>
    <row r="1497" spans="3:8" x14ac:dyDescent="0.2">
      <c r="C1497" s="107" t="s">
        <v>5595</v>
      </c>
      <c r="D1497" s="3"/>
      <c r="E1497" s="108" t="s">
        <v>440</v>
      </c>
      <c r="F1497" s="192" t="s">
        <v>2674</v>
      </c>
    </row>
    <row r="1498" spans="3:8" x14ac:dyDescent="0.2">
      <c r="C1498" s="107" t="s">
        <v>5596</v>
      </c>
      <c r="D1498" s="3"/>
      <c r="E1498" s="108" t="s">
        <v>441</v>
      </c>
      <c r="F1498" s="192" t="s">
        <v>2811</v>
      </c>
    </row>
    <row r="1499" spans="3:8" x14ac:dyDescent="0.2">
      <c r="C1499" s="107" t="s">
        <v>5597</v>
      </c>
      <c r="D1499" s="3"/>
      <c r="E1499" s="108" t="s">
        <v>442</v>
      </c>
      <c r="F1499" s="201" t="s">
        <v>2812</v>
      </c>
    </row>
    <row r="1500" spans="3:8" x14ac:dyDescent="0.2">
      <c r="C1500" s="107" t="s">
        <v>5598</v>
      </c>
      <c r="D1500" s="3"/>
      <c r="E1500" s="143" t="s">
        <v>443</v>
      </c>
      <c r="F1500" s="280" t="s">
        <v>2506</v>
      </c>
      <c r="H1500" s="253">
        <f>ROUND(F1499/12,3)</f>
        <v>82.001999999999995</v>
      </c>
    </row>
    <row r="1501" spans="3:8" x14ac:dyDescent="0.2">
      <c r="C1501" s="107" t="s">
        <v>5599</v>
      </c>
      <c r="D1501" s="3"/>
      <c r="E1501" s="108" t="s">
        <v>371</v>
      </c>
      <c r="F1501" s="192" t="s">
        <v>234</v>
      </c>
    </row>
    <row r="1502" spans="3:8" x14ac:dyDescent="0.2">
      <c r="C1502" s="107" t="s">
        <v>5600</v>
      </c>
      <c r="D1502" s="3"/>
      <c r="E1502" s="108" t="s">
        <v>349</v>
      </c>
      <c r="F1502" s="194" t="s">
        <v>1658</v>
      </c>
    </row>
    <row r="1503" spans="3:8" x14ac:dyDescent="0.2">
      <c r="C1503" s="107" t="s">
        <v>5601</v>
      </c>
      <c r="D1503" s="3"/>
      <c r="E1503" s="108" t="s">
        <v>437</v>
      </c>
      <c r="F1503" s="192" t="s">
        <v>1667</v>
      </c>
    </row>
    <row r="1504" spans="3:8" x14ac:dyDescent="0.2">
      <c r="C1504" s="107" t="s">
        <v>5602</v>
      </c>
      <c r="D1504" s="3"/>
      <c r="E1504" s="108" t="s">
        <v>438</v>
      </c>
      <c r="F1504" s="192" t="s">
        <v>1573</v>
      </c>
    </row>
    <row r="1505" spans="3:8" x14ac:dyDescent="0.2">
      <c r="C1505" s="107" t="s">
        <v>5603</v>
      </c>
      <c r="D1505" s="3"/>
      <c r="E1505" s="108" t="s">
        <v>439</v>
      </c>
      <c r="F1505" s="192" t="s">
        <v>2443</v>
      </c>
    </row>
    <row r="1506" spans="3:8" x14ac:dyDescent="0.2">
      <c r="C1506" s="107" t="s">
        <v>5604</v>
      </c>
      <c r="D1506" s="3"/>
      <c r="E1506" s="108" t="s">
        <v>440</v>
      </c>
      <c r="F1506" s="192" t="s">
        <v>2677</v>
      </c>
    </row>
    <row r="1507" spans="3:8" x14ac:dyDescent="0.2">
      <c r="C1507" s="107" t="s">
        <v>5605</v>
      </c>
      <c r="D1507" s="3"/>
      <c r="E1507" s="108" t="s">
        <v>441</v>
      </c>
      <c r="F1507" s="192" t="s">
        <v>2813</v>
      </c>
    </row>
    <row r="1508" spans="3:8" x14ac:dyDescent="0.2">
      <c r="C1508" s="107" t="s">
        <v>5606</v>
      </c>
      <c r="D1508" s="3"/>
      <c r="E1508" s="108" t="s">
        <v>442</v>
      </c>
      <c r="F1508" s="201" t="s">
        <v>2814</v>
      </c>
    </row>
    <row r="1509" spans="3:8" x14ac:dyDescent="0.2">
      <c r="C1509" s="107" t="s">
        <v>5607</v>
      </c>
      <c r="D1509" s="3"/>
      <c r="E1509" s="143" t="s">
        <v>443</v>
      </c>
      <c r="F1509" s="280" t="s">
        <v>2507</v>
      </c>
      <c r="H1509" s="253">
        <f>ROUND(F1508/12,3)</f>
        <v>105.023</v>
      </c>
    </row>
    <row r="1510" spans="3:8" x14ac:dyDescent="0.2">
      <c r="C1510" s="107" t="s">
        <v>5608</v>
      </c>
      <c r="D1510" s="3"/>
      <c r="E1510" s="108" t="s">
        <v>371</v>
      </c>
      <c r="F1510" s="192" t="s">
        <v>238</v>
      </c>
    </row>
    <row r="1511" spans="3:8" x14ac:dyDescent="0.2">
      <c r="C1511" s="107" t="s">
        <v>5609</v>
      </c>
      <c r="D1511" s="3"/>
      <c r="E1511" s="108" t="s">
        <v>349</v>
      </c>
      <c r="F1511" s="194" t="s">
        <v>1658</v>
      </c>
    </row>
    <row r="1512" spans="3:8" x14ac:dyDescent="0.2">
      <c r="C1512" s="107" t="s">
        <v>5610</v>
      </c>
      <c r="D1512" s="3"/>
      <c r="E1512" s="108" t="s">
        <v>437</v>
      </c>
      <c r="F1512" s="192" t="s">
        <v>1668</v>
      </c>
    </row>
    <row r="1513" spans="3:8" x14ac:dyDescent="0.2">
      <c r="C1513" s="107" t="s">
        <v>5611</v>
      </c>
      <c r="D1513" s="3"/>
      <c r="E1513" s="108" t="s">
        <v>438</v>
      </c>
      <c r="F1513" s="192" t="s">
        <v>1550</v>
      </c>
    </row>
    <row r="1514" spans="3:8" x14ac:dyDescent="0.2">
      <c r="C1514" s="107" t="s">
        <v>5612</v>
      </c>
      <c r="D1514" s="3"/>
      <c r="E1514" s="108" t="s">
        <v>439</v>
      </c>
      <c r="F1514" s="192" t="s">
        <v>2445</v>
      </c>
    </row>
    <row r="1515" spans="3:8" x14ac:dyDescent="0.2">
      <c r="C1515" s="107" t="s">
        <v>5613</v>
      </c>
      <c r="D1515" s="3"/>
      <c r="E1515" s="108" t="s">
        <v>440</v>
      </c>
      <c r="F1515" s="192" t="s">
        <v>2680</v>
      </c>
    </row>
    <row r="1516" spans="3:8" x14ac:dyDescent="0.2">
      <c r="C1516" s="107" t="s">
        <v>5614</v>
      </c>
      <c r="D1516" s="3"/>
      <c r="E1516" s="108" t="s">
        <v>441</v>
      </c>
      <c r="F1516" s="192" t="s">
        <v>2815</v>
      </c>
    </row>
    <row r="1517" spans="3:8" x14ac:dyDescent="0.2">
      <c r="C1517" s="107" t="s">
        <v>5615</v>
      </c>
      <c r="D1517" s="3"/>
      <c r="E1517" s="108" t="s">
        <v>442</v>
      </c>
      <c r="F1517" s="201" t="s">
        <v>2816</v>
      </c>
    </row>
    <row r="1518" spans="3:8" x14ac:dyDescent="0.2">
      <c r="C1518" s="107" t="s">
        <v>5616</v>
      </c>
      <c r="D1518" s="3"/>
      <c r="E1518" s="143" t="s">
        <v>443</v>
      </c>
      <c r="F1518" s="280" t="s">
        <v>2508</v>
      </c>
      <c r="H1518" s="253">
        <f>ROUND(F1517/12,3)</f>
        <v>135.69300000000001</v>
      </c>
    </row>
    <row r="1519" spans="3:8" x14ac:dyDescent="0.2">
      <c r="C1519" s="107" t="s">
        <v>5617</v>
      </c>
      <c r="D1519" s="3"/>
      <c r="E1519" s="108" t="s">
        <v>371</v>
      </c>
      <c r="F1519" s="192" t="s">
        <v>242</v>
      </c>
    </row>
    <row r="1520" spans="3:8" x14ac:dyDescent="0.2">
      <c r="C1520" s="107" t="s">
        <v>5618</v>
      </c>
      <c r="D1520" s="3"/>
      <c r="E1520" s="108" t="s">
        <v>349</v>
      </c>
      <c r="F1520" s="194" t="s">
        <v>1658</v>
      </c>
    </row>
    <row r="1521" spans="3:8" x14ac:dyDescent="0.2">
      <c r="C1521" s="107" t="s">
        <v>5619</v>
      </c>
      <c r="D1521" s="3"/>
      <c r="E1521" s="108" t="s">
        <v>437</v>
      </c>
      <c r="F1521" s="192" t="s">
        <v>1669</v>
      </c>
    </row>
    <row r="1522" spans="3:8" x14ac:dyDescent="0.2">
      <c r="C1522" s="107" t="s">
        <v>5620</v>
      </c>
      <c r="D1522" s="3"/>
      <c r="E1522" s="108" t="s">
        <v>438</v>
      </c>
      <c r="F1522" s="192" t="s">
        <v>1576</v>
      </c>
    </row>
    <row r="1523" spans="3:8" x14ac:dyDescent="0.2">
      <c r="C1523" s="107" t="s">
        <v>5621</v>
      </c>
      <c r="D1523" s="3"/>
      <c r="E1523" s="108" t="s">
        <v>439</v>
      </c>
      <c r="F1523" s="192" t="s">
        <v>2447</v>
      </c>
    </row>
    <row r="1524" spans="3:8" x14ac:dyDescent="0.2">
      <c r="C1524" s="107" t="s">
        <v>5622</v>
      </c>
      <c r="D1524" s="3"/>
      <c r="E1524" s="108" t="s">
        <v>440</v>
      </c>
      <c r="F1524" s="192" t="s">
        <v>2683</v>
      </c>
    </row>
    <row r="1525" spans="3:8" x14ac:dyDescent="0.2">
      <c r="C1525" s="107" t="s">
        <v>5623</v>
      </c>
      <c r="D1525" s="3"/>
      <c r="E1525" s="108" t="s">
        <v>441</v>
      </c>
      <c r="F1525" s="192" t="s">
        <v>2817</v>
      </c>
    </row>
    <row r="1526" spans="3:8" x14ac:dyDescent="0.2">
      <c r="C1526" s="107" t="s">
        <v>5624</v>
      </c>
      <c r="D1526" s="3"/>
      <c r="E1526" s="108" t="s">
        <v>442</v>
      </c>
      <c r="F1526" s="201" t="s">
        <v>2818</v>
      </c>
    </row>
    <row r="1527" spans="3:8" x14ac:dyDescent="0.2">
      <c r="C1527" s="107" t="s">
        <v>5625</v>
      </c>
      <c r="D1527" s="3"/>
      <c r="E1527" s="143" t="s">
        <v>443</v>
      </c>
      <c r="F1527" s="280" t="s">
        <v>2509</v>
      </c>
      <c r="H1527" s="253">
        <f>ROUND(F1526/12,3)</f>
        <v>213.65700000000001</v>
      </c>
    </row>
    <row r="1528" spans="3:8" x14ac:dyDescent="0.2">
      <c r="C1528" s="107" t="s">
        <v>5626</v>
      </c>
      <c r="D1528" s="3"/>
      <c r="E1528" s="108" t="s">
        <v>371</v>
      </c>
      <c r="F1528" s="192" t="s">
        <v>816</v>
      </c>
    </row>
    <row r="1529" spans="3:8" x14ac:dyDescent="0.2">
      <c r="C1529" s="107" t="s">
        <v>5627</v>
      </c>
      <c r="D1529" s="3"/>
      <c r="E1529" s="108" t="s">
        <v>349</v>
      </c>
      <c r="F1529" s="194" t="s">
        <v>1658</v>
      </c>
    </row>
    <row r="1530" spans="3:8" x14ac:dyDescent="0.2">
      <c r="C1530" s="107" t="s">
        <v>5628</v>
      </c>
      <c r="D1530" s="3"/>
      <c r="E1530" s="108" t="s">
        <v>437</v>
      </c>
      <c r="F1530" s="192" t="s">
        <v>1670</v>
      </c>
    </row>
    <row r="1531" spans="3:8" x14ac:dyDescent="0.2">
      <c r="C1531" s="107" t="s">
        <v>5629</v>
      </c>
      <c r="D1531" s="3"/>
      <c r="E1531" s="108" t="s">
        <v>438</v>
      </c>
      <c r="F1531" s="192" t="s">
        <v>1554</v>
      </c>
    </row>
    <row r="1532" spans="3:8" x14ac:dyDescent="0.2">
      <c r="C1532" s="107" t="s">
        <v>5630</v>
      </c>
      <c r="D1532" s="3"/>
      <c r="E1532" s="108" t="s">
        <v>439</v>
      </c>
      <c r="F1532" s="192" t="s">
        <v>2449</v>
      </c>
    </row>
    <row r="1533" spans="3:8" x14ac:dyDescent="0.2">
      <c r="C1533" s="107" t="s">
        <v>5631</v>
      </c>
      <c r="D1533" s="3"/>
      <c r="E1533" s="108" t="s">
        <v>440</v>
      </c>
      <c r="F1533" s="192" t="s">
        <v>2686</v>
      </c>
    </row>
    <row r="1534" spans="3:8" x14ac:dyDescent="0.2">
      <c r="C1534" s="107" t="s">
        <v>5632</v>
      </c>
      <c r="D1534" s="3"/>
      <c r="E1534" s="108" t="s">
        <v>441</v>
      </c>
      <c r="F1534" s="192" t="s">
        <v>2819</v>
      </c>
    </row>
    <row r="1535" spans="3:8" x14ac:dyDescent="0.2">
      <c r="C1535" s="107" t="s">
        <v>5633</v>
      </c>
      <c r="D1535" s="3"/>
      <c r="E1535" s="108" t="s">
        <v>442</v>
      </c>
      <c r="F1535" s="201" t="s">
        <v>2820</v>
      </c>
    </row>
    <row r="1536" spans="3:8" x14ac:dyDescent="0.2">
      <c r="C1536" s="107" t="s">
        <v>5634</v>
      </c>
      <c r="D1536" s="3"/>
      <c r="E1536" s="143" t="s">
        <v>443</v>
      </c>
      <c r="F1536" s="264" t="s">
        <v>2510</v>
      </c>
      <c r="H1536" s="253">
        <f>ROUND(F1535/12,3)</f>
        <v>295.32799999999997</v>
      </c>
    </row>
    <row r="1537" spans="3:6" x14ac:dyDescent="0.2">
      <c r="C1537" s="107" t="s">
        <v>5635</v>
      </c>
      <c r="D1537" s="3"/>
      <c r="E1537" s="108" t="s">
        <v>455</v>
      </c>
      <c r="F1537" s="279" t="s">
        <v>1654</v>
      </c>
    </row>
    <row r="1538" spans="3:6" x14ac:dyDescent="0.2">
      <c r="C1538" s="107" t="s">
        <v>5636</v>
      </c>
      <c r="D1538" s="3"/>
      <c r="E1538" s="143" t="s">
        <v>457</v>
      </c>
      <c r="F1538" s="186" t="s">
        <v>1578</v>
      </c>
    </row>
    <row r="1539" spans="3:6" x14ac:dyDescent="0.2">
      <c r="C1539" s="107" t="s">
        <v>5637</v>
      </c>
      <c r="D1539" s="35"/>
      <c r="E1539" s="108" t="s">
        <v>66</v>
      </c>
      <c r="F1539" s="28" t="s">
        <v>890</v>
      </c>
    </row>
    <row r="1540" spans="3:6" x14ac:dyDescent="0.2">
      <c r="C1540" s="107" t="s">
        <v>5638</v>
      </c>
      <c r="D1540" s="3"/>
      <c r="E1540" s="111" t="s">
        <v>426</v>
      </c>
      <c r="F1540" s="192" t="s">
        <v>1524</v>
      </c>
    </row>
    <row r="1541" spans="3:6" x14ac:dyDescent="0.2">
      <c r="C1541" s="107" t="s">
        <v>5639</v>
      </c>
      <c r="D1541" s="3"/>
      <c r="E1541" s="111" t="s">
        <v>349</v>
      </c>
      <c r="F1541" s="192" t="s">
        <v>1671</v>
      </c>
    </row>
    <row r="1542" spans="3:6" x14ac:dyDescent="0.2">
      <c r="C1542" s="107" t="s">
        <v>5640</v>
      </c>
      <c r="D1542" s="3"/>
      <c r="E1542" s="111" t="s">
        <v>430</v>
      </c>
      <c r="F1542" s="192" t="s">
        <v>1672</v>
      </c>
    </row>
    <row r="1543" spans="3:6" x14ac:dyDescent="0.2">
      <c r="C1543" s="107" t="s">
        <v>5641</v>
      </c>
      <c r="D1543" s="3"/>
      <c r="E1543" s="111" t="s">
        <v>432</v>
      </c>
      <c r="F1543" s="199" t="s">
        <v>1673</v>
      </c>
    </row>
    <row r="1544" spans="3:6" x14ac:dyDescent="0.2">
      <c r="C1544" s="107" t="s">
        <v>5642</v>
      </c>
      <c r="D1544" s="3"/>
      <c r="E1544" s="111" t="s">
        <v>434</v>
      </c>
      <c r="F1544" s="135" t="s">
        <v>1674</v>
      </c>
    </row>
    <row r="1545" spans="3:6" x14ac:dyDescent="0.2">
      <c r="C1545" s="107" t="s">
        <v>5643</v>
      </c>
      <c r="D1545" s="3"/>
      <c r="E1545" s="143" t="s">
        <v>436</v>
      </c>
      <c r="F1545" s="280" t="s">
        <v>1529</v>
      </c>
    </row>
    <row r="1546" spans="3:6" x14ac:dyDescent="0.2">
      <c r="C1546" s="107" t="s">
        <v>5644</v>
      </c>
      <c r="D1546" s="3"/>
      <c r="E1546" s="108" t="s">
        <v>371</v>
      </c>
      <c r="F1546" s="192" t="s">
        <v>123</v>
      </c>
    </row>
    <row r="1547" spans="3:6" x14ac:dyDescent="0.2">
      <c r="C1547" s="107" t="s">
        <v>5645</v>
      </c>
      <c r="D1547" s="3"/>
      <c r="E1547" s="108" t="s">
        <v>349</v>
      </c>
      <c r="F1547" s="194" t="s">
        <v>1675</v>
      </c>
    </row>
    <row r="1548" spans="3:6" x14ac:dyDescent="0.2">
      <c r="C1548" s="107" t="s">
        <v>5646</v>
      </c>
      <c r="D1548" s="3"/>
      <c r="E1548" s="108" t="s">
        <v>437</v>
      </c>
      <c r="F1548" s="192" t="s">
        <v>1676</v>
      </c>
    </row>
    <row r="1549" spans="3:6" x14ac:dyDescent="0.2">
      <c r="C1549" s="107" t="s">
        <v>5647</v>
      </c>
      <c r="D1549" s="3"/>
      <c r="E1549" s="108" t="s">
        <v>438</v>
      </c>
      <c r="F1549" s="192" t="s">
        <v>1532</v>
      </c>
    </row>
    <row r="1550" spans="3:6" x14ac:dyDescent="0.2">
      <c r="C1550" s="107" t="s">
        <v>5648</v>
      </c>
      <c r="D1550" s="3"/>
      <c r="E1550" s="108" t="s">
        <v>439</v>
      </c>
      <c r="F1550" s="192" t="s">
        <v>2431</v>
      </c>
    </row>
    <row r="1551" spans="3:6" x14ac:dyDescent="0.2">
      <c r="C1551" s="107" t="s">
        <v>5649</v>
      </c>
      <c r="D1551" s="3"/>
      <c r="E1551" s="108" t="s">
        <v>440</v>
      </c>
      <c r="F1551" s="192" t="s">
        <v>2656</v>
      </c>
    </row>
    <row r="1552" spans="3:6" x14ac:dyDescent="0.2">
      <c r="C1552" s="107" t="s">
        <v>5650</v>
      </c>
      <c r="D1552" s="3"/>
      <c r="E1552" s="108" t="s">
        <v>441</v>
      </c>
      <c r="F1552" s="192" t="s">
        <v>2821</v>
      </c>
    </row>
    <row r="1553" spans="3:8" x14ac:dyDescent="0.2">
      <c r="C1553" s="107" t="s">
        <v>5651</v>
      </c>
      <c r="D1553" s="3"/>
      <c r="E1553" s="108" t="s">
        <v>442</v>
      </c>
      <c r="F1553" s="201" t="s">
        <v>2822</v>
      </c>
    </row>
    <row r="1554" spans="3:8" x14ac:dyDescent="0.2">
      <c r="C1554" s="107" t="s">
        <v>5652</v>
      </c>
      <c r="D1554" s="3"/>
      <c r="E1554" s="143" t="s">
        <v>443</v>
      </c>
      <c r="F1554" s="254" t="s">
        <v>2511</v>
      </c>
      <c r="H1554" s="253">
        <f>ROUND(F1553/12,3)</f>
        <v>18.678000000000001</v>
      </c>
    </row>
    <row r="1555" spans="3:8" x14ac:dyDescent="0.2">
      <c r="C1555" s="107" t="s">
        <v>5653</v>
      </c>
      <c r="D1555" s="3"/>
      <c r="E1555" s="108" t="s">
        <v>371</v>
      </c>
      <c r="F1555" s="192" t="s">
        <v>73</v>
      </c>
    </row>
    <row r="1556" spans="3:8" x14ac:dyDescent="0.2">
      <c r="C1556" s="107" t="s">
        <v>5654</v>
      </c>
      <c r="D1556" s="3"/>
      <c r="E1556" s="108" t="s">
        <v>349</v>
      </c>
      <c r="F1556" s="194" t="s">
        <v>1675</v>
      </c>
    </row>
    <row r="1557" spans="3:8" x14ac:dyDescent="0.2">
      <c r="C1557" s="107" t="s">
        <v>5655</v>
      </c>
      <c r="D1557" s="3"/>
      <c r="E1557" s="108" t="s">
        <v>437</v>
      </c>
      <c r="F1557" s="192" t="s">
        <v>1677</v>
      </c>
    </row>
    <row r="1558" spans="3:8" x14ac:dyDescent="0.2">
      <c r="C1558" s="107" t="s">
        <v>5656</v>
      </c>
      <c r="D1558" s="3"/>
      <c r="E1558" s="108" t="s">
        <v>438</v>
      </c>
      <c r="F1558" s="192" t="s">
        <v>1534</v>
      </c>
    </row>
    <row r="1559" spans="3:8" x14ac:dyDescent="0.2">
      <c r="C1559" s="107" t="s">
        <v>5657</v>
      </c>
      <c r="D1559" s="3"/>
      <c r="E1559" s="108" t="s">
        <v>439</v>
      </c>
      <c r="F1559" s="192" t="s">
        <v>2433</v>
      </c>
    </row>
    <row r="1560" spans="3:8" x14ac:dyDescent="0.2">
      <c r="C1560" s="107" t="s">
        <v>5658</v>
      </c>
      <c r="D1560" s="3"/>
      <c r="E1560" s="108" t="s">
        <v>440</v>
      </c>
      <c r="F1560" s="192" t="s">
        <v>2659</v>
      </c>
    </row>
    <row r="1561" spans="3:8" x14ac:dyDescent="0.2">
      <c r="C1561" s="107" t="s">
        <v>5659</v>
      </c>
      <c r="D1561" s="3"/>
      <c r="E1561" s="108" t="s">
        <v>441</v>
      </c>
      <c r="F1561" s="192" t="s">
        <v>2823</v>
      </c>
    </row>
    <row r="1562" spans="3:8" x14ac:dyDescent="0.2">
      <c r="C1562" s="107" t="s">
        <v>5660</v>
      </c>
      <c r="D1562" s="3"/>
      <c r="E1562" s="108" t="s">
        <v>442</v>
      </c>
      <c r="F1562" s="201" t="s">
        <v>2824</v>
      </c>
    </row>
    <row r="1563" spans="3:8" x14ac:dyDescent="0.2">
      <c r="C1563" s="107" t="s">
        <v>5661</v>
      </c>
      <c r="D1563" s="3"/>
      <c r="E1563" s="143" t="s">
        <v>443</v>
      </c>
      <c r="F1563" s="280" t="s">
        <v>2512</v>
      </c>
      <c r="H1563" s="253">
        <f>ROUND(F1562/12,3)</f>
        <v>18.128</v>
      </c>
    </row>
    <row r="1564" spans="3:8" x14ac:dyDescent="0.2">
      <c r="C1564" s="107" t="s">
        <v>5662</v>
      </c>
      <c r="D1564" s="3"/>
      <c r="E1564" s="108" t="s">
        <v>371</v>
      </c>
      <c r="F1564" s="192" t="s">
        <v>79</v>
      </c>
    </row>
    <row r="1565" spans="3:8" x14ac:dyDescent="0.2">
      <c r="C1565" s="107" t="s">
        <v>5663</v>
      </c>
      <c r="D1565" s="3"/>
      <c r="E1565" s="108" t="s">
        <v>349</v>
      </c>
      <c r="F1565" s="194" t="s">
        <v>1675</v>
      </c>
    </row>
    <row r="1566" spans="3:8" x14ac:dyDescent="0.2">
      <c r="C1566" s="107" t="s">
        <v>5664</v>
      </c>
      <c r="D1566" s="3"/>
      <c r="E1566" s="108" t="s">
        <v>437</v>
      </c>
      <c r="F1566" s="192" t="s">
        <v>1678</v>
      </c>
    </row>
    <row r="1567" spans="3:8" x14ac:dyDescent="0.2">
      <c r="C1567" s="107" t="s">
        <v>5665</v>
      </c>
      <c r="D1567" s="3"/>
      <c r="E1567" s="108" t="s">
        <v>438</v>
      </c>
      <c r="F1567" s="192" t="s">
        <v>1536</v>
      </c>
    </row>
    <row r="1568" spans="3:8" x14ac:dyDescent="0.2">
      <c r="C1568" s="107" t="s">
        <v>5666</v>
      </c>
      <c r="D1568" s="3"/>
      <c r="E1568" s="108" t="s">
        <v>439</v>
      </c>
      <c r="F1568" s="192" t="s">
        <v>2435</v>
      </c>
    </row>
    <row r="1569" spans="3:8" x14ac:dyDescent="0.2">
      <c r="C1569" s="107" t="s">
        <v>5667</v>
      </c>
      <c r="D1569" s="3"/>
      <c r="E1569" s="108" t="s">
        <v>440</v>
      </c>
      <c r="F1569" s="192" t="s">
        <v>2662</v>
      </c>
    </row>
    <row r="1570" spans="3:8" x14ac:dyDescent="0.2">
      <c r="C1570" s="107" t="s">
        <v>5668</v>
      </c>
      <c r="D1570" s="3"/>
      <c r="E1570" s="108" t="s">
        <v>441</v>
      </c>
      <c r="F1570" s="192" t="s">
        <v>2825</v>
      </c>
    </row>
    <row r="1571" spans="3:8" x14ac:dyDescent="0.2">
      <c r="C1571" s="107" t="s">
        <v>5669</v>
      </c>
      <c r="D1571" s="3"/>
      <c r="E1571" s="108" t="s">
        <v>442</v>
      </c>
      <c r="F1571" s="201" t="s">
        <v>2826</v>
      </c>
    </row>
    <row r="1572" spans="3:8" x14ac:dyDescent="0.2">
      <c r="C1572" s="107" t="s">
        <v>5670</v>
      </c>
      <c r="D1572" s="3"/>
      <c r="E1572" s="143" t="s">
        <v>443</v>
      </c>
      <c r="F1572" s="280" t="s">
        <v>2513</v>
      </c>
      <c r="H1572" s="253">
        <f>ROUND(F1571/12,3)</f>
        <v>21.015000000000001</v>
      </c>
    </row>
    <row r="1573" spans="3:8" x14ac:dyDescent="0.2">
      <c r="C1573" s="107" t="s">
        <v>5671</v>
      </c>
      <c r="D1573" s="3"/>
      <c r="E1573" s="108" t="s">
        <v>371</v>
      </c>
      <c r="F1573" s="192" t="s">
        <v>83</v>
      </c>
    </row>
    <row r="1574" spans="3:8" x14ac:dyDescent="0.2">
      <c r="C1574" s="107" t="s">
        <v>5672</v>
      </c>
      <c r="D1574" s="3"/>
      <c r="E1574" s="108" t="s">
        <v>349</v>
      </c>
      <c r="F1574" s="194" t="s">
        <v>1675</v>
      </c>
    </row>
    <row r="1575" spans="3:8" x14ac:dyDescent="0.2">
      <c r="C1575" s="107" t="s">
        <v>5673</v>
      </c>
      <c r="D1575" s="3"/>
      <c r="E1575" s="108" t="s">
        <v>437</v>
      </c>
      <c r="F1575" s="192" t="s">
        <v>1679</v>
      </c>
    </row>
    <row r="1576" spans="3:8" x14ac:dyDescent="0.2">
      <c r="C1576" s="107" t="s">
        <v>5674</v>
      </c>
      <c r="D1576" s="3"/>
      <c r="E1576" s="108" t="s">
        <v>438</v>
      </c>
      <c r="F1576" s="192" t="s">
        <v>1538</v>
      </c>
    </row>
    <row r="1577" spans="3:8" x14ac:dyDescent="0.2">
      <c r="C1577" s="107" t="s">
        <v>5675</v>
      </c>
      <c r="D1577" s="3"/>
      <c r="E1577" s="108" t="s">
        <v>439</v>
      </c>
      <c r="F1577" s="192" t="s">
        <v>2437</v>
      </c>
    </row>
    <row r="1578" spans="3:8" x14ac:dyDescent="0.2">
      <c r="C1578" s="107" t="s">
        <v>5676</v>
      </c>
      <c r="D1578" s="3"/>
      <c r="E1578" s="108" t="s">
        <v>440</v>
      </c>
      <c r="F1578" s="192" t="s">
        <v>2665</v>
      </c>
    </row>
    <row r="1579" spans="3:8" x14ac:dyDescent="0.2">
      <c r="C1579" s="107" t="s">
        <v>5677</v>
      </c>
      <c r="D1579" s="3"/>
      <c r="E1579" s="108" t="s">
        <v>441</v>
      </c>
      <c r="F1579" s="192" t="s">
        <v>2827</v>
      </c>
    </row>
    <row r="1580" spans="3:8" x14ac:dyDescent="0.2">
      <c r="C1580" s="107" t="s">
        <v>5678</v>
      </c>
      <c r="D1580" s="3"/>
      <c r="E1580" s="108" t="s">
        <v>442</v>
      </c>
      <c r="F1580" s="201" t="s">
        <v>2828</v>
      </c>
    </row>
    <row r="1581" spans="3:8" x14ac:dyDescent="0.2">
      <c r="C1581" s="107" t="s">
        <v>5679</v>
      </c>
      <c r="D1581" s="3"/>
      <c r="E1581" s="143" t="s">
        <v>443</v>
      </c>
      <c r="F1581" s="280" t="s">
        <v>2514</v>
      </c>
      <c r="H1581" s="253">
        <f>ROUND(F1580/12,3)</f>
        <v>26.4</v>
      </c>
    </row>
    <row r="1582" spans="3:8" x14ac:dyDescent="0.2">
      <c r="C1582" s="107" t="s">
        <v>5680</v>
      </c>
      <c r="D1582" s="3"/>
      <c r="E1582" s="108" t="s">
        <v>371</v>
      </c>
      <c r="F1582" s="192" t="s">
        <v>95</v>
      </c>
    </row>
    <row r="1583" spans="3:8" x14ac:dyDescent="0.2">
      <c r="C1583" s="107" t="s">
        <v>5681</v>
      </c>
      <c r="D1583" s="3"/>
      <c r="E1583" s="108" t="s">
        <v>349</v>
      </c>
      <c r="F1583" s="194" t="s">
        <v>1675</v>
      </c>
    </row>
    <row r="1584" spans="3:8" x14ac:dyDescent="0.2">
      <c r="C1584" s="107" t="s">
        <v>5682</v>
      </c>
      <c r="D1584" s="3"/>
      <c r="E1584" s="108" t="s">
        <v>437</v>
      </c>
      <c r="F1584" s="192" t="s">
        <v>1680</v>
      </c>
    </row>
    <row r="1585" spans="3:8" x14ac:dyDescent="0.2">
      <c r="C1585" s="107" t="s">
        <v>5683</v>
      </c>
      <c r="D1585" s="3"/>
      <c r="E1585" s="108" t="s">
        <v>438</v>
      </c>
      <c r="F1585" s="192" t="s">
        <v>1540</v>
      </c>
    </row>
    <row r="1586" spans="3:8" x14ac:dyDescent="0.2">
      <c r="C1586" s="107" t="s">
        <v>5684</v>
      </c>
      <c r="D1586" s="3"/>
      <c r="E1586" s="108" t="s">
        <v>439</v>
      </c>
      <c r="F1586" s="192" t="s">
        <v>2439</v>
      </c>
    </row>
    <row r="1587" spans="3:8" x14ac:dyDescent="0.2">
      <c r="C1587" s="107" t="s">
        <v>5685</v>
      </c>
      <c r="D1587" s="3"/>
      <c r="E1587" s="108" t="s">
        <v>440</v>
      </c>
      <c r="F1587" s="192" t="s">
        <v>2668</v>
      </c>
    </row>
    <row r="1588" spans="3:8" x14ac:dyDescent="0.2">
      <c r="C1588" s="107" t="s">
        <v>5686</v>
      </c>
      <c r="D1588" s="3"/>
      <c r="E1588" s="108" t="s">
        <v>441</v>
      </c>
      <c r="F1588" s="192" t="s">
        <v>2829</v>
      </c>
    </row>
    <row r="1589" spans="3:8" x14ac:dyDescent="0.2">
      <c r="C1589" s="107" t="s">
        <v>5687</v>
      </c>
      <c r="D1589" s="3"/>
      <c r="E1589" s="108" t="s">
        <v>442</v>
      </c>
      <c r="F1589" s="201" t="s">
        <v>2830</v>
      </c>
    </row>
    <row r="1590" spans="3:8" x14ac:dyDescent="0.2">
      <c r="C1590" s="107" t="s">
        <v>5688</v>
      </c>
      <c r="D1590" s="3"/>
      <c r="E1590" s="143" t="s">
        <v>443</v>
      </c>
      <c r="F1590" s="280" t="s">
        <v>2515</v>
      </c>
      <c r="H1590" s="253">
        <f>ROUND(F1589/12,3)</f>
        <v>40.929000000000002</v>
      </c>
    </row>
    <row r="1591" spans="3:8" x14ac:dyDescent="0.2">
      <c r="C1591" s="107" t="s">
        <v>5689</v>
      </c>
      <c r="D1591" s="3"/>
      <c r="E1591" s="108" t="s">
        <v>371</v>
      </c>
      <c r="F1591" s="192" t="s">
        <v>196</v>
      </c>
    </row>
    <row r="1592" spans="3:8" x14ac:dyDescent="0.2">
      <c r="C1592" s="107" t="s">
        <v>5690</v>
      </c>
      <c r="D1592" s="3"/>
      <c r="E1592" s="108" t="s">
        <v>349</v>
      </c>
      <c r="F1592" s="194" t="s">
        <v>1675</v>
      </c>
    </row>
    <row r="1593" spans="3:8" x14ac:dyDescent="0.2">
      <c r="C1593" s="107" t="s">
        <v>5691</v>
      </c>
      <c r="D1593" s="3"/>
      <c r="E1593" s="108" t="s">
        <v>437</v>
      </c>
      <c r="F1593" s="192" t="s">
        <v>1681</v>
      </c>
    </row>
    <row r="1594" spans="3:8" x14ac:dyDescent="0.2">
      <c r="C1594" s="107" t="s">
        <v>5692</v>
      </c>
      <c r="D1594" s="3"/>
      <c r="E1594" s="108" t="s">
        <v>438</v>
      </c>
      <c r="F1594" s="192" t="s">
        <v>1542</v>
      </c>
    </row>
    <row r="1595" spans="3:8" x14ac:dyDescent="0.2">
      <c r="C1595" s="107" t="s">
        <v>5693</v>
      </c>
      <c r="D1595" s="3"/>
      <c r="E1595" s="108" t="s">
        <v>439</v>
      </c>
      <c r="F1595" s="192" t="s">
        <v>1543</v>
      </c>
    </row>
    <row r="1596" spans="3:8" x14ac:dyDescent="0.2">
      <c r="C1596" s="107" t="s">
        <v>5694</v>
      </c>
      <c r="D1596" s="3"/>
      <c r="E1596" s="108" t="s">
        <v>440</v>
      </c>
      <c r="F1596" s="192" t="s">
        <v>2671</v>
      </c>
    </row>
    <row r="1597" spans="3:8" x14ac:dyDescent="0.2">
      <c r="C1597" s="107" t="s">
        <v>5695</v>
      </c>
      <c r="D1597" s="3"/>
      <c r="E1597" s="108" t="s">
        <v>441</v>
      </c>
      <c r="F1597" s="192" t="s">
        <v>2831</v>
      </c>
    </row>
    <row r="1598" spans="3:8" x14ac:dyDescent="0.2">
      <c r="C1598" s="107" t="s">
        <v>5696</v>
      </c>
      <c r="D1598" s="3"/>
      <c r="E1598" s="108" t="s">
        <v>442</v>
      </c>
      <c r="F1598" s="201" t="s">
        <v>2832</v>
      </c>
    </row>
    <row r="1599" spans="3:8" x14ac:dyDescent="0.2">
      <c r="C1599" s="107" t="s">
        <v>5697</v>
      </c>
      <c r="D1599" s="3"/>
      <c r="E1599" s="143" t="s">
        <v>443</v>
      </c>
      <c r="F1599" s="280" t="s">
        <v>1682</v>
      </c>
      <c r="H1599" s="253">
        <f>ROUND(F1598/12,3)</f>
        <v>57.728000000000002</v>
      </c>
    </row>
    <row r="1600" spans="3:8" x14ac:dyDescent="0.2">
      <c r="C1600" s="107" t="s">
        <v>5698</v>
      </c>
      <c r="D1600" s="3"/>
      <c r="E1600" s="108" t="s">
        <v>371</v>
      </c>
      <c r="F1600" s="192" t="s">
        <v>815</v>
      </c>
    </row>
    <row r="1601" spans="3:8" x14ac:dyDescent="0.2">
      <c r="C1601" s="107" t="s">
        <v>5699</v>
      </c>
      <c r="D1601" s="3"/>
      <c r="E1601" s="108" t="s">
        <v>349</v>
      </c>
      <c r="F1601" s="194" t="s">
        <v>1675</v>
      </c>
    </row>
    <row r="1602" spans="3:8" x14ac:dyDescent="0.2">
      <c r="C1602" s="107" t="s">
        <v>5700</v>
      </c>
      <c r="D1602" s="3"/>
      <c r="E1602" s="108" t="s">
        <v>437</v>
      </c>
      <c r="F1602" s="192" t="s">
        <v>1683</v>
      </c>
    </row>
    <row r="1603" spans="3:8" x14ac:dyDescent="0.2">
      <c r="C1603" s="107" t="s">
        <v>5701</v>
      </c>
      <c r="D1603" s="3"/>
      <c r="E1603" s="108" t="s">
        <v>438</v>
      </c>
      <c r="F1603" s="192" t="s">
        <v>1546</v>
      </c>
    </row>
    <row r="1604" spans="3:8" x14ac:dyDescent="0.2">
      <c r="C1604" s="107" t="s">
        <v>5702</v>
      </c>
      <c r="D1604" s="3"/>
      <c r="E1604" s="108" t="s">
        <v>439</v>
      </c>
      <c r="F1604" s="192" t="s">
        <v>2441</v>
      </c>
    </row>
    <row r="1605" spans="3:8" x14ac:dyDescent="0.2">
      <c r="C1605" s="107" t="s">
        <v>5703</v>
      </c>
      <c r="D1605" s="3"/>
      <c r="E1605" s="108" t="s">
        <v>440</v>
      </c>
      <c r="F1605" s="192" t="s">
        <v>2674</v>
      </c>
    </row>
    <row r="1606" spans="3:8" x14ac:dyDescent="0.2">
      <c r="C1606" s="107" t="s">
        <v>5704</v>
      </c>
      <c r="D1606" s="3"/>
      <c r="E1606" s="108" t="s">
        <v>441</v>
      </c>
      <c r="F1606" s="192" t="s">
        <v>2833</v>
      </c>
    </row>
    <row r="1607" spans="3:8" x14ac:dyDescent="0.2">
      <c r="C1607" s="107" t="s">
        <v>5705</v>
      </c>
      <c r="D1607" s="3"/>
      <c r="E1607" s="108" t="s">
        <v>442</v>
      </c>
      <c r="F1607" s="201" t="s">
        <v>2834</v>
      </c>
    </row>
    <row r="1608" spans="3:8" x14ac:dyDescent="0.2">
      <c r="C1608" s="107" t="s">
        <v>5706</v>
      </c>
      <c r="D1608" s="3"/>
      <c r="E1608" s="143" t="s">
        <v>443</v>
      </c>
      <c r="F1608" s="280" t="s">
        <v>2516</v>
      </c>
      <c r="H1608" s="253">
        <f>ROUND(F1607/12,3)</f>
        <v>79.59</v>
      </c>
    </row>
    <row r="1609" spans="3:8" x14ac:dyDescent="0.2">
      <c r="C1609" s="107" t="s">
        <v>5707</v>
      </c>
      <c r="D1609" s="3"/>
      <c r="E1609" s="108" t="s">
        <v>371</v>
      </c>
      <c r="F1609" s="192" t="s">
        <v>234</v>
      </c>
    </row>
    <row r="1610" spans="3:8" x14ac:dyDescent="0.2">
      <c r="C1610" s="107" t="s">
        <v>5708</v>
      </c>
      <c r="D1610" s="3"/>
      <c r="E1610" s="108" t="s">
        <v>349</v>
      </c>
      <c r="F1610" s="194" t="s">
        <v>1675</v>
      </c>
    </row>
    <row r="1611" spans="3:8" x14ac:dyDescent="0.2">
      <c r="C1611" s="107" t="s">
        <v>5709</v>
      </c>
      <c r="D1611" s="3"/>
      <c r="E1611" s="108" t="s">
        <v>437</v>
      </c>
      <c r="F1611" s="192" t="s">
        <v>1684</v>
      </c>
    </row>
    <row r="1612" spans="3:8" x14ac:dyDescent="0.2">
      <c r="C1612" s="107" t="s">
        <v>5710</v>
      </c>
      <c r="D1612" s="3"/>
      <c r="E1612" s="108" t="s">
        <v>438</v>
      </c>
      <c r="F1612" s="192" t="s">
        <v>1548</v>
      </c>
    </row>
    <row r="1613" spans="3:8" x14ac:dyDescent="0.2">
      <c r="C1613" s="107" t="s">
        <v>5711</v>
      </c>
      <c r="D1613" s="3"/>
      <c r="E1613" s="108" t="s">
        <v>439</v>
      </c>
      <c r="F1613" s="192" t="s">
        <v>2443</v>
      </c>
    </row>
    <row r="1614" spans="3:8" x14ac:dyDescent="0.2">
      <c r="C1614" s="107" t="s">
        <v>5712</v>
      </c>
      <c r="D1614" s="3"/>
      <c r="E1614" s="108" t="s">
        <v>440</v>
      </c>
      <c r="F1614" s="192" t="s">
        <v>2677</v>
      </c>
    </row>
    <row r="1615" spans="3:8" x14ac:dyDescent="0.2">
      <c r="C1615" s="107" t="s">
        <v>5713</v>
      </c>
      <c r="D1615" s="3"/>
      <c r="E1615" s="108" t="s">
        <v>441</v>
      </c>
      <c r="F1615" s="192" t="s">
        <v>2835</v>
      </c>
    </row>
    <row r="1616" spans="3:8" x14ac:dyDescent="0.2">
      <c r="C1616" s="107" t="s">
        <v>5714</v>
      </c>
      <c r="D1616" s="3"/>
      <c r="E1616" s="108" t="s">
        <v>442</v>
      </c>
      <c r="F1616" s="201" t="s">
        <v>2836</v>
      </c>
    </row>
    <row r="1617" spans="3:8" x14ac:dyDescent="0.2">
      <c r="C1617" s="107" t="s">
        <v>5715</v>
      </c>
      <c r="D1617" s="3"/>
      <c r="E1617" s="143" t="s">
        <v>443</v>
      </c>
      <c r="F1617" s="280" t="s">
        <v>2517</v>
      </c>
      <c r="H1617" s="253">
        <f>ROUND(F1616/12,3)</f>
        <v>101.93300000000001</v>
      </c>
    </row>
    <row r="1618" spans="3:8" x14ac:dyDescent="0.2">
      <c r="C1618" s="107" t="s">
        <v>5716</v>
      </c>
      <c r="D1618" s="3"/>
      <c r="E1618" s="108" t="s">
        <v>371</v>
      </c>
      <c r="F1618" s="192" t="s">
        <v>238</v>
      </c>
    </row>
    <row r="1619" spans="3:8" x14ac:dyDescent="0.2">
      <c r="C1619" s="107" t="s">
        <v>5717</v>
      </c>
      <c r="D1619" s="3"/>
      <c r="E1619" s="108" t="s">
        <v>349</v>
      </c>
      <c r="F1619" s="194" t="s">
        <v>1675</v>
      </c>
    </row>
    <row r="1620" spans="3:8" x14ac:dyDescent="0.2">
      <c r="C1620" s="107" t="s">
        <v>5718</v>
      </c>
      <c r="D1620" s="3"/>
      <c r="E1620" s="108" t="s">
        <v>437</v>
      </c>
      <c r="F1620" s="192" t="s">
        <v>1685</v>
      </c>
    </row>
    <row r="1621" spans="3:8" x14ac:dyDescent="0.2">
      <c r="C1621" s="107" t="s">
        <v>5719</v>
      </c>
      <c r="D1621" s="3"/>
      <c r="E1621" s="108" t="s">
        <v>438</v>
      </c>
      <c r="F1621" s="192" t="s">
        <v>1550</v>
      </c>
    </row>
    <row r="1622" spans="3:8" x14ac:dyDescent="0.2">
      <c r="C1622" s="107" t="s">
        <v>5720</v>
      </c>
      <c r="D1622" s="3"/>
      <c r="E1622" s="108" t="s">
        <v>439</v>
      </c>
      <c r="F1622" s="192" t="s">
        <v>2445</v>
      </c>
    </row>
    <row r="1623" spans="3:8" x14ac:dyDescent="0.2">
      <c r="C1623" s="107" t="s">
        <v>5721</v>
      </c>
      <c r="D1623" s="3"/>
      <c r="E1623" s="108" t="s">
        <v>440</v>
      </c>
      <c r="F1623" s="192" t="s">
        <v>2680</v>
      </c>
    </row>
    <row r="1624" spans="3:8" x14ac:dyDescent="0.2">
      <c r="C1624" s="107" t="s">
        <v>5722</v>
      </c>
      <c r="D1624" s="3"/>
      <c r="E1624" s="108" t="s">
        <v>441</v>
      </c>
      <c r="F1624" s="192" t="s">
        <v>2837</v>
      </c>
    </row>
    <row r="1625" spans="3:8" x14ac:dyDescent="0.2">
      <c r="C1625" s="107" t="s">
        <v>5723</v>
      </c>
      <c r="D1625" s="3"/>
      <c r="E1625" s="108" t="s">
        <v>442</v>
      </c>
      <c r="F1625" s="201" t="s">
        <v>2838</v>
      </c>
    </row>
    <row r="1626" spans="3:8" x14ac:dyDescent="0.2">
      <c r="C1626" s="107" t="s">
        <v>5724</v>
      </c>
      <c r="D1626" s="3"/>
      <c r="E1626" s="143" t="s">
        <v>443</v>
      </c>
      <c r="F1626" s="280" t="s">
        <v>2518</v>
      </c>
      <c r="H1626" s="253">
        <f>ROUND(F1625/12,3)</f>
        <v>131.703</v>
      </c>
    </row>
    <row r="1627" spans="3:8" x14ac:dyDescent="0.2">
      <c r="C1627" s="107" t="s">
        <v>5725</v>
      </c>
      <c r="D1627" s="3"/>
      <c r="E1627" s="108" t="s">
        <v>371</v>
      </c>
      <c r="F1627" s="192" t="s">
        <v>242</v>
      </c>
    </row>
    <row r="1628" spans="3:8" x14ac:dyDescent="0.2">
      <c r="C1628" s="107" t="s">
        <v>5726</v>
      </c>
      <c r="D1628" s="3"/>
      <c r="E1628" s="108" t="s">
        <v>349</v>
      </c>
      <c r="F1628" s="194" t="s">
        <v>1675</v>
      </c>
    </row>
    <row r="1629" spans="3:8" x14ac:dyDescent="0.2">
      <c r="C1629" s="107" t="s">
        <v>5727</v>
      </c>
      <c r="D1629" s="3"/>
      <c r="E1629" s="108" t="s">
        <v>437</v>
      </c>
      <c r="F1629" s="192" t="s">
        <v>1686</v>
      </c>
    </row>
    <row r="1630" spans="3:8" x14ac:dyDescent="0.2">
      <c r="C1630" s="107" t="s">
        <v>5728</v>
      </c>
      <c r="D1630" s="3"/>
      <c r="E1630" s="108" t="s">
        <v>438</v>
      </c>
      <c r="F1630" s="192" t="s">
        <v>1552</v>
      </c>
    </row>
    <row r="1631" spans="3:8" x14ac:dyDescent="0.2">
      <c r="C1631" s="107" t="s">
        <v>5729</v>
      </c>
      <c r="D1631" s="3"/>
      <c r="E1631" s="108" t="s">
        <v>439</v>
      </c>
      <c r="F1631" s="192" t="s">
        <v>2447</v>
      </c>
    </row>
    <row r="1632" spans="3:8" x14ac:dyDescent="0.2">
      <c r="C1632" s="107" t="s">
        <v>5730</v>
      </c>
      <c r="D1632" s="3"/>
      <c r="E1632" s="108" t="s">
        <v>440</v>
      </c>
      <c r="F1632" s="192" t="s">
        <v>2683</v>
      </c>
    </row>
    <row r="1633" spans="3:8" x14ac:dyDescent="0.2">
      <c r="C1633" s="107" t="s">
        <v>5731</v>
      </c>
      <c r="D1633" s="3"/>
      <c r="E1633" s="108" t="s">
        <v>441</v>
      </c>
      <c r="F1633" s="192" t="s">
        <v>2839</v>
      </c>
    </row>
    <row r="1634" spans="3:8" x14ac:dyDescent="0.2">
      <c r="C1634" s="107" t="s">
        <v>5732</v>
      </c>
      <c r="D1634" s="3"/>
      <c r="E1634" s="108" t="s">
        <v>442</v>
      </c>
      <c r="F1634" s="201" t="s">
        <v>2840</v>
      </c>
    </row>
    <row r="1635" spans="3:8" x14ac:dyDescent="0.2">
      <c r="C1635" s="107" t="s">
        <v>5733</v>
      </c>
      <c r="D1635" s="3"/>
      <c r="E1635" s="143" t="s">
        <v>443</v>
      </c>
      <c r="F1635" s="280" t="s">
        <v>2519</v>
      </c>
      <c r="H1635" s="253">
        <f>ROUND(F1634/12,3)</f>
        <v>207.37299999999999</v>
      </c>
    </row>
    <row r="1636" spans="3:8" x14ac:dyDescent="0.2">
      <c r="C1636" s="107" t="s">
        <v>5734</v>
      </c>
      <c r="D1636" s="3"/>
      <c r="E1636" s="108" t="s">
        <v>371</v>
      </c>
      <c r="F1636" s="192" t="s">
        <v>816</v>
      </c>
    </row>
    <row r="1637" spans="3:8" x14ac:dyDescent="0.2">
      <c r="C1637" s="107" t="s">
        <v>5735</v>
      </c>
      <c r="D1637" s="3"/>
      <c r="E1637" s="108" t="s">
        <v>349</v>
      </c>
      <c r="F1637" s="194" t="s">
        <v>1675</v>
      </c>
    </row>
    <row r="1638" spans="3:8" x14ac:dyDescent="0.2">
      <c r="C1638" s="107" t="s">
        <v>5736</v>
      </c>
      <c r="D1638" s="3"/>
      <c r="E1638" s="108" t="s">
        <v>437</v>
      </c>
      <c r="F1638" s="192" t="s">
        <v>1687</v>
      </c>
    </row>
    <row r="1639" spans="3:8" x14ac:dyDescent="0.2">
      <c r="C1639" s="107" t="s">
        <v>5737</v>
      </c>
      <c r="D1639" s="3"/>
      <c r="E1639" s="108" t="s">
        <v>438</v>
      </c>
      <c r="F1639" s="192" t="s">
        <v>1554</v>
      </c>
    </row>
    <row r="1640" spans="3:8" x14ac:dyDescent="0.2">
      <c r="C1640" s="107" t="s">
        <v>5738</v>
      </c>
      <c r="D1640" s="3"/>
      <c r="E1640" s="108" t="s">
        <v>439</v>
      </c>
      <c r="F1640" s="192" t="s">
        <v>2449</v>
      </c>
    </row>
    <row r="1641" spans="3:8" x14ac:dyDescent="0.2">
      <c r="C1641" s="107" t="s">
        <v>5739</v>
      </c>
      <c r="D1641" s="3"/>
      <c r="E1641" s="108" t="s">
        <v>440</v>
      </c>
      <c r="F1641" s="192" t="s">
        <v>2686</v>
      </c>
    </row>
    <row r="1642" spans="3:8" x14ac:dyDescent="0.2">
      <c r="C1642" s="107" t="s">
        <v>5740</v>
      </c>
      <c r="D1642" s="3"/>
      <c r="E1642" s="108" t="s">
        <v>441</v>
      </c>
      <c r="F1642" s="192" t="s">
        <v>2841</v>
      </c>
    </row>
    <row r="1643" spans="3:8" x14ac:dyDescent="0.2">
      <c r="C1643" s="107" t="s">
        <v>5741</v>
      </c>
      <c r="D1643" s="3"/>
      <c r="E1643" s="108" t="s">
        <v>442</v>
      </c>
      <c r="F1643" s="201" t="s">
        <v>2842</v>
      </c>
    </row>
    <row r="1644" spans="3:8" x14ac:dyDescent="0.2">
      <c r="C1644" s="107" t="s">
        <v>5742</v>
      </c>
      <c r="D1644" s="3"/>
      <c r="E1644" s="143" t="s">
        <v>443</v>
      </c>
      <c r="F1644" s="264" t="s">
        <v>2520</v>
      </c>
      <c r="H1644" s="253">
        <f>ROUND(F1643/12,3)</f>
        <v>286.642</v>
      </c>
    </row>
    <row r="1645" spans="3:8" x14ac:dyDescent="0.2">
      <c r="C1645" s="107" t="s">
        <v>5743</v>
      </c>
      <c r="D1645" s="3"/>
      <c r="E1645" s="108" t="s">
        <v>455</v>
      </c>
      <c r="F1645" s="279" t="s">
        <v>1671</v>
      </c>
    </row>
    <row r="1646" spans="3:8" x14ac:dyDescent="0.2">
      <c r="C1646" s="107" t="s">
        <v>5744</v>
      </c>
      <c r="D1646" s="3"/>
      <c r="E1646" s="143" t="s">
        <v>457</v>
      </c>
      <c r="F1646" s="186" t="s">
        <v>1555</v>
      </c>
    </row>
    <row r="1647" spans="3:8" x14ac:dyDescent="0.2">
      <c r="C1647" s="107" t="s">
        <v>5745</v>
      </c>
      <c r="D1647" s="35"/>
      <c r="E1647" s="108" t="s">
        <v>66</v>
      </c>
      <c r="F1647" s="28" t="s">
        <v>903</v>
      </c>
    </row>
    <row r="1648" spans="3:8" x14ac:dyDescent="0.2">
      <c r="C1648" s="107" t="s">
        <v>5746</v>
      </c>
      <c r="D1648" s="3"/>
      <c r="E1648" s="111" t="s">
        <v>426</v>
      </c>
      <c r="F1648" s="192" t="s">
        <v>1477</v>
      </c>
    </row>
    <row r="1649" spans="3:8" x14ac:dyDescent="0.2">
      <c r="C1649" s="107" t="s">
        <v>5747</v>
      </c>
      <c r="D1649" s="3"/>
      <c r="E1649" s="111" t="s">
        <v>349</v>
      </c>
      <c r="F1649" s="192" t="s">
        <v>1688</v>
      </c>
    </row>
    <row r="1650" spans="3:8" x14ac:dyDescent="0.2">
      <c r="C1650" s="107" t="s">
        <v>5748</v>
      </c>
      <c r="D1650" s="3"/>
      <c r="E1650" s="111" t="s">
        <v>430</v>
      </c>
      <c r="F1650" s="192" t="s">
        <v>1689</v>
      </c>
    </row>
    <row r="1651" spans="3:8" x14ac:dyDescent="0.2">
      <c r="C1651" s="107" t="s">
        <v>5749</v>
      </c>
      <c r="D1651" s="3"/>
      <c r="E1651" s="111" t="s">
        <v>432</v>
      </c>
      <c r="F1651" s="199" t="s">
        <v>1690</v>
      </c>
    </row>
    <row r="1652" spans="3:8" x14ac:dyDescent="0.2">
      <c r="C1652" s="107" t="s">
        <v>5750</v>
      </c>
      <c r="D1652" s="3"/>
      <c r="E1652" s="111" t="s">
        <v>434</v>
      </c>
      <c r="F1652" s="135" t="s">
        <v>1691</v>
      </c>
    </row>
    <row r="1653" spans="3:8" x14ac:dyDescent="0.2">
      <c r="C1653" s="107" t="s">
        <v>5751</v>
      </c>
      <c r="D1653" s="3"/>
      <c r="E1653" s="143" t="s">
        <v>436</v>
      </c>
      <c r="F1653" s="280" t="s">
        <v>1529</v>
      </c>
    </row>
    <row r="1654" spans="3:8" x14ac:dyDescent="0.2">
      <c r="C1654" s="107" t="s">
        <v>5752</v>
      </c>
      <c r="D1654" s="3"/>
      <c r="E1654" s="108" t="s">
        <v>371</v>
      </c>
      <c r="F1654" s="192" t="s">
        <v>123</v>
      </c>
    </row>
    <row r="1655" spans="3:8" x14ac:dyDescent="0.2">
      <c r="C1655" s="107" t="s">
        <v>5753</v>
      </c>
      <c r="D1655" s="3"/>
      <c r="E1655" s="108" t="s">
        <v>349</v>
      </c>
      <c r="F1655" s="194" t="s">
        <v>1692</v>
      </c>
    </row>
    <row r="1656" spans="3:8" x14ac:dyDescent="0.2">
      <c r="C1656" s="107" t="s">
        <v>5754</v>
      </c>
      <c r="D1656" s="3"/>
      <c r="E1656" s="108" t="s">
        <v>437</v>
      </c>
      <c r="F1656" s="192" t="s">
        <v>1693</v>
      </c>
    </row>
    <row r="1657" spans="3:8" x14ac:dyDescent="0.2">
      <c r="C1657" s="107" t="s">
        <v>5755</v>
      </c>
      <c r="D1657" s="3"/>
      <c r="E1657" s="108" t="s">
        <v>438</v>
      </c>
      <c r="F1657" s="192" t="s">
        <v>1532</v>
      </c>
    </row>
    <row r="1658" spans="3:8" x14ac:dyDescent="0.2">
      <c r="C1658" s="107" t="s">
        <v>5756</v>
      </c>
      <c r="D1658" s="3"/>
      <c r="E1658" s="108" t="s">
        <v>439</v>
      </c>
      <c r="F1658" s="192" t="s">
        <v>2431</v>
      </c>
    </row>
    <row r="1659" spans="3:8" x14ac:dyDescent="0.2">
      <c r="C1659" s="107" t="s">
        <v>5757</v>
      </c>
      <c r="D1659" s="3"/>
      <c r="E1659" s="108" t="s">
        <v>440</v>
      </c>
      <c r="F1659" s="192" t="s">
        <v>2656</v>
      </c>
    </row>
    <row r="1660" spans="3:8" x14ac:dyDescent="0.2">
      <c r="C1660" s="107" t="s">
        <v>5758</v>
      </c>
      <c r="D1660" s="3"/>
      <c r="E1660" s="108" t="s">
        <v>441</v>
      </c>
      <c r="F1660" s="192" t="s">
        <v>2843</v>
      </c>
    </row>
    <row r="1661" spans="3:8" x14ac:dyDescent="0.2">
      <c r="C1661" s="107" t="s">
        <v>5759</v>
      </c>
      <c r="D1661" s="3"/>
      <c r="E1661" s="108" t="s">
        <v>442</v>
      </c>
      <c r="F1661" s="201" t="s">
        <v>2844</v>
      </c>
    </row>
    <row r="1662" spans="3:8" x14ac:dyDescent="0.2">
      <c r="C1662" s="107" t="s">
        <v>5760</v>
      </c>
      <c r="D1662" s="3"/>
      <c r="E1662" s="143" t="s">
        <v>443</v>
      </c>
      <c r="F1662" s="254" t="s">
        <v>2521</v>
      </c>
      <c r="H1662" s="253">
        <f>ROUND(F1661/12,3)</f>
        <v>11.319000000000001</v>
      </c>
    </row>
    <row r="1663" spans="3:8" x14ac:dyDescent="0.2">
      <c r="C1663" s="107" t="s">
        <v>5761</v>
      </c>
      <c r="D1663" s="3"/>
      <c r="E1663" s="108" t="s">
        <v>371</v>
      </c>
      <c r="F1663" s="192" t="s">
        <v>73</v>
      </c>
    </row>
    <row r="1664" spans="3:8" x14ac:dyDescent="0.2">
      <c r="C1664" s="107" t="s">
        <v>5762</v>
      </c>
      <c r="D1664" s="3"/>
      <c r="E1664" s="108" t="s">
        <v>349</v>
      </c>
      <c r="F1664" s="194" t="s">
        <v>1692</v>
      </c>
    </row>
    <row r="1665" spans="3:8" x14ac:dyDescent="0.2">
      <c r="C1665" s="107" t="s">
        <v>5763</v>
      </c>
      <c r="D1665" s="3"/>
      <c r="E1665" s="108" t="s">
        <v>437</v>
      </c>
      <c r="F1665" s="192" t="s">
        <v>1694</v>
      </c>
    </row>
    <row r="1666" spans="3:8" x14ac:dyDescent="0.2">
      <c r="C1666" s="107" t="s">
        <v>5764</v>
      </c>
      <c r="D1666" s="3"/>
      <c r="E1666" s="108" t="s">
        <v>438</v>
      </c>
      <c r="F1666" s="192" t="s">
        <v>1534</v>
      </c>
    </row>
    <row r="1667" spans="3:8" x14ac:dyDescent="0.2">
      <c r="C1667" s="107" t="s">
        <v>5765</v>
      </c>
      <c r="D1667" s="3"/>
      <c r="E1667" s="108" t="s">
        <v>439</v>
      </c>
      <c r="F1667" s="192" t="s">
        <v>2433</v>
      </c>
    </row>
    <row r="1668" spans="3:8" x14ac:dyDescent="0.2">
      <c r="C1668" s="107" t="s">
        <v>5766</v>
      </c>
      <c r="D1668" s="3"/>
      <c r="E1668" s="108" t="s">
        <v>440</v>
      </c>
      <c r="F1668" s="192" t="s">
        <v>2659</v>
      </c>
    </row>
    <row r="1669" spans="3:8" x14ac:dyDescent="0.2">
      <c r="C1669" s="107" t="s">
        <v>5767</v>
      </c>
      <c r="D1669" s="3"/>
      <c r="E1669" s="108" t="s">
        <v>441</v>
      </c>
      <c r="F1669" s="192" t="s">
        <v>2845</v>
      </c>
    </row>
    <row r="1670" spans="3:8" x14ac:dyDescent="0.2">
      <c r="C1670" s="107" t="s">
        <v>5768</v>
      </c>
      <c r="D1670" s="3"/>
      <c r="E1670" s="108" t="s">
        <v>442</v>
      </c>
      <c r="F1670" s="201" t="s">
        <v>2846</v>
      </c>
    </row>
    <row r="1671" spans="3:8" x14ac:dyDescent="0.2">
      <c r="C1671" s="107" t="s">
        <v>5769</v>
      </c>
      <c r="D1671" s="3"/>
      <c r="E1671" s="143" t="s">
        <v>443</v>
      </c>
      <c r="F1671" s="280" t="s">
        <v>2522</v>
      </c>
      <c r="H1671" s="253">
        <f>ROUND(F1670/12,3)</f>
        <v>10.986000000000001</v>
      </c>
    </row>
    <row r="1672" spans="3:8" x14ac:dyDescent="0.2">
      <c r="C1672" s="107" t="s">
        <v>5770</v>
      </c>
      <c r="D1672" s="3"/>
      <c r="E1672" s="108" t="s">
        <v>371</v>
      </c>
      <c r="F1672" s="192" t="s">
        <v>79</v>
      </c>
    </row>
    <row r="1673" spans="3:8" x14ac:dyDescent="0.2">
      <c r="C1673" s="107" t="s">
        <v>5771</v>
      </c>
      <c r="D1673" s="3"/>
      <c r="E1673" s="108" t="s">
        <v>349</v>
      </c>
      <c r="F1673" s="194" t="s">
        <v>1692</v>
      </c>
    </row>
    <row r="1674" spans="3:8" x14ac:dyDescent="0.2">
      <c r="C1674" s="107" t="s">
        <v>5772</v>
      </c>
      <c r="D1674" s="3"/>
      <c r="E1674" s="108" t="s">
        <v>437</v>
      </c>
      <c r="F1674" s="192" t="s">
        <v>1695</v>
      </c>
    </row>
    <row r="1675" spans="3:8" x14ac:dyDescent="0.2">
      <c r="C1675" s="107" t="s">
        <v>5773</v>
      </c>
      <c r="D1675" s="3"/>
      <c r="E1675" s="108" t="s">
        <v>438</v>
      </c>
      <c r="F1675" s="192" t="s">
        <v>1536</v>
      </c>
    </row>
    <row r="1676" spans="3:8" x14ac:dyDescent="0.2">
      <c r="C1676" s="107" t="s">
        <v>5774</v>
      </c>
      <c r="D1676" s="3"/>
      <c r="E1676" s="108" t="s">
        <v>439</v>
      </c>
      <c r="F1676" s="192" t="s">
        <v>2435</v>
      </c>
    </row>
    <row r="1677" spans="3:8" x14ac:dyDescent="0.2">
      <c r="C1677" s="107" t="s">
        <v>5775</v>
      </c>
      <c r="D1677" s="3"/>
      <c r="E1677" s="108" t="s">
        <v>440</v>
      </c>
      <c r="F1677" s="192" t="s">
        <v>2662</v>
      </c>
    </row>
    <row r="1678" spans="3:8" x14ac:dyDescent="0.2">
      <c r="C1678" s="107" t="s">
        <v>5776</v>
      </c>
      <c r="D1678" s="3"/>
      <c r="E1678" s="108" t="s">
        <v>441</v>
      </c>
      <c r="F1678" s="192" t="s">
        <v>2847</v>
      </c>
    </row>
    <row r="1679" spans="3:8" x14ac:dyDescent="0.2">
      <c r="C1679" s="107" t="s">
        <v>5777</v>
      </c>
      <c r="D1679" s="3"/>
      <c r="E1679" s="108" t="s">
        <v>442</v>
      </c>
      <c r="F1679" s="201" t="s">
        <v>2848</v>
      </c>
    </row>
    <row r="1680" spans="3:8" x14ac:dyDescent="0.2">
      <c r="C1680" s="107" t="s">
        <v>5778</v>
      </c>
      <c r="D1680" s="3"/>
      <c r="E1680" s="143" t="s">
        <v>443</v>
      </c>
      <c r="F1680" s="280" t="s">
        <v>2523</v>
      </c>
      <c r="H1680" s="253">
        <f>ROUND(F1679/12,3)</f>
        <v>12.736000000000001</v>
      </c>
    </row>
    <row r="1681" spans="3:8" x14ac:dyDescent="0.2">
      <c r="C1681" s="107" t="s">
        <v>5779</v>
      </c>
      <c r="D1681" s="3"/>
      <c r="E1681" s="108" t="s">
        <v>371</v>
      </c>
      <c r="F1681" s="192" t="s">
        <v>83</v>
      </c>
    </row>
    <row r="1682" spans="3:8" x14ac:dyDescent="0.2">
      <c r="C1682" s="107" t="s">
        <v>5780</v>
      </c>
      <c r="D1682" s="3"/>
      <c r="E1682" s="108" t="s">
        <v>349</v>
      </c>
      <c r="F1682" s="194" t="s">
        <v>1692</v>
      </c>
    </row>
    <row r="1683" spans="3:8" x14ac:dyDescent="0.2">
      <c r="C1683" s="107" t="s">
        <v>5781</v>
      </c>
      <c r="D1683" s="3"/>
      <c r="E1683" s="108" t="s">
        <v>437</v>
      </c>
      <c r="F1683" s="192" t="s">
        <v>1696</v>
      </c>
    </row>
    <row r="1684" spans="3:8" x14ac:dyDescent="0.2">
      <c r="C1684" s="107" t="s">
        <v>5782</v>
      </c>
      <c r="D1684" s="3"/>
      <c r="E1684" s="108" t="s">
        <v>438</v>
      </c>
      <c r="F1684" s="192" t="s">
        <v>1538</v>
      </c>
    </row>
    <row r="1685" spans="3:8" x14ac:dyDescent="0.2">
      <c r="C1685" s="107" t="s">
        <v>5783</v>
      </c>
      <c r="D1685" s="3"/>
      <c r="E1685" s="108" t="s">
        <v>439</v>
      </c>
      <c r="F1685" s="192" t="s">
        <v>2437</v>
      </c>
    </row>
    <row r="1686" spans="3:8" x14ac:dyDescent="0.2">
      <c r="C1686" s="107" t="s">
        <v>5784</v>
      </c>
      <c r="D1686" s="3"/>
      <c r="E1686" s="108" t="s">
        <v>440</v>
      </c>
      <c r="F1686" s="192" t="s">
        <v>2665</v>
      </c>
    </row>
    <row r="1687" spans="3:8" x14ac:dyDescent="0.2">
      <c r="C1687" s="107" t="s">
        <v>5785</v>
      </c>
      <c r="D1687" s="3"/>
      <c r="E1687" s="108" t="s">
        <v>441</v>
      </c>
      <c r="F1687" s="192" t="s">
        <v>2849</v>
      </c>
    </row>
    <row r="1688" spans="3:8" x14ac:dyDescent="0.2">
      <c r="C1688" s="107" t="s">
        <v>5786</v>
      </c>
      <c r="D1688" s="3"/>
      <c r="E1688" s="108" t="s">
        <v>442</v>
      </c>
      <c r="F1688" s="201" t="s">
        <v>2850</v>
      </c>
    </row>
    <row r="1689" spans="3:8" x14ac:dyDescent="0.2">
      <c r="C1689" s="107" t="s">
        <v>5787</v>
      </c>
      <c r="D1689" s="3"/>
      <c r="E1689" s="143" t="s">
        <v>443</v>
      </c>
      <c r="F1689" s="280" t="s">
        <v>2524</v>
      </c>
      <c r="H1689" s="253">
        <f>ROUND(F1688/12,3)</f>
        <v>16</v>
      </c>
    </row>
    <row r="1690" spans="3:8" x14ac:dyDescent="0.2">
      <c r="C1690" s="107" t="s">
        <v>5788</v>
      </c>
      <c r="D1690" s="3"/>
      <c r="E1690" s="108" t="s">
        <v>371</v>
      </c>
      <c r="F1690" s="192" t="s">
        <v>95</v>
      </c>
    </row>
    <row r="1691" spans="3:8" x14ac:dyDescent="0.2">
      <c r="C1691" s="107" t="s">
        <v>5789</v>
      </c>
      <c r="D1691" s="3"/>
      <c r="E1691" s="108" t="s">
        <v>349</v>
      </c>
      <c r="F1691" s="194" t="s">
        <v>1692</v>
      </c>
    </row>
    <row r="1692" spans="3:8" x14ac:dyDescent="0.2">
      <c r="C1692" s="107" t="s">
        <v>5790</v>
      </c>
      <c r="D1692" s="3"/>
      <c r="E1692" s="108" t="s">
        <v>437</v>
      </c>
      <c r="F1692" s="192" t="s">
        <v>1697</v>
      </c>
    </row>
    <row r="1693" spans="3:8" x14ac:dyDescent="0.2">
      <c r="C1693" s="107" t="s">
        <v>5791</v>
      </c>
      <c r="D1693" s="3"/>
      <c r="E1693" s="108" t="s">
        <v>438</v>
      </c>
      <c r="F1693" s="192" t="s">
        <v>1540</v>
      </c>
    </row>
    <row r="1694" spans="3:8" x14ac:dyDescent="0.2">
      <c r="C1694" s="107" t="s">
        <v>5792</v>
      </c>
      <c r="D1694" s="3"/>
      <c r="E1694" s="108" t="s">
        <v>439</v>
      </c>
      <c r="F1694" s="192" t="s">
        <v>2439</v>
      </c>
    </row>
    <row r="1695" spans="3:8" x14ac:dyDescent="0.2">
      <c r="C1695" s="107" t="s">
        <v>5793</v>
      </c>
      <c r="D1695" s="3"/>
      <c r="E1695" s="108" t="s">
        <v>440</v>
      </c>
      <c r="F1695" s="192" t="s">
        <v>2668</v>
      </c>
    </row>
    <row r="1696" spans="3:8" x14ac:dyDescent="0.2">
      <c r="C1696" s="107" t="s">
        <v>5794</v>
      </c>
      <c r="D1696" s="3"/>
      <c r="E1696" s="108" t="s">
        <v>441</v>
      </c>
      <c r="F1696" s="192" t="s">
        <v>2851</v>
      </c>
    </row>
    <row r="1697" spans="3:8" x14ac:dyDescent="0.2">
      <c r="C1697" s="107" t="s">
        <v>5795</v>
      </c>
      <c r="D1697" s="3"/>
      <c r="E1697" s="108" t="s">
        <v>442</v>
      </c>
      <c r="F1697" s="201" t="s">
        <v>2852</v>
      </c>
    </row>
    <row r="1698" spans="3:8" x14ac:dyDescent="0.2">
      <c r="C1698" s="107" t="s">
        <v>5796</v>
      </c>
      <c r="D1698" s="3"/>
      <c r="E1698" s="143" t="s">
        <v>443</v>
      </c>
      <c r="F1698" s="280" t="s">
        <v>2525</v>
      </c>
      <c r="H1698" s="253">
        <f>ROUND(F1697/12,3)</f>
        <v>24.806000000000001</v>
      </c>
    </row>
    <row r="1699" spans="3:8" x14ac:dyDescent="0.2">
      <c r="C1699" s="107" t="s">
        <v>5797</v>
      </c>
      <c r="D1699" s="3"/>
      <c r="E1699" s="108" t="s">
        <v>371</v>
      </c>
      <c r="F1699" s="192" t="s">
        <v>196</v>
      </c>
    </row>
    <row r="1700" spans="3:8" x14ac:dyDescent="0.2">
      <c r="C1700" s="107" t="s">
        <v>5798</v>
      </c>
      <c r="D1700" s="3"/>
      <c r="E1700" s="108" t="s">
        <v>349</v>
      </c>
      <c r="F1700" s="194" t="s">
        <v>1692</v>
      </c>
    </row>
    <row r="1701" spans="3:8" x14ac:dyDescent="0.2">
      <c r="C1701" s="107" t="s">
        <v>5799</v>
      </c>
      <c r="D1701" s="3"/>
      <c r="E1701" s="108" t="s">
        <v>437</v>
      </c>
      <c r="F1701" s="192" t="s">
        <v>1698</v>
      </c>
    </row>
    <row r="1702" spans="3:8" x14ac:dyDescent="0.2">
      <c r="C1702" s="107" t="s">
        <v>5800</v>
      </c>
      <c r="D1702" s="3"/>
      <c r="E1702" s="108" t="s">
        <v>438</v>
      </c>
      <c r="F1702" s="192" t="s">
        <v>1542</v>
      </c>
    </row>
    <row r="1703" spans="3:8" x14ac:dyDescent="0.2">
      <c r="C1703" s="107" t="s">
        <v>5801</v>
      </c>
      <c r="D1703" s="3"/>
      <c r="E1703" s="108" t="s">
        <v>439</v>
      </c>
      <c r="F1703" s="192" t="s">
        <v>1543</v>
      </c>
    </row>
    <row r="1704" spans="3:8" x14ac:dyDescent="0.2">
      <c r="C1704" s="107" t="s">
        <v>5802</v>
      </c>
      <c r="D1704" s="3"/>
      <c r="E1704" s="108" t="s">
        <v>440</v>
      </c>
      <c r="F1704" s="192" t="s">
        <v>2671</v>
      </c>
    </row>
    <row r="1705" spans="3:8" x14ac:dyDescent="0.2">
      <c r="C1705" s="107" t="s">
        <v>5803</v>
      </c>
      <c r="D1705" s="3"/>
      <c r="E1705" s="108" t="s">
        <v>441</v>
      </c>
      <c r="F1705" s="192" t="s">
        <v>2853</v>
      </c>
    </row>
    <row r="1706" spans="3:8" x14ac:dyDescent="0.2">
      <c r="C1706" s="107" t="s">
        <v>5804</v>
      </c>
      <c r="D1706" s="3"/>
      <c r="E1706" s="108" t="s">
        <v>442</v>
      </c>
      <c r="F1706" s="201" t="s">
        <v>2854</v>
      </c>
    </row>
    <row r="1707" spans="3:8" x14ac:dyDescent="0.2">
      <c r="C1707" s="107" t="s">
        <v>5805</v>
      </c>
      <c r="D1707" s="3"/>
      <c r="E1707" s="143" t="s">
        <v>443</v>
      </c>
      <c r="F1707" s="280" t="s">
        <v>1699</v>
      </c>
      <c r="H1707" s="253">
        <f>ROUND(F1706/12,3)</f>
        <v>34.985999999999997</v>
      </c>
    </row>
    <row r="1708" spans="3:8" x14ac:dyDescent="0.2">
      <c r="C1708" s="107" t="s">
        <v>5806</v>
      </c>
      <c r="D1708" s="3"/>
      <c r="E1708" s="108" t="s">
        <v>371</v>
      </c>
      <c r="F1708" s="192" t="s">
        <v>815</v>
      </c>
    </row>
    <row r="1709" spans="3:8" x14ac:dyDescent="0.2">
      <c r="C1709" s="107" t="s">
        <v>5807</v>
      </c>
      <c r="D1709" s="3"/>
      <c r="E1709" s="108" t="s">
        <v>349</v>
      </c>
      <c r="F1709" s="194" t="s">
        <v>1692</v>
      </c>
    </row>
    <row r="1710" spans="3:8" x14ac:dyDescent="0.2">
      <c r="C1710" s="107" t="s">
        <v>5808</v>
      </c>
      <c r="D1710" s="3"/>
      <c r="E1710" s="108" t="s">
        <v>437</v>
      </c>
      <c r="F1710" s="192" t="s">
        <v>1700</v>
      </c>
    </row>
    <row r="1711" spans="3:8" x14ac:dyDescent="0.2">
      <c r="C1711" s="107" t="s">
        <v>5809</v>
      </c>
      <c r="D1711" s="3"/>
      <c r="E1711" s="108" t="s">
        <v>438</v>
      </c>
      <c r="F1711" s="192" t="s">
        <v>1546</v>
      </c>
    </row>
    <row r="1712" spans="3:8" x14ac:dyDescent="0.2">
      <c r="C1712" s="107" t="s">
        <v>5810</v>
      </c>
      <c r="D1712" s="3"/>
      <c r="E1712" s="108" t="s">
        <v>439</v>
      </c>
      <c r="F1712" s="192" t="s">
        <v>2441</v>
      </c>
    </row>
    <row r="1713" spans="3:8" x14ac:dyDescent="0.2">
      <c r="C1713" s="107" t="s">
        <v>5811</v>
      </c>
      <c r="D1713" s="3"/>
      <c r="E1713" s="108" t="s">
        <v>440</v>
      </c>
      <c r="F1713" s="192" t="s">
        <v>2674</v>
      </c>
    </row>
    <row r="1714" spans="3:8" x14ac:dyDescent="0.2">
      <c r="C1714" s="107" t="s">
        <v>5812</v>
      </c>
      <c r="D1714" s="3"/>
      <c r="E1714" s="108" t="s">
        <v>441</v>
      </c>
      <c r="F1714" s="192" t="s">
        <v>2855</v>
      </c>
    </row>
    <row r="1715" spans="3:8" x14ac:dyDescent="0.2">
      <c r="C1715" s="107" t="s">
        <v>5813</v>
      </c>
      <c r="D1715" s="3"/>
      <c r="E1715" s="108" t="s">
        <v>442</v>
      </c>
      <c r="F1715" s="201" t="s">
        <v>2856</v>
      </c>
    </row>
    <row r="1716" spans="3:8" x14ac:dyDescent="0.2">
      <c r="C1716" s="107" t="s">
        <v>5814</v>
      </c>
      <c r="D1716" s="3"/>
      <c r="E1716" s="143" t="s">
        <v>443</v>
      </c>
      <c r="F1716" s="280" t="s">
        <v>2526</v>
      </c>
      <c r="H1716" s="253">
        <f>ROUND(F1715/12,3)</f>
        <v>48.235999999999997</v>
      </c>
    </row>
    <row r="1717" spans="3:8" x14ac:dyDescent="0.2">
      <c r="C1717" s="107" t="s">
        <v>5815</v>
      </c>
      <c r="D1717" s="3"/>
      <c r="E1717" s="108" t="s">
        <v>371</v>
      </c>
      <c r="F1717" s="192" t="s">
        <v>234</v>
      </c>
    </row>
    <row r="1718" spans="3:8" x14ac:dyDescent="0.2">
      <c r="C1718" s="107" t="s">
        <v>5816</v>
      </c>
      <c r="D1718" s="3"/>
      <c r="E1718" s="108" t="s">
        <v>349</v>
      </c>
      <c r="F1718" s="194" t="s">
        <v>1692</v>
      </c>
    </row>
    <row r="1719" spans="3:8" x14ac:dyDescent="0.2">
      <c r="C1719" s="107" t="s">
        <v>5817</v>
      </c>
      <c r="D1719" s="3"/>
      <c r="E1719" s="108" t="s">
        <v>437</v>
      </c>
      <c r="F1719" s="192" t="s">
        <v>1701</v>
      </c>
    </row>
    <row r="1720" spans="3:8" x14ac:dyDescent="0.2">
      <c r="C1720" s="107" t="s">
        <v>5818</v>
      </c>
      <c r="D1720" s="3"/>
      <c r="E1720" s="108" t="s">
        <v>438</v>
      </c>
      <c r="F1720" s="192" t="s">
        <v>1548</v>
      </c>
    </row>
    <row r="1721" spans="3:8" x14ac:dyDescent="0.2">
      <c r="C1721" s="107" t="s">
        <v>5819</v>
      </c>
      <c r="D1721" s="3"/>
      <c r="E1721" s="108" t="s">
        <v>439</v>
      </c>
      <c r="F1721" s="192" t="s">
        <v>2443</v>
      </c>
    </row>
    <row r="1722" spans="3:8" x14ac:dyDescent="0.2">
      <c r="C1722" s="107" t="s">
        <v>5820</v>
      </c>
      <c r="D1722" s="3"/>
      <c r="E1722" s="108" t="s">
        <v>440</v>
      </c>
      <c r="F1722" s="192" t="s">
        <v>2677</v>
      </c>
    </row>
    <row r="1723" spans="3:8" x14ac:dyDescent="0.2">
      <c r="C1723" s="107" t="s">
        <v>5821</v>
      </c>
      <c r="D1723" s="3"/>
      <c r="E1723" s="108" t="s">
        <v>441</v>
      </c>
      <c r="F1723" s="192" t="s">
        <v>2857</v>
      </c>
    </row>
    <row r="1724" spans="3:8" x14ac:dyDescent="0.2">
      <c r="C1724" s="107" t="s">
        <v>5822</v>
      </c>
      <c r="D1724" s="3"/>
      <c r="E1724" s="108" t="s">
        <v>442</v>
      </c>
      <c r="F1724" s="201" t="s">
        <v>2858</v>
      </c>
    </row>
    <row r="1725" spans="3:8" x14ac:dyDescent="0.2">
      <c r="C1725" s="107" t="s">
        <v>5823</v>
      </c>
      <c r="D1725" s="3"/>
      <c r="E1725" s="143" t="s">
        <v>443</v>
      </c>
      <c r="F1725" s="280" t="s">
        <v>2527</v>
      </c>
      <c r="H1725" s="253">
        <f>ROUND(F1724/12,3)</f>
        <v>61.777999999999999</v>
      </c>
    </row>
    <row r="1726" spans="3:8" x14ac:dyDescent="0.2">
      <c r="C1726" s="107" t="s">
        <v>5824</v>
      </c>
      <c r="D1726" s="3"/>
      <c r="E1726" s="108" t="s">
        <v>371</v>
      </c>
      <c r="F1726" s="192" t="s">
        <v>238</v>
      </c>
    </row>
    <row r="1727" spans="3:8" x14ac:dyDescent="0.2">
      <c r="C1727" s="107" t="s">
        <v>5825</v>
      </c>
      <c r="D1727" s="3"/>
      <c r="E1727" s="108" t="s">
        <v>349</v>
      </c>
      <c r="F1727" s="194" t="s">
        <v>1692</v>
      </c>
    </row>
    <row r="1728" spans="3:8" x14ac:dyDescent="0.2">
      <c r="C1728" s="107" t="s">
        <v>5826</v>
      </c>
      <c r="D1728" s="3"/>
      <c r="E1728" s="108" t="s">
        <v>437</v>
      </c>
      <c r="F1728" s="192" t="s">
        <v>1702</v>
      </c>
    </row>
    <row r="1729" spans="3:8" x14ac:dyDescent="0.2">
      <c r="C1729" s="107" t="s">
        <v>5827</v>
      </c>
      <c r="D1729" s="3"/>
      <c r="E1729" s="108" t="s">
        <v>438</v>
      </c>
      <c r="F1729" s="192" t="s">
        <v>1550</v>
      </c>
    </row>
    <row r="1730" spans="3:8" x14ac:dyDescent="0.2">
      <c r="C1730" s="107" t="s">
        <v>5828</v>
      </c>
      <c r="D1730" s="3"/>
      <c r="E1730" s="108" t="s">
        <v>439</v>
      </c>
      <c r="F1730" s="192" t="s">
        <v>2445</v>
      </c>
    </row>
    <row r="1731" spans="3:8" x14ac:dyDescent="0.2">
      <c r="C1731" s="107" t="s">
        <v>5829</v>
      </c>
      <c r="D1731" s="3"/>
      <c r="E1731" s="108" t="s">
        <v>440</v>
      </c>
      <c r="F1731" s="192" t="s">
        <v>2680</v>
      </c>
    </row>
    <row r="1732" spans="3:8" x14ac:dyDescent="0.2">
      <c r="C1732" s="107" t="s">
        <v>5830</v>
      </c>
      <c r="D1732" s="3"/>
      <c r="E1732" s="108" t="s">
        <v>441</v>
      </c>
      <c r="F1732" s="192" t="s">
        <v>2859</v>
      </c>
    </row>
    <row r="1733" spans="3:8" x14ac:dyDescent="0.2">
      <c r="C1733" s="107" t="s">
        <v>5831</v>
      </c>
      <c r="D1733" s="3"/>
      <c r="E1733" s="108" t="s">
        <v>442</v>
      </c>
      <c r="F1733" s="201" t="s">
        <v>2860</v>
      </c>
    </row>
    <row r="1734" spans="3:8" x14ac:dyDescent="0.2">
      <c r="C1734" s="107" t="s">
        <v>5832</v>
      </c>
      <c r="D1734" s="3"/>
      <c r="E1734" s="143" t="s">
        <v>443</v>
      </c>
      <c r="F1734" s="280" t="s">
        <v>2528</v>
      </c>
      <c r="H1734" s="253">
        <f>ROUND(F1733/12,3)</f>
        <v>79.819000000000003</v>
      </c>
    </row>
    <row r="1735" spans="3:8" x14ac:dyDescent="0.2">
      <c r="C1735" s="107" t="s">
        <v>5833</v>
      </c>
      <c r="D1735" s="3"/>
      <c r="E1735" s="108" t="s">
        <v>371</v>
      </c>
      <c r="F1735" s="192" t="s">
        <v>242</v>
      </c>
    </row>
    <row r="1736" spans="3:8" x14ac:dyDescent="0.2">
      <c r="C1736" s="107" t="s">
        <v>5834</v>
      </c>
      <c r="D1736" s="3"/>
      <c r="E1736" s="108" t="s">
        <v>349</v>
      </c>
      <c r="F1736" s="194" t="s">
        <v>1692</v>
      </c>
    </row>
    <row r="1737" spans="3:8" x14ac:dyDescent="0.2">
      <c r="C1737" s="107" t="s">
        <v>5835</v>
      </c>
      <c r="D1737" s="3"/>
      <c r="E1737" s="108" t="s">
        <v>437</v>
      </c>
      <c r="F1737" s="192" t="s">
        <v>1703</v>
      </c>
    </row>
    <row r="1738" spans="3:8" x14ac:dyDescent="0.2">
      <c r="C1738" s="107" t="s">
        <v>5836</v>
      </c>
      <c r="D1738" s="3"/>
      <c r="E1738" s="108" t="s">
        <v>438</v>
      </c>
      <c r="F1738" s="192" t="s">
        <v>1552</v>
      </c>
    </row>
    <row r="1739" spans="3:8" x14ac:dyDescent="0.2">
      <c r="C1739" s="107" t="s">
        <v>5837</v>
      </c>
      <c r="D1739" s="3"/>
      <c r="E1739" s="108" t="s">
        <v>439</v>
      </c>
      <c r="F1739" s="192" t="s">
        <v>2447</v>
      </c>
    </row>
    <row r="1740" spans="3:8" x14ac:dyDescent="0.2">
      <c r="C1740" s="107" t="s">
        <v>5838</v>
      </c>
      <c r="D1740" s="3"/>
      <c r="E1740" s="108" t="s">
        <v>440</v>
      </c>
      <c r="F1740" s="192" t="s">
        <v>2683</v>
      </c>
    </row>
    <row r="1741" spans="3:8" x14ac:dyDescent="0.2">
      <c r="C1741" s="107" t="s">
        <v>5839</v>
      </c>
      <c r="D1741" s="3"/>
      <c r="E1741" s="108" t="s">
        <v>441</v>
      </c>
      <c r="F1741" s="192" t="s">
        <v>2861</v>
      </c>
    </row>
    <row r="1742" spans="3:8" x14ac:dyDescent="0.2">
      <c r="C1742" s="107" t="s">
        <v>5840</v>
      </c>
      <c r="D1742" s="3"/>
      <c r="E1742" s="108" t="s">
        <v>442</v>
      </c>
      <c r="F1742" s="201" t="s">
        <v>2862</v>
      </c>
    </row>
    <row r="1743" spans="3:8" x14ac:dyDescent="0.2">
      <c r="C1743" s="107" t="s">
        <v>5841</v>
      </c>
      <c r="D1743" s="3"/>
      <c r="E1743" s="143" t="s">
        <v>443</v>
      </c>
      <c r="F1743" s="280" t="s">
        <v>2529</v>
      </c>
      <c r="H1743" s="253">
        <f>ROUND(F1742/12,3)</f>
        <v>125.681</v>
      </c>
    </row>
    <row r="1744" spans="3:8" x14ac:dyDescent="0.2">
      <c r="C1744" s="107" t="s">
        <v>5842</v>
      </c>
      <c r="D1744" s="3"/>
      <c r="E1744" s="108" t="s">
        <v>371</v>
      </c>
      <c r="F1744" s="192" t="s">
        <v>816</v>
      </c>
    </row>
    <row r="1745" spans="3:8" x14ac:dyDescent="0.2">
      <c r="C1745" s="107" t="s">
        <v>5843</v>
      </c>
      <c r="D1745" s="3"/>
      <c r="E1745" s="108" t="s">
        <v>349</v>
      </c>
      <c r="F1745" s="194" t="s">
        <v>1692</v>
      </c>
    </row>
    <row r="1746" spans="3:8" x14ac:dyDescent="0.2">
      <c r="C1746" s="107" t="s">
        <v>5844</v>
      </c>
      <c r="D1746" s="3"/>
      <c r="E1746" s="108" t="s">
        <v>437</v>
      </c>
      <c r="F1746" s="192" t="s">
        <v>1704</v>
      </c>
    </row>
    <row r="1747" spans="3:8" x14ac:dyDescent="0.2">
      <c r="C1747" s="107" t="s">
        <v>5845</v>
      </c>
      <c r="D1747" s="3"/>
      <c r="E1747" s="108" t="s">
        <v>438</v>
      </c>
      <c r="F1747" s="192" t="s">
        <v>1554</v>
      </c>
    </row>
    <row r="1748" spans="3:8" x14ac:dyDescent="0.2">
      <c r="C1748" s="107" t="s">
        <v>5846</v>
      </c>
      <c r="D1748" s="3"/>
      <c r="E1748" s="108" t="s">
        <v>439</v>
      </c>
      <c r="F1748" s="192" t="s">
        <v>2449</v>
      </c>
    </row>
    <row r="1749" spans="3:8" x14ac:dyDescent="0.2">
      <c r="C1749" s="107" t="s">
        <v>5847</v>
      </c>
      <c r="D1749" s="3"/>
      <c r="E1749" s="108" t="s">
        <v>440</v>
      </c>
      <c r="F1749" s="192" t="s">
        <v>2686</v>
      </c>
    </row>
    <row r="1750" spans="3:8" x14ac:dyDescent="0.2">
      <c r="C1750" s="107" t="s">
        <v>5848</v>
      </c>
      <c r="D1750" s="3"/>
      <c r="E1750" s="108" t="s">
        <v>441</v>
      </c>
      <c r="F1750" s="192" t="s">
        <v>2863</v>
      </c>
    </row>
    <row r="1751" spans="3:8" x14ac:dyDescent="0.2">
      <c r="C1751" s="107" t="s">
        <v>5849</v>
      </c>
      <c r="D1751" s="3"/>
      <c r="E1751" s="108" t="s">
        <v>442</v>
      </c>
      <c r="F1751" s="201" t="s">
        <v>2864</v>
      </c>
    </row>
    <row r="1752" spans="3:8" x14ac:dyDescent="0.2">
      <c r="C1752" s="107" t="s">
        <v>5850</v>
      </c>
      <c r="D1752" s="3"/>
      <c r="E1752" s="143" t="s">
        <v>443</v>
      </c>
      <c r="F1752" s="264" t="s">
        <v>2530</v>
      </c>
      <c r="H1752" s="253">
        <f>ROUND(F1751/12,3)</f>
        <v>173.72300000000001</v>
      </c>
    </row>
    <row r="1753" spans="3:8" x14ac:dyDescent="0.2">
      <c r="C1753" s="107" t="s">
        <v>5851</v>
      </c>
      <c r="D1753" s="3"/>
      <c r="E1753" s="108" t="s">
        <v>455</v>
      </c>
      <c r="F1753" s="279" t="s">
        <v>1688</v>
      </c>
    </row>
    <row r="1754" spans="3:8" x14ac:dyDescent="0.2">
      <c r="C1754" s="107" t="s">
        <v>5852</v>
      </c>
      <c r="D1754" s="3"/>
      <c r="E1754" s="143" t="s">
        <v>457</v>
      </c>
      <c r="F1754" s="186" t="s">
        <v>1555</v>
      </c>
    </row>
    <row r="1755" spans="3:8" x14ac:dyDescent="0.2">
      <c r="C1755" s="107" t="s">
        <v>5853</v>
      </c>
      <c r="D1755" s="35"/>
      <c r="E1755" s="108" t="s">
        <v>66</v>
      </c>
      <c r="F1755" s="28" t="s">
        <v>913</v>
      </c>
    </row>
    <row r="1756" spans="3:8" x14ac:dyDescent="0.2">
      <c r="C1756" s="107" t="s">
        <v>5854</v>
      </c>
      <c r="D1756" s="3"/>
      <c r="E1756" s="111" t="s">
        <v>426</v>
      </c>
      <c r="F1756" s="192" t="s">
        <v>1705</v>
      </c>
    </row>
    <row r="1757" spans="3:8" x14ac:dyDescent="0.2">
      <c r="C1757" s="107" t="s">
        <v>5855</v>
      </c>
      <c r="D1757" s="3"/>
      <c r="E1757" s="111" t="s">
        <v>349</v>
      </c>
      <c r="F1757" s="192" t="s">
        <v>1706</v>
      </c>
    </row>
    <row r="1758" spans="3:8" x14ac:dyDescent="0.2">
      <c r="C1758" s="107" t="s">
        <v>5856</v>
      </c>
      <c r="D1758" s="3"/>
      <c r="E1758" s="111" t="s">
        <v>430</v>
      </c>
      <c r="F1758" s="192" t="s">
        <v>1707</v>
      </c>
    </row>
    <row r="1759" spans="3:8" x14ac:dyDescent="0.2">
      <c r="C1759" s="107" t="s">
        <v>5857</v>
      </c>
      <c r="D1759" s="3"/>
      <c r="E1759" s="111" t="s">
        <v>432</v>
      </c>
      <c r="F1759" s="199" t="s">
        <v>1708</v>
      </c>
    </row>
    <row r="1760" spans="3:8" x14ac:dyDescent="0.2">
      <c r="C1760" s="107" t="s">
        <v>5858</v>
      </c>
      <c r="D1760" s="3"/>
      <c r="E1760" s="111" t="s">
        <v>434</v>
      </c>
      <c r="F1760" s="135" t="s">
        <v>1709</v>
      </c>
    </row>
    <row r="1761" spans="3:8" x14ac:dyDescent="0.2">
      <c r="C1761" s="107" t="s">
        <v>5859</v>
      </c>
      <c r="D1761" s="3"/>
      <c r="E1761" s="143" t="s">
        <v>436</v>
      </c>
      <c r="F1761" s="280" t="s">
        <v>1529</v>
      </c>
    </row>
    <row r="1762" spans="3:8" x14ac:dyDescent="0.2">
      <c r="C1762" s="107" t="s">
        <v>5860</v>
      </c>
      <c r="D1762" s="3"/>
      <c r="E1762" s="108" t="s">
        <v>371</v>
      </c>
      <c r="F1762" s="192" t="s">
        <v>123</v>
      </c>
    </row>
    <row r="1763" spans="3:8" x14ac:dyDescent="0.2">
      <c r="C1763" s="107" t="s">
        <v>5861</v>
      </c>
      <c r="D1763" s="3"/>
      <c r="E1763" s="108" t="s">
        <v>349</v>
      </c>
      <c r="F1763" s="194" t="s">
        <v>1710</v>
      </c>
    </row>
    <row r="1764" spans="3:8" x14ac:dyDescent="0.2">
      <c r="C1764" s="107" t="s">
        <v>5862</v>
      </c>
      <c r="D1764" s="3"/>
      <c r="E1764" s="108" t="s">
        <v>437</v>
      </c>
      <c r="F1764" s="192" t="s">
        <v>1711</v>
      </c>
    </row>
    <row r="1765" spans="3:8" x14ac:dyDescent="0.2">
      <c r="C1765" s="107" t="s">
        <v>5863</v>
      </c>
      <c r="D1765" s="3"/>
      <c r="E1765" s="108" t="s">
        <v>438</v>
      </c>
      <c r="F1765" s="192" t="s">
        <v>1532</v>
      </c>
    </row>
    <row r="1766" spans="3:8" x14ac:dyDescent="0.2">
      <c r="C1766" s="107" t="s">
        <v>5864</v>
      </c>
      <c r="D1766" s="3"/>
      <c r="E1766" s="108" t="s">
        <v>439</v>
      </c>
      <c r="F1766" s="192" t="s">
        <v>2431</v>
      </c>
    </row>
    <row r="1767" spans="3:8" x14ac:dyDescent="0.2">
      <c r="C1767" s="107" t="s">
        <v>5865</v>
      </c>
      <c r="D1767" s="3"/>
      <c r="E1767" s="108" t="s">
        <v>440</v>
      </c>
      <c r="F1767" s="192" t="s">
        <v>2656</v>
      </c>
    </row>
    <row r="1768" spans="3:8" x14ac:dyDescent="0.2">
      <c r="C1768" s="107" t="s">
        <v>5866</v>
      </c>
      <c r="D1768" s="3"/>
      <c r="E1768" s="108" t="s">
        <v>441</v>
      </c>
      <c r="F1768" s="192" t="s">
        <v>2865</v>
      </c>
    </row>
    <row r="1769" spans="3:8" x14ac:dyDescent="0.2">
      <c r="C1769" s="107" t="s">
        <v>5867</v>
      </c>
      <c r="D1769" s="3"/>
      <c r="E1769" s="108" t="s">
        <v>442</v>
      </c>
      <c r="F1769" s="201" t="s">
        <v>2866</v>
      </c>
    </row>
    <row r="1770" spans="3:8" x14ac:dyDescent="0.2">
      <c r="C1770" s="107" t="s">
        <v>5868</v>
      </c>
      <c r="D1770" s="3"/>
      <c r="E1770" s="143" t="s">
        <v>443</v>
      </c>
      <c r="F1770" s="254" t="s">
        <v>2531</v>
      </c>
      <c r="H1770" s="253">
        <f>ROUND(F1769/12,3)</f>
        <v>5.66</v>
      </c>
    </row>
    <row r="1771" spans="3:8" x14ac:dyDescent="0.2">
      <c r="C1771" s="107" t="s">
        <v>5869</v>
      </c>
      <c r="D1771" s="3"/>
      <c r="E1771" s="108" t="s">
        <v>371</v>
      </c>
      <c r="F1771" s="192" t="s">
        <v>73</v>
      </c>
    </row>
    <row r="1772" spans="3:8" x14ac:dyDescent="0.2">
      <c r="C1772" s="107" t="s">
        <v>5870</v>
      </c>
      <c r="D1772" s="3"/>
      <c r="E1772" s="108" t="s">
        <v>349</v>
      </c>
      <c r="F1772" s="194" t="s">
        <v>1710</v>
      </c>
    </row>
    <row r="1773" spans="3:8" x14ac:dyDescent="0.2">
      <c r="C1773" s="107" t="s">
        <v>5871</v>
      </c>
      <c r="D1773" s="3"/>
      <c r="E1773" s="108" t="s">
        <v>437</v>
      </c>
      <c r="F1773" s="192" t="s">
        <v>1712</v>
      </c>
    </row>
    <row r="1774" spans="3:8" x14ac:dyDescent="0.2">
      <c r="C1774" s="107" t="s">
        <v>5872</v>
      </c>
      <c r="D1774" s="3"/>
      <c r="E1774" s="108" t="s">
        <v>438</v>
      </c>
      <c r="F1774" s="192" t="s">
        <v>1534</v>
      </c>
    </row>
    <row r="1775" spans="3:8" x14ac:dyDescent="0.2">
      <c r="C1775" s="107" t="s">
        <v>5873</v>
      </c>
      <c r="D1775" s="3"/>
      <c r="E1775" s="108" t="s">
        <v>439</v>
      </c>
      <c r="F1775" s="192" t="s">
        <v>2433</v>
      </c>
    </row>
    <row r="1776" spans="3:8" x14ac:dyDescent="0.2">
      <c r="C1776" s="107" t="s">
        <v>5874</v>
      </c>
      <c r="D1776" s="3"/>
      <c r="E1776" s="108" t="s">
        <v>440</v>
      </c>
      <c r="F1776" s="192" t="s">
        <v>2659</v>
      </c>
    </row>
    <row r="1777" spans="3:8" x14ac:dyDescent="0.2">
      <c r="C1777" s="107" t="s">
        <v>5875</v>
      </c>
      <c r="D1777" s="3"/>
      <c r="E1777" s="108" t="s">
        <v>441</v>
      </c>
      <c r="F1777" s="192" t="s">
        <v>2867</v>
      </c>
    </row>
    <row r="1778" spans="3:8" x14ac:dyDescent="0.2">
      <c r="C1778" s="107" t="s">
        <v>5876</v>
      </c>
      <c r="D1778" s="3"/>
      <c r="E1778" s="108" t="s">
        <v>442</v>
      </c>
      <c r="F1778" s="201" t="s">
        <v>2868</v>
      </c>
    </row>
    <row r="1779" spans="3:8" x14ac:dyDescent="0.2">
      <c r="C1779" s="107" t="s">
        <v>5877</v>
      </c>
      <c r="D1779" s="3"/>
      <c r="E1779" s="143" t="s">
        <v>443</v>
      </c>
      <c r="F1779" s="280" t="s">
        <v>2532</v>
      </c>
      <c r="H1779" s="253">
        <f>ROUND(F1778/12,3)</f>
        <v>5.4930000000000003</v>
      </c>
    </row>
    <row r="1780" spans="3:8" x14ac:dyDescent="0.2">
      <c r="C1780" s="107" t="s">
        <v>5878</v>
      </c>
      <c r="D1780" s="3"/>
      <c r="E1780" s="108" t="s">
        <v>371</v>
      </c>
      <c r="F1780" s="192" t="s">
        <v>79</v>
      </c>
    </row>
    <row r="1781" spans="3:8" x14ac:dyDescent="0.2">
      <c r="C1781" s="107" t="s">
        <v>5879</v>
      </c>
      <c r="D1781" s="3"/>
      <c r="E1781" s="108" t="s">
        <v>349</v>
      </c>
      <c r="F1781" s="194" t="s">
        <v>1710</v>
      </c>
    </row>
    <row r="1782" spans="3:8" x14ac:dyDescent="0.2">
      <c r="C1782" s="107" t="s">
        <v>5880</v>
      </c>
      <c r="D1782" s="3"/>
      <c r="E1782" s="108" t="s">
        <v>437</v>
      </c>
      <c r="F1782" s="192" t="s">
        <v>1713</v>
      </c>
    </row>
    <row r="1783" spans="3:8" x14ac:dyDescent="0.2">
      <c r="C1783" s="107" t="s">
        <v>5881</v>
      </c>
      <c r="D1783" s="3"/>
      <c r="E1783" s="108" t="s">
        <v>438</v>
      </c>
      <c r="F1783" s="192" t="s">
        <v>1536</v>
      </c>
    </row>
    <row r="1784" spans="3:8" x14ac:dyDescent="0.2">
      <c r="C1784" s="107" t="s">
        <v>5882</v>
      </c>
      <c r="D1784" s="3"/>
      <c r="E1784" s="108" t="s">
        <v>439</v>
      </c>
      <c r="F1784" s="192" t="s">
        <v>2435</v>
      </c>
    </row>
    <row r="1785" spans="3:8" x14ac:dyDescent="0.2">
      <c r="C1785" s="107" t="s">
        <v>5883</v>
      </c>
      <c r="D1785" s="3"/>
      <c r="E1785" s="108" t="s">
        <v>440</v>
      </c>
      <c r="F1785" s="192" t="s">
        <v>2662</v>
      </c>
    </row>
    <row r="1786" spans="3:8" x14ac:dyDescent="0.2">
      <c r="C1786" s="107" t="s">
        <v>5884</v>
      </c>
      <c r="D1786" s="3"/>
      <c r="E1786" s="108" t="s">
        <v>441</v>
      </c>
      <c r="F1786" s="192" t="s">
        <v>2869</v>
      </c>
    </row>
    <row r="1787" spans="3:8" x14ac:dyDescent="0.2">
      <c r="C1787" s="107" t="s">
        <v>5885</v>
      </c>
      <c r="D1787" s="3"/>
      <c r="E1787" s="108" t="s">
        <v>442</v>
      </c>
      <c r="F1787" s="201" t="s">
        <v>2870</v>
      </c>
    </row>
    <row r="1788" spans="3:8" x14ac:dyDescent="0.2">
      <c r="C1788" s="107" t="s">
        <v>5886</v>
      </c>
      <c r="D1788" s="3"/>
      <c r="E1788" s="143" t="s">
        <v>443</v>
      </c>
      <c r="F1788" s="280" t="s">
        <v>2533</v>
      </c>
      <c r="H1788" s="253">
        <f>ROUND(F1787/12,3)</f>
        <v>6.3680000000000003</v>
      </c>
    </row>
    <row r="1789" spans="3:8" x14ac:dyDescent="0.2">
      <c r="C1789" s="107" t="s">
        <v>5887</v>
      </c>
      <c r="D1789" s="3"/>
      <c r="E1789" s="108" t="s">
        <v>371</v>
      </c>
      <c r="F1789" s="192" t="s">
        <v>83</v>
      </c>
    </row>
    <row r="1790" spans="3:8" x14ac:dyDescent="0.2">
      <c r="C1790" s="107" t="s">
        <v>5888</v>
      </c>
      <c r="D1790" s="3"/>
      <c r="E1790" s="108" t="s">
        <v>349</v>
      </c>
      <c r="F1790" s="194" t="s">
        <v>1710</v>
      </c>
    </row>
    <row r="1791" spans="3:8" x14ac:dyDescent="0.2">
      <c r="C1791" s="107" t="s">
        <v>5889</v>
      </c>
      <c r="D1791" s="3"/>
      <c r="E1791" s="108" t="s">
        <v>437</v>
      </c>
      <c r="F1791" s="192" t="s">
        <v>1714</v>
      </c>
    </row>
    <row r="1792" spans="3:8" x14ac:dyDescent="0.2">
      <c r="C1792" s="107" t="s">
        <v>5890</v>
      </c>
      <c r="D1792" s="3"/>
      <c r="E1792" s="108" t="s">
        <v>438</v>
      </c>
      <c r="F1792" s="192" t="s">
        <v>1538</v>
      </c>
    </row>
    <row r="1793" spans="3:8" x14ac:dyDescent="0.2">
      <c r="C1793" s="107" t="s">
        <v>5891</v>
      </c>
      <c r="D1793" s="3"/>
      <c r="E1793" s="108" t="s">
        <v>439</v>
      </c>
      <c r="F1793" s="192" t="s">
        <v>2437</v>
      </c>
    </row>
    <row r="1794" spans="3:8" x14ac:dyDescent="0.2">
      <c r="C1794" s="107" t="s">
        <v>5892</v>
      </c>
      <c r="D1794" s="3"/>
      <c r="E1794" s="108" t="s">
        <v>440</v>
      </c>
      <c r="F1794" s="192" t="s">
        <v>2665</v>
      </c>
    </row>
    <row r="1795" spans="3:8" x14ac:dyDescent="0.2">
      <c r="C1795" s="107" t="s">
        <v>5893</v>
      </c>
      <c r="D1795" s="3"/>
      <c r="E1795" s="108" t="s">
        <v>441</v>
      </c>
      <c r="F1795" s="192" t="s">
        <v>2871</v>
      </c>
    </row>
    <row r="1796" spans="3:8" x14ac:dyDescent="0.2">
      <c r="C1796" s="107" t="s">
        <v>5894</v>
      </c>
      <c r="D1796" s="3"/>
      <c r="E1796" s="108" t="s">
        <v>442</v>
      </c>
      <c r="F1796" s="201" t="s">
        <v>2872</v>
      </c>
    </row>
    <row r="1797" spans="3:8" x14ac:dyDescent="0.2">
      <c r="C1797" s="107" t="s">
        <v>5895</v>
      </c>
      <c r="D1797" s="3"/>
      <c r="E1797" s="143" t="s">
        <v>443</v>
      </c>
      <c r="F1797" s="280" t="s">
        <v>2534</v>
      </c>
      <c r="H1797" s="253">
        <f>ROUND(F1796/12,3)</f>
        <v>8</v>
      </c>
    </row>
    <row r="1798" spans="3:8" x14ac:dyDescent="0.2">
      <c r="C1798" s="107" t="s">
        <v>5896</v>
      </c>
      <c r="D1798" s="3"/>
      <c r="E1798" s="108" t="s">
        <v>371</v>
      </c>
      <c r="F1798" s="192" t="s">
        <v>95</v>
      </c>
    </row>
    <row r="1799" spans="3:8" x14ac:dyDescent="0.2">
      <c r="C1799" s="107" t="s">
        <v>5897</v>
      </c>
      <c r="D1799" s="3"/>
      <c r="E1799" s="108" t="s">
        <v>349</v>
      </c>
      <c r="F1799" s="194" t="s">
        <v>1710</v>
      </c>
    </row>
    <row r="1800" spans="3:8" x14ac:dyDescent="0.2">
      <c r="C1800" s="107" t="s">
        <v>5898</v>
      </c>
      <c r="D1800" s="3"/>
      <c r="E1800" s="108" t="s">
        <v>437</v>
      </c>
      <c r="F1800" s="192" t="s">
        <v>1715</v>
      </c>
    </row>
    <row r="1801" spans="3:8" x14ac:dyDescent="0.2">
      <c r="C1801" s="107" t="s">
        <v>5899</v>
      </c>
      <c r="D1801" s="3"/>
      <c r="E1801" s="108" t="s">
        <v>438</v>
      </c>
      <c r="F1801" s="192" t="s">
        <v>1540</v>
      </c>
    </row>
    <row r="1802" spans="3:8" x14ac:dyDescent="0.2">
      <c r="C1802" s="107" t="s">
        <v>5900</v>
      </c>
      <c r="D1802" s="3"/>
      <c r="E1802" s="108" t="s">
        <v>439</v>
      </c>
      <c r="F1802" s="192" t="s">
        <v>2439</v>
      </c>
    </row>
    <row r="1803" spans="3:8" x14ac:dyDescent="0.2">
      <c r="C1803" s="107" t="s">
        <v>5901</v>
      </c>
      <c r="D1803" s="3"/>
      <c r="E1803" s="108" t="s">
        <v>440</v>
      </c>
      <c r="F1803" s="192" t="s">
        <v>2668</v>
      </c>
    </row>
    <row r="1804" spans="3:8" x14ac:dyDescent="0.2">
      <c r="C1804" s="107" t="s">
        <v>5902</v>
      </c>
      <c r="D1804" s="3"/>
      <c r="E1804" s="108" t="s">
        <v>441</v>
      </c>
      <c r="F1804" s="192" t="s">
        <v>2873</v>
      </c>
    </row>
    <row r="1805" spans="3:8" x14ac:dyDescent="0.2">
      <c r="C1805" s="107" t="s">
        <v>5903</v>
      </c>
      <c r="D1805" s="3"/>
      <c r="E1805" s="108" t="s">
        <v>442</v>
      </c>
      <c r="F1805" s="201" t="s">
        <v>2874</v>
      </c>
    </row>
    <row r="1806" spans="3:8" x14ac:dyDescent="0.2">
      <c r="C1806" s="107" t="s">
        <v>5904</v>
      </c>
      <c r="D1806" s="3"/>
      <c r="E1806" s="143" t="s">
        <v>443</v>
      </c>
      <c r="F1806" s="280" t="s">
        <v>2535</v>
      </c>
      <c r="H1806" s="253">
        <f>ROUND(F1805/12,3)</f>
        <v>12.403</v>
      </c>
    </row>
    <row r="1807" spans="3:8" x14ac:dyDescent="0.2">
      <c r="C1807" s="107" t="s">
        <v>5905</v>
      </c>
      <c r="D1807" s="3"/>
      <c r="E1807" s="108" t="s">
        <v>371</v>
      </c>
      <c r="F1807" s="192" t="s">
        <v>196</v>
      </c>
    </row>
    <row r="1808" spans="3:8" x14ac:dyDescent="0.2">
      <c r="C1808" s="107" t="s">
        <v>5906</v>
      </c>
      <c r="D1808" s="3"/>
      <c r="E1808" s="108" t="s">
        <v>349</v>
      </c>
      <c r="F1808" s="194" t="s">
        <v>1710</v>
      </c>
    </row>
    <row r="1809" spans="3:8" x14ac:dyDescent="0.2">
      <c r="C1809" s="107" t="s">
        <v>5907</v>
      </c>
      <c r="D1809" s="3"/>
      <c r="E1809" s="108" t="s">
        <v>437</v>
      </c>
      <c r="F1809" s="192" t="s">
        <v>1716</v>
      </c>
    </row>
    <row r="1810" spans="3:8" x14ac:dyDescent="0.2">
      <c r="C1810" s="107" t="s">
        <v>5908</v>
      </c>
      <c r="D1810" s="3"/>
      <c r="E1810" s="108" t="s">
        <v>438</v>
      </c>
      <c r="F1810" s="192" t="s">
        <v>1542</v>
      </c>
    </row>
    <row r="1811" spans="3:8" x14ac:dyDescent="0.2">
      <c r="C1811" s="107" t="s">
        <v>5909</v>
      </c>
      <c r="D1811" s="3"/>
      <c r="E1811" s="108" t="s">
        <v>439</v>
      </c>
      <c r="F1811" s="192" t="s">
        <v>1543</v>
      </c>
    </row>
    <row r="1812" spans="3:8" x14ac:dyDescent="0.2">
      <c r="C1812" s="107" t="s">
        <v>5910</v>
      </c>
      <c r="D1812" s="3"/>
      <c r="E1812" s="108" t="s">
        <v>440</v>
      </c>
      <c r="F1812" s="192" t="s">
        <v>2671</v>
      </c>
    </row>
    <row r="1813" spans="3:8" x14ac:dyDescent="0.2">
      <c r="C1813" s="107" t="s">
        <v>5911</v>
      </c>
      <c r="D1813" s="3"/>
      <c r="E1813" s="108" t="s">
        <v>441</v>
      </c>
      <c r="F1813" s="192" t="s">
        <v>2875</v>
      </c>
    </row>
    <row r="1814" spans="3:8" x14ac:dyDescent="0.2">
      <c r="C1814" s="107" t="s">
        <v>5912</v>
      </c>
      <c r="D1814" s="3"/>
      <c r="E1814" s="108" t="s">
        <v>442</v>
      </c>
      <c r="F1814" s="201" t="s">
        <v>2876</v>
      </c>
    </row>
    <row r="1815" spans="3:8" x14ac:dyDescent="0.2">
      <c r="C1815" s="107" t="s">
        <v>5913</v>
      </c>
      <c r="D1815" s="3"/>
      <c r="E1815" s="143" t="s">
        <v>443</v>
      </c>
      <c r="F1815" s="280" t="s">
        <v>1717</v>
      </c>
      <c r="H1815" s="253">
        <f>ROUND(F1814/12,3)</f>
        <v>17.492999999999999</v>
      </c>
    </row>
    <row r="1816" spans="3:8" x14ac:dyDescent="0.2">
      <c r="C1816" s="107" t="s">
        <v>5914</v>
      </c>
      <c r="D1816" s="3"/>
      <c r="E1816" s="108" t="s">
        <v>371</v>
      </c>
      <c r="F1816" s="192" t="s">
        <v>815</v>
      </c>
    </row>
    <row r="1817" spans="3:8" x14ac:dyDescent="0.2">
      <c r="C1817" s="107" t="s">
        <v>5915</v>
      </c>
      <c r="D1817" s="3"/>
      <c r="E1817" s="108" t="s">
        <v>349</v>
      </c>
      <c r="F1817" s="194" t="s">
        <v>1710</v>
      </c>
    </row>
    <row r="1818" spans="3:8" x14ac:dyDescent="0.2">
      <c r="C1818" s="107" t="s">
        <v>5916</v>
      </c>
      <c r="D1818" s="3"/>
      <c r="E1818" s="108" t="s">
        <v>437</v>
      </c>
      <c r="F1818" s="192" t="s">
        <v>1718</v>
      </c>
    </row>
    <row r="1819" spans="3:8" x14ac:dyDescent="0.2">
      <c r="C1819" s="107" t="s">
        <v>5917</v>
      </c>
      <c r="D1819" s="3"/>
      <c r="E1819" s="108" t="s">
        <v>438</v>
      </c>
      <c r="F1819" s="192" t="s">
        <v>1546</v>
      </c>
    </row>
    <row r="1820" spans="3:8" x14ac:dyDescent="0.2">
      <c r="C1820" s="107" t="s">
        <v>5918</v>
      </c>
      <c r="D1820" s="3"/>
      <c r="E1820" s="108" t="s">
        <v>439</v>
      </c>
      <c r="F1820" s="192" t="s">
        <v>2441</v>
      </c>
    </row>
    <row r="1821" spans="3:8" x14ac:dyDescent="0.2">
      <c r="C1821" s="107" t="s">
        <v>5919</v>
      </c>
      <c r="D1821" s="3"/>
      <c r="E1821" s="108" t="s">
        <v>440</v>
      </c>
      <c r="F1821" s="192" t="s">
        <v>2674</v>
      </c>
    </row>
    <row r="1822" spans="3:8" x14ac:dyDescent="0.2">
      <c r="C1822" s="107" t="s">
        <v>5920</v>
      </c>
      <c r="D1822" s="3"/>
      <c r="E1822" s="108" t="s">
        <v>441</v>
      </c>
      <c r="F1822" s="192" t="s">
        <v>2877</v>
      </c>
    </row>
    <row r="1823" spans="3:8" x14ac:dyDescent="0.2">
      <c r="C1823" s="107" t="s">
        <v>5921</v>
      </c>
      <c r="D1823" s="3"/>
      <c r="E1823" s="108" t="s">
        <v>442</v>
      </c>
      <c r="F1823" s="201" t="s">
        <v>2878</v>
      </c>
    </row>
    <row r="1824" spans="3:8" x14ac:dyDescent="0.2">
      <c r="C1824" s="107" t="s">
        <v>5922</v>
      </c>
      <c r="D1824" s="3"/>
      <c r="E1824" s="143" t="s">
        <v>443</v>
      </c>
      <c r="F1824" s="280" t="s">
        <v>2536</v>
      </c>
      <c r="H1824" s="253">
        <f>ROUND(F1823/12,3)</f>
        <v>24.117999999999999</v>
      </c>
    </row>
    <row r="1825" spans="3:8" x14ac:dyDescent="0.2">
      <c r="C1825" s="107" t="s">
        <v>5923</v>
      </c>
      <c r="D1825" s="3"/>
      <c r="E1825" s="108" t="s">
        <v>371</v>
      </c>
      <c r="F1825" s="192" t="s">
        <v>234</v>
      </c>
    </row>
    <row r="1826" spans="3:8" x14ac:dyDescent="0.2">
      <c r="C1826" s="107" t="s">
        <v>5924</v>
      </c>
      <c r="D1826" s="3"/>
      <c r="E1826" s="108" t="s">
        <v>349</v>
      </c>
      <c r="F1826" s="194" t="s">
        <v>1710</v>
      </c>
    </row>
    <row r="1827" spans="3:8" x14ac:dyDescent="0.2">
      <c r="C1827" s="107" t="s">
        <v>5925</v>
      </c>
      <c r="D1827" s="3"/>
      <c r="E1827" s="108" t="s">
        <v>437</v>
      </c>
      <c r="F1827" s="192" t="s">
        <v>1719</v>
      </c>
    </row>
    <row r="1828" spans="3:8" x14ac:dyDescent="0.2">
      <c r="C1828" s="107" t="s">
        <v>5926</v>
      </c>
      <c r="D1828" s="3"/>
      <c r="E1828" s="108" t="s">
        <v>438</v>
      </c>
      <c r="F1828" s="192" t="s">
        <v>1548</v>
      </c>
    </row>
    <row r="1829" spans="3:8" x14ac:dyDescent="0.2">
      <c r="C1829" s="107" t="s">
        <v>5927</v>
      </c>
      <c r="D1829" s="3"/>
      <c r="E1829" s="108" t="s">
        <v>439</v>
      </c>
      <c r="F1829" s="192" t="s">
        <v>2443</v>
      </c>
    </row>
    <row r="1830" spans="3:8" x14ac:dyDescent="0.2">
      <c r="C1830" s="107" t="s">
        <v>5928</v>
      </c>
      <c r="D1830" s="3"/>
      <c r="E1830" s="108" t="s">
        <v>440</v>
      </c>
      <c r="F1830" s="192" t="s">
        <v>2677</v>
      </c>
    </row>
    <row r="1831" spans="3:8" x14ac:dyDescent="0.2">
      <c r="C1831" s="107" t="s">
        <v>5929</v>
      </c>
      <c r="D1831" s="3"/>
      <c r="E1831" s="108" t="s">
        <v>441</v>
      </c>
      <c r="F1831" s="192" t="s">
        <v>2879</v>
      </c>
    </row>
    <row r="1832" spans="3:8" x14ac:dyDescent="0.2">
      <c r="C1832" s="107" t="s">
        <v>5930</v>
      </c>
      <c r="D1832" s="3"/>
      <c r="E1832" s="108" t="s">
        <v>442</v>
      </c>
      <c r="F1832" s="201" t="s">
        <v>2880</v>
      </c>
    </row>
    <row r="1833" spans="3:8" x14ac:dyDescent="0.2">
      <c r="C1833" s="107" t="s">
        <v>5931</v>
      </c>
      <c r="D1833" s="3"/>
      <c r="E1833" s="143" t="s">
        <v>443</v>
      </c>
      <c r="F1833" s="280" t="s">
        <v>2537</v>
      </c>
      <c r="H1833" s="253">
        <f>ROUND(F1832/12,3)</f>
        <v>30.888999999999999</v>
      </c>
    </row>
    <row r="1834" spans="3:8" x14ac:dyDescent="0.2">
      <c r="C1834" s="107" t="s">
        <v>5932</v>
      </c>
      <c r="D1834" s="3"/>
      <c r="E1834" s="108" t="s">
        <v>371</v>
      </c>
      <c r="F1834" s="192" t="s">
        <v>238</v>
      </c>
    </row>
    <row r="1835" spans="3:8" x14ac:dyDescent="0.2">
      <c r="C1835" s="107" t="s">
        <v>5933</v>
      </c>
      <c r="D1835" s="3"/>
      <c r="E1835" s="108" t="s">
        <v>349</v>
      </c>
      <c r="F1835" s="194" t="s">
        <v>1710</v>
      </c>
    </row>
    <row r="1836" spans="3:8" x14ac:dyDescent="0.2">
      <c r="C1836" s="107" t="s">
        <v>5934</v>
      </c>
      <c r="D1836" s="3"/>
      <c r="E1836" s="108" t="s">
        <v>437</v>
      </c>
      <c r="F1836" s="192" t="s">
        <v>1720</v>
      </c>
    </row>
    <row r="1837" spans="3:8" x14ac:dyDescent="0.2">
      <c r="C1837" s="107" t="s">
        <v>5935</v>
      </c>
      <c r="D1837" s="3"/>
      <c r="E1837" s="108" t="s">
        <v>438</v>
      </c>
      <c r="F1837" s="192" t="s">
        <v>1550</v>
      </c>
    </row>
    <row r="1838" spans="3:8" x14ac:dyDescent="0.2">
      <c r="C1838" s="107" t="s">
        <v>5936</v>
      </c>
      <c r="D1838" s="3"/>
      <c r="E1838" s="108" t="s">
        <v>439</v>
      </c>
      <c r="F1838" s="192" t="s">
        <v>2445</v>
      </c>
    </row>
    <row r="1839" spans="3:8" x14ac:dyDescent="0.2">
      <c r="C1839" s="107" t="s">
        <v>5937</v>
      </c>
      <c r="D1839" s="3"/>
      <c r="E1839" s="108" t="s">
        <v>440</v>
      </c>
      <c r="F1839" s="192" t="s">
        <v>2680</v>
      </c>
    </row>
    <row r="1840" spans="3:8" x14ac:dyDescent="0.2">
      <c r="C1840" s="107" t="s">
        <v>5938</v>
      </c>
      <c r="D1840" s="3"/>
      <c r="E1840" s="108" t="s">
        <v>441</v>
      </c>
      <c r="F1840" s="192" t="s">
        <v>2881</v>
      </c>
    </row>
    <row r="1841" spans="3:8" x14ac:dyDescent="0.2">
      <c r="C1841" s="107" t="s">
        <v>5939</v>
      </c>
      <c r="D1841" s="3"/>
      <c r="E1841" s="108" t="s">
        <v>442</v>
      </c>
      <c r="F1841" s="201" t="s">
        <v>2882</v>
      </c>
    </row>
    <row r="1842" spans="3:8" x14ac:dyDescent="0.2">
      <c r="C1842" s="107" t="s">
        <v>5940</v>
      </c>
      <c r="D1842" s="3"/>
      <c r="E1842" s="143" t="s">
        <v>443</v>
      </c>
      <c r="F1842" s="280" t="s">
        <v>2538</v>
      </c>
      <c r="H1842" s="253">
        <f>ROUND(F1841/12,3)</f>
        <v>39.909999999999997</v>
      </c>
    </row>
    <row r="1843" spans="3:8" x14ac:dyDescent="0.2">
      <c r="C1843" s="107" t="s">
        <v>5941</v>
      </c>
      <c r="D1843" s="3"/>
      <c r="E1843" s="108" t="s">
        <v>371</v>
      </c>
      <c r="F1843" s="192" t="s">
        <v>242</v>
      </c>
    </row>
    <row r="1844" spans="3:8" x14ac:dyDescent="0.2">
      <c r="C1844" s="107" t="s">
        <v>5942</v>
      </c>
      <c r="D1844" s="3"/>
      <c r="E1844" s="108" t="s">
        <v>349</v>
      </c>
      <c r="F1844" s="194" t="s">
        <v>1710</v>
      </c>
    </row>
    <row r="1845" spans="3:8" x14ac:dyDescent="0.2">
      <c r="C1845" s="107" t="s">
        <v>5943</v>
      </c>
      <c r="D1845" s="3"/>
      <c r="E1845" s="108" t="s">
        <v>437</v>
      </c>
      <c r="F1845" s="192" t="s">
        <v>1721</v>
      </c>
    </row>
    <row r="1846" spans="3:8" x14ac:dyDescent="0.2">
      <c r="C1846" s="107" t="s">
        <v>5944</v>
      </c>
      <c r="D1846" s="3"/>
      <c r="E1846" s="108" t="s">
        <v>438</v>
      </c>
      <c r="F1846" s="192" t="s">
        <v>1552</v>
      </c>
    </row>
    <row r="1847" spans="3:8" x14ac:dyDescent="0.2">
      <c r="C1847" s="107" t="s">
        <v>5945</v>
      </c>
      <c r="D1847" s="3"/>
      <c r="E1847" s="108" t="s">
        <v>439</v>
      </c>
      <c r="F1847" s="192" t="s">
        <v>2447</v>
      </c>
    </row>
    <row r="1848" spans="3:8" x14ac:dyDescent="0.2">
      <c r="C1848" s="107" t="s">
        <v>5946</v>
      </c>
      <c r="D1848" s="3"/>
      <c r="E1848" s="108" t="s">
        <v>440</v>
      </c>
      <c r="F1848" s="192" t="s">
        <v>2683</v>
      </c>
    </row>
    <row r="1849" spans="3:8" x14ac:dyDescent="0.2">
      <c r="C1849" s="107" t="s">
        <v>5947</v>
      </c>
      <c r="D1849" s="3"/>
      <c r="E1849" s="108" t="s">
        <v>441</v>
      </c>
      <c r="F1849" s="192" t="s">
        <v>2883</v>
      </c>
    </row>
    <row r="1850" spans="3:8" x14ac:dyDescent="0.2">
      <c r="C1850" s="107" t="s">
        <v>5948</v>
      </c>
      <c r="D1850" s="3"/>
      <c r="E1850" s="108" t="s">
        <v>442</v>
      </c>
      <c r="F1850" s="201" t="s">
        <v>2884</v>
      </c>
    </row>
    <row r="1851" spans="3:8" x14ac:dyDescent="0.2">
      <c r="C1851" s="107" t="s">
        <v>5949</v>
      </c>
      <c r="D1851" s="3"/>
      <c r="E1851" s="143" t="s">
        <v>443</v>
      </c>
      <c r="F1851" s="280" t="s">
        <v>2539</v>
      </c>
      <c r="H1851" s="253">
        <f>ROUND(F1850/12,3)</f>
        <v>62.84</v>
      </c>
    </row>
    <row r="1852" spans="3:8" x14ac:dyDescent="0.2">
      <c r="C1852" s="107" t="s">
        <v>5950</v>
      </c>
      <c r="D1852" s="3"/>
      <c r="E1852" s="108" t="s">
        <v>371</v>
      </c>
      <c r="F1852" s="192" t="s">
        <v>816</v>
      </c>
    </row>
    <row r="1853" spans="3:8" x14ac:dyDescent="0.2">
      <c r="C1853" s="107" t="s">
        <v>5951</v>
      </c>
      <c r="D1853" s="3"/>
      <c r="E1853" s="108" t="s">
        <v>349</v>
      </c>
      <c r="F1853" s="194" t="s">
        <v>1710</v>
      </c>
    </row>
    <row r="1854" spans="3:8" x14ac:dyDescent="0.2">
      <c r="C1854" s="107" t="s">
        <v>5952</v>
      </c>
      <c r="D1854" s="3"/>
      <c r="E1854" s="108" t="s">
        <v>437</v>
      </c>
      <c r="F1854" s="192" t="s">
        <v>1722</v>
      </c>
    </row>
    <row r="1855" spans="3:8" x14ac:dyDescent="0.2">
      <c r="C1855" s="107" t="s">
        <v>5953</v>
      </c>
      <c r="D1855" s="3"/>
      <c r="E1855" s="108" t="s">
        <v>438</v>
      </c>
      <c r="F1855" s="192" t="s">
        <v>1554</v>
      </c>
    </row>
    <row r="1856" spans="3:8" x14ac:dyDescent="0.2">
      <c r="C1856" s="107" t="s">
        <v>5954</v>
      </c>
      <c r="D1856" s="3"/>
      <c r="E1856" s="108" t="s">
        <v>439</v>
      </c>
      <c r="F1856" s="192" t="s">
        <v>2449</v>
      </c>
    </row>
    <row r="1857" spans="3:8" x14ac:dyDescent="0.2">
      <c r="C1857" s="107" t="s">
        <v>5955</v>
      </c>
      <c r="D1857" s="3"/>
      <c r="E1857" s="108" t="s">
        <v>440</v>
      </c>
      <c r="F1857" s="192" t="s">
        <v>2686</v>
      </c>
    </row>
    <row r="1858" spans="3:8" x14ac:dyDescent="0.2">
      <c r="C1858" s="107" t="s">
        <v>5956</v>
      </c>
      <c r="D1858" s="3"/>
      <c r="E1858" s="108" t="s">
        <v>441</v>
      </c>
      <c r="F1858" s="192" t="s">
        <v>2885</v>
      </c>
    </row>
    <row r="1859" spans="3:8" x14ac:dyDescent="0.2">
      <c r="C1859" s="107" t="s">
        <v>5957</v>
      </c>
      <c r="D1859" s="3"/>
      <c r="E1859" s="108" t="s">
        <v>442</v>
      </c>
      <c r="F1859" s="201" t="s">
        <v>2886</v>
      </c>
    </row>
    <row r="1860" spans="3:8" x14ac:dyDescent="0.2">
      <c r="C1860" s="107" t="s">
        <v>5958</v>
      </c>
      <c r="D1860" s="3"/>
      <c r="E1860" s="143" t="s">
        <v>443</v>
      </c>
      <c r="F1860" s="264" t="s">
        <v>2540</v>
      </c>
      <c r="H1860" s="253">
        <f>ROUND(F1859/12,3)</f>
        <v>86.861000000000004</v>
      </c>
    </row>
    <row r="1861" spans="3:8" x14ac:dyDescent="0.2">
      <c r="C1861" s="107" t="s">
        <v>5959</v>
      </c>
      <c r="D1861" s="3"/>
      <c r="E1861" s="108" t="s">
        <v>455</v>
      </c>
      <c r="F1861" s="279" t="s">
        <v>1706</v>
      </c>
    </row>
    <row r="1862" spans="3:8" x14ac:dyDescent="0.2">
      <c r="C1862" s="107" t="s">
        <v>5960</v>
      </c>
      <c r="D1862" s="3"/>
      <c r="E1862" s="143" t="s">
        <v>457</v>
      </c>
      <c r="F1862" s="186" t="s">
        <v>1555</v>
      </c>
    </row>
    <row r="1863" spans="3:8" x14ac:dyDescent="0.2">
      <c r="C1863" s="107" t="s">
        <v>5961</v>
      </c>
      <c r="D1863" s="35"/>
      <c r="E1863" s="108" t="s">
        <v>66</v>
      </c>
      <c r="F1863" s="28" t="s">
        <v>767</v>
      </c>
    </row>
    <row r="1864" spans="3:8" x14ac:dyDescent="0.2">
      <c r="C1864" s="107" t="s">
        <v>5962</v>
      </c>
      <c r="D1864" s="3"/>
      <c r="E1864" s="111" t="s">
        <v>426</v>
      </c>
      <c r="F1864" s="192" t="s">
        <v>1705</v>
      </c>
    </row>
    <row r="1865" spans="3:8" x14ac:dyDescent="0.2">
      <c r="C1865" s="107" t="s">
        <v>5963</v>
      </c>
      <c r="D1865" s="3"/>
      <c r="E1865" s="111" t="s">
        <v>349</v>
      </c>
      <c r="F1865" s="192" t="s">
        <v>1723</v>
      </c>
    </row>
    <row r="1866" spans="3:8" x14ac:dyDescent="0.2">
      <c r="C1866" s="107" t="s">
        <v>5964</v>
      </c>
      <c r="D1866" s="3"/>
      <c r="E1866" s="111" t="s">
        <v>430</v>
      </c>
      <c r="F1866" s="192" t="s">
        <v>1724</v>
      </c>
    </row>
    <row r="1867" spans="3:8" x14ac:dyDescent="0.2">
      <c r="C1867" s="107" t="s">
        <v>5965</v>
      </c>
      <c r="D1867" s="3"/>
      <c r="E1867" s="111" t="s">
        <v>432</v>
      </c>
      <c r="F1867" s="199" t="s">
        <v>1725</v>
      </c>
    </row>
    <row r="1868" spans="3:8" x14ac:dyDescent="0.2">
      <c r="C1868" s="107" t="s">
        <v>5966</v>
      </c>
      <c r="D1868" s="3"/>
      <c r="E1868" s="111" t="s">
        <v>434</v>
      </c>
      <c r="F1868" s="135" t="s">
        <v>1726</v>
      </c>
    </row>
    <row r="1869" spans="3:8" x14ac:dyDescent="0.2">
      <c r="C1869" s="107" t="s">
        <v>5967</v>
      </c>
      <c r="D1869" s="3"/>
      <c r="E1869" s="143" t="s">
        <v>436</v>
      </c>
      <c r="F1869" s="280" t="s">
        <v>1529</v>
      </c>
    </row>
    <row r="1870" spans="3:8" x14ac:dyDescent="0.2">
      <c r="C1870" s="107" t="s">
        <v>5968</v>
      </c>
      <c r="D1870" s="3"/>
      <c r="E1870" s="108" t="s">
        <v>371</v>
      </c>
      <c r="F1870" s="192" t="s">
        <v>123</v>
      </c>
    </row>
    <row r="1871" spans="3:8" x14ac:dyDescent="0.2">
      <c r="C1871" s="107" t="s">
        <v>5969</v>
      </c>
      <c r="D1871" s="3"/>
      <c r="E1871" s="108" t="s">
        <v>349</v>
      </c>
      <c r="F1871" s="194" t="s">
        <v>1727</v>
      </c>
    </row>
    <row r="1872" spans="3:8" x14ac:dyDescent="0.2">
      <c r="C1872" s="107" t="s">
        <v>5970</v>
      </c>
      <c r="D1872" s="3"/>
      <c r="E1872" s="108" t="s">
        <v>437</v>
      </c>
      <c r="F1872" s="194" t="s">
        <v>1728</v>
      </c>
    </row>
    <row r="1873" spans="3:8" x14ac:dyDescent="0.2">
      <c r="C1873" s="107" t="s">
        <v>5971</v>
      </c>
      <c r="D1873" s="3"/>
      <c r="E1873" s="108" t="s">
        <v>438</v>
      </c>
      <c r="F1873" s="192" t="s">
        <v>1532</v>
      </c>
    </row>
    <row r="1874" spans="3:8" x14ac:dyDescent="0.2">
      <c r="C1874" s="107" t="s">
        <v>5972</v>
      </c>
      <c r="D1874" s="3"/>
      <c r="E1874" s="108" t="s">
        <v>439</v>
      </c>
      <c r="F1874" s="192" t="s">
        <v>2431</v>
      </c>
    </row>
    <row r="1875" spans="3:8" x14ac:dyDescent="0.2">
      <c r="C1875" s="107" t="s">
        <v>5973</v>
      </c>
      <c r="D1875" s="3"/>
      <c r="E1875" s="108" t="s">
        <v>440</v>
      </c>
      <c r="F1875" s="192" t="s">
        <v>2656</v>
      </c>
    </row>
    <row r="1876" spans="3:8" x14ac:dyDescent="0.2">
      <c r="C1876" s="107" t="s">
        <v>5974</v>
      </c>
      <c r="D1876" s="3"/>
      <c r="E1876" s="108" t="s">
        <v>441</v>
      </c>
      <c r="F1876" s="192" t="s">
        <v>2887</v>
      </c>
    </row>
    <row r="1877" spans="3:8" x14ac:dyDescent="0.2">
      <c r="C1877" s="107" t="s">
        <v>5975</v>
      </c>
      <c r="D1877" s="3"/>
      <c r="E1877" s="108" t="s">
        <v>442</v>
      </c>
      <c r="F1877" s="201" t="s">
        <v>2888</v>
      </c>
    </row>
    <row r="1878" spans="3:8" x14ac:dyDescent="0.2">
      <c r="C1878" s="107" t="s">
        <v>5976</v>
      </c>
      <c r="D1878" s="3"/>
      <c r="E1878" s="143" t="s">
        <v>443</v>
      </c>
      <c r="F1878" s="254" t="s">
        <v>2541</v>
      </c>
      <c r="H1878" s="253">
        <f>ROUND(F1877/12,3)</f>
        <v>1.1319999999999999</v>
      </c>
    </row>
    <row r="1879" spans="3:8" x14ac:dyDescent="0.2">
      <c r="C1879" s="107" t="s">
        <v>5977</v>
      </c>
      <c r="D1879" s="3"/>
      <c r="E1879" s="108" t="s">
        <v>371</v>
      </c>
      <c r="F1879" s="192" t="s">
        <v>73</v>
      </c>
    </row>
    <row r="1880" spans="3:8" x14ac:dyDescent="0.2">
      <c r="C1880" s="107" t="s">
        <v>5978</v>
      </c>
      <c r="D1880" s="3"/>
      <c r="E1880" s="108" t="s">
        <v>349</v>
      </c>
      <c r="F1880" s="194" t="s">
        <v>1727</v>
      </c>
    </row>
    <row r="1881" spans="3:8" x14ac:dyDescent="0.2">
      <c r="C1881" s="107" t="s">
        <v>5979</v>
      </c>
      <c r="D1881" s="3"/>
      <c r="E1881" s="108" t="s">
        <v>437</v>
      </c>
      <c r="F1881" s="192" t="s">
        <v>1729</v>
      </c>
    </row>
    <row r="1882" spans="3:8" x14ac:dyDescent="0.2">
      <c r="C1882" s="107" t="s">
        <v>5980</v>
      </c>
      <c r="D1882" s="3"/>
      <c r="E1882" s="108" t="s">
        <v>438</v>
      </c>
      <c r="F1882" s="192" t="s">
        <v>1603</v>
      </c>
    </row>
    <row r="1883" spans="3:8" x14ac:dyDescent="0.2">
      <c r="C1883" s="107" t="s">
        <v>5981</v>
      </c>
      <c r="D1883" s="3"/>
      <c r="E1883" s="108" t="s">
        <v>439</v>
      </c>
      <c r="F1883" s="192" t="s">
        <v>2433</v>
      </c>
    </row>
    <row r="1884" spans="3:8" x14ac:dyDescent="0.2">
      <c r="C1884" s="107" t="s">
        <v>5982</v>
      </c>
      <c r="D1884" s="3"/>
      <c r="E1884" s="108" t="s">
        <v>440</v>
      </c>
      <c r="F1884" s="192" t="s">
        <v>2659</v>
      </c>
    </row>
    <row r="1885" spans="3:8" x14ac:dyDescent="0.2">
      <c r="C1885" s="107" t="s">
        <v>5983</v>
      </c>
      <c r="D1885" s="3"/>
      <c r="E1885" s="108" t="s">
        <v>441</v>
      </c>
      <c r="F1885" s="192" t="s">
        <v>2889</v>
      </c>
    </row>
    <row r="1886" spans="3:8" x14ac:dyDescent="0.2">
      <c r="C1886" s="107" t="s">
        <v>5984</v>
      </c>
      <c r="D1886" s="3"/>
      <c r="E1886" s="108" t="s">
        <v>442</v>
      </c>
      <c r="F1886" s="201" t="s">
        <v>2890</v>
      </c>
    </row>
    <row r="1887" spans="3:8" x14ac:dyDescent="0.2">
      <c r="C1887" s="107" t="s">
        <v>5985</v>
      </c>
      <c r="D1887" s="3"/>
      <c r="E1887" s="143" t="s">
        <v>443</v>
      </c>
      <c r="F1887" s="280" t="s">
        <v>2542</v>
      </c>
      <c r="H1887" s="253">
        <f>ROUND(F1886/12,3)</f>
        <v>1.0980000000000001</v>
      </c>
    </row>
    <row r="1888" spans="3:8" x14ac:dyDescent="0.2">
      <c r="C1888" s="107" t="s">
        <v>5986</v>
      </c>
      <c r="D1888" s="3"/>
      <c r="E1888" s="108" t="s">
        <v>371</v>
      </c>
      <c r="F1888" s="192" t="s">
        <v>79</v>
      </c>
    </row>
    <row r="1889" spans="3:8" x14ac:dyDescent="0.2">
      <c r="C1889" s="107" t="s">
        <v>5987</v>
      </c>
      <c r="D1889" s="3"/>
      <c r="E1889" s="108" t="s">
        <v>349</v>
      </c>
      <c r="F1889" s="194" t="s">
        <v>1727</v>
      </c>
    </row>
    <row r="1890" spans="3:8" x14ac:dyDescent="0.2">
      <c r="C1890" s="107" t="s">
        <v>5988</v>
      </c>
      <c r="D1890" s="3"/>
      <c r="E1890" s="108" t="s">
        <v>437</v>
      </c>
      <c r="F1890" s="192" t="s">
        <v>1730</v>
      </c>
    </row>
    <row r="1891" spans="3:8" x14ac:dyDescent="0.2">
      <c r="C1891" s="107" t="s">
        <v>5989</v>
      </c>
      <c r="D1891" s="3"/>
      <c r="E1891" s="108" t="s">
        <v>438</v>
      </c>
      <c r="F1891" s="192" t="s">
        <v>1536</v>
      </c>
    </row>
    <row r="1892" spans="3:8" x14ac:dyDescent="0.2">
      <c r="C1892" s="107" t="s">
        <v>5990</v>
      </c>
      <c r="D1892" s="3"/>
      <c r="E1892" s="108" t="s">
        <v>439</v>
      </c>
      <c r="F1892" s="192" t="s">
        <v>2435</v>
      </c>
    </row>
    <row r="1893" spans="3:8" x14ac:dyDescent="0.2">
      <c r="C1893" s="107" t="s">
        <v>5991</v>
      </c>
      <c r="D1893" s="3"/>
      <c r="E1893" s="108" t="s">
        <v>440</v>
      </c>
      <c r="F1893" s="192" t="s">
        <v>2662</v>
      </c>
    </row>
    <row r="1894" spans="3:8" x14ac:dyDescent="0.2">
      <c r="C1894" s="107" t="s">
        <v>5992</v>
      </c>
      <c r="D1894" s="3"/>
      <c r="E1894" s="108" t="s">
        <v>441</v>
      </c>
      <c r="F1894" s="192" t="s">
        <v>2891</v>
      </c>
    </row>
    <row r="1895" spans="3:8" x14ac:dyDescent="0.2">
      <c r="C1895" s="107" t="s">
        <v>5993</v>
      </c>
      <c r="D1895" s="3"/>
      <c r="E1895" s="108" t="s">
        <v>442</v>
      </c>
      <c r="F1895" s="201" t="s">
        <v>2892</v>
      </c>
    </row>
    <row r="1896" spans="3:8" x14ac:dyDescent="0.2">
      <c r="C1896" s="107" t="s">
        <v>5994</v>
      </c>
      <c r="D1896" s="3"/>
      <c r="E1896" s="143" t="s">
        <v>443</v>
      </c>
      <c r="F1896" s="280" t="s">
        <v>2543</v>
      </c>
      <c r="H1896" s="253">
        <f>ROUND(F1895/12,3)</f>
        <v>1.2729999999999999</v>
      </c>
    </row>
    <row r="1897" spans="3:8" x14ac:dyDescent="0.2">
      <c r="C1897" s="107" t="s">
        <v>5995</v>
      </c>
      <c r="D1897" s="3"/>
      <c r="E1897" s="108" t="s">
        <v>371</v>
      </c>
      <c r="F1897" s="192" t="s">
        <v>83</v>
      </c>
    </row>
    <row r="1898" spans="3:8" x14ac:dyDescent="0.2">
      <c r="C1898" s="107" t="s">
        <v>5996</v>
      </c>
      <c r="D1898" s="3"/>
      <c r="E1898" s="108" t="s">
        <v>349</v>
      </c>
      <c r="F1898" s="194" t="s">
        <v>1727</v>
      </c>
    </row>
    <row r="1899" spans="3:8" x14ac:dyDescent="0.2">
      <c r="C1899" s="107" t="s">
        <v>5997</v>
      </c>
      <c r="D1899" s="3"/>
      <c r="E1899" s="108" t="s">
        <v>437</v>
      </c>
      <c r="F1899" s="192" t="s">
        <v>1731</v>
      </c>
    </row>
    <row r="1900" spans="3:8" x14ac:dyDescent="0.2">
      <c r="C1900" s="107" t="s">
        <v>5998</v>
      </c>
      <c r="D1900" s="3"/>
      <c r="E1900" s="108" t="s">
        <v>438</v>
      </c>
      <c r="F1900" s="192" t="s">
        <v>1606</v>
      </c>
    </row>
    <row r="1901" spans="3:8" x14ac:dyDescent="0.2">
      <c r="C1901" s="107" t="s">
        <v>5999</v>
      </c>
      <c r="D1901" s="3"/>
      <c r="E1901" s="108" t="s">
        <v>439</v>
      </c>
      <c r="F1901" s="192" t="s">
        <v>2437</v>
      </c>
    </row>
    <row r="1902" spans="3:8" x14ac:dyDescent="0.2">
      <c r="C1902" s="107" t="s">
        <v>6000</v>
      </c>
      <c r="D1902" s="3"/>
      <c r="E1902" s="108" t="s">
        <v>440</v>
      </c>
      <c r="F1902" s="192" t="s">
        <v>2665</v>
      </c>
    </row>
    <row r="1903" spans="3:8" x14ac:dyDescent="0.2">
      <c r="C1903" s="107" t="s">
        <v>6001</v>
      </c>
      <c r="D1903" s="3"/>
      <c r="E1903" s="108" t="s">
        <v>441</v>
      </c>
      <c r="F1903" s="192" t="s">
        <v>2893</v>
      </c>
    </row>
    <row r="1904" spans="3:8" x14ac:dyDescent="0.2">
      <c r="C1904" s="107" t="s">
        <v>6002</v>
      </c>
      <c r="D1904" s="3"/>
      <c r="E1904" s="108" t="s">
        <v>442</v>
      </c>
      <c r="F1904" s="201" t="s">
        <v>2894</v>
      </c>
    </row>
    <row r="1905" spans="3:8" x14ac:dyDescent="0.2">
      <c r="C1905" s="107" t="s">
        <v>6003</v>
      </c>
      <c r="D1905" s="3"/>
      <c r="E1905" s="143" t="s">
        <v>443</v>
      </c>
      <c r="F1905" s="280" t="s">
        <v>2544</v>
      </c>
      <c r="H1905" s="253">
        <f>ROUND(F1904/12,3)</f>
        <v>1.6</v>
      </c>
    </row>
    <row r="1906" spans="3:8" x14ac:dyDescent="0.2">
      <c r="C1906" s="107" t="s">
        <v>6004</v>
      </c>
      <c r="D1906" s="3"/>
      <c r="E1906" s="108" t="s">
        <v>371</v>
      </c>
      <c r="F1906" s="192" t="s">
        <v>95</v>
      </c>
    </row>
    <row r="1907" spans="3:8" x14ac:dyDescent="0.2">
      <c r="C1907" s="107" t="s">
        <v>6005</v>
      </c>
      <c r="D1907" s="3"/>
      <c r="E1907" s="108" t="s">
        <v>349</v>
      </c>
      <c r="F1907" s="194" t="s">
        <v>1727</v>
      </c>
    </row>
    <row r="1908" spans="3:8" x14ac:dyDescent="0.2">
      <c r="C1908" s="107" t="s">
        <v>6006</v>
      </c>
      <c r="D1908" s="3"/>
      <c r="E1908" s="108" t="s">
        <v>437</v>
      </c>
      <c r="F1908" s="192" t="s">
        <v>1732</v>
      </c>
    </row>
    <row r="1909" spans="3:8" x14ac:dyDescent="0.2">
      <c r="C1909" s="107" t="s">
        <v>6007</v>
      </c>
      <c r="D1909" s="3"/>
      <c r="E1909" s="108" t="s">
        <v>438</v>
      </c>
      <c r="F1909" s="192" t="s">
        <v>1540</v>
      </c>
    </row>
    <row r="1910" spans="3:8" x14ac:dyDescent="0.2">
      <c r="C1910" s="107" t="s">
        <v>6008</v>
      </c>
      <c r="D1910" s="3"/>
      <c r="E1910" s="108" t="s">
        <v>439</v>
      </c>
      <c r="F1910" s="192" t="s">
        <v>2439</v>
      </c>
    </row>
    <row r="1911" spans="3:8" x14ac:dyDescent="0.2">
      <c r="C1911" s="107" t="s">
        <v>6009</v>
      </c>
      <c r="D1911" s="3"/>
      <c r="E1911" s="108" t="s">
        <v>440</v>
      </c>
      <c r="F1911" s="192" t="s">
        <v>2668</v>
      </c>
    </row>
    <row r="1912" spans="3:8" x14ac:dyDescent="0.2">
      <c r="C1912" s="107" t="s">
        <v>6010</v>
      </c>
      <c r="D1912" s="3"/>
      <c r="E1912" s="108" t="s">
        <v>441</v>
      </c>
      <c r="F1912" s="192" t="s">
        <v>2895</v>
      </c>
    </row>
    <row r="1913" spans="3:8" x14ac:dyDescent="0.2">
      <c r="C1913" s="107" t="s">
        <v>6011</v>
      </c>
      <c r="D1913" s="3"/>
      <c r="E1913" s="108" t="s">
        <v>442</v>
      </c>
      <c r="F1913" s="201" t="s">
        <v>2896</v>
      </c>
    </row>
    <row r="1914" spans="3:8" x14ac:dyDescent="0.2">
      <c r="C1914" s="107" t="s">
        <v>6012</v>
      </c>
      <c r="D1914" s="3"/>
      <c r="E1914" s="143" t="s">
        <v>443</v>
      </c>
      <c r="F1914" s="280" t="s">
        <v>2545</v>
      </c>
      <c r="H1914" s="253">
        <f>ROUND(F1913/12,3)</f>
        <v>2.4809999999999999</v>
      </c>
    </row>
    <row r="1915" spans="3:8" x14ac:dyDescent="0.2">
      <c r="C1915" s="107" t="s">
        <v>6013</v>
      </c>
      <c r="D1915" s="3"/>
      <c r="E1915" s="108" t="s">
        <v>371</v>
      </c>
      <c r="F1915" s="192" t="s">
        <v>196</v>
      </c>
    </row>
    <row r="1916" spans="3:8" x14ac:dyDescent="0.2">
      <c r="C1916" s="107" t="s">
        <v>6014</v>
      </c>
      <c r="D1916" s="3"/>
      <c r="E1916" s="108" t="s">
        <v>349</v>
      </c>
      <c r="F1916" s="194" t="s">
        <v>1727</v>
      </c>
    </row>
    <row r="1917" spans="3:8" x14ac:dyDescent="0.2">
      <c r="C1917" s="107" t="s">
        <v>6015</v>
      </c>
      <c r="D1917" s="3"/>
      <c r="E1917" s="108" t="s">
        <v>437</v>
      </c>
      <c r="F1917" s="192" t="s">
        <v>1733</v>
      </c>
    </row>
    <row r="1918" spans="3:8" x14ac:dyDescent="0.2">
      <c r="C1918" s="107" t="s">
        <v>6016</v>
      </c>
      <c r="D1918" s="3"/>
      <c r="E1918" s="108" t="s">
        <v>438</v>
      </c>
      <c r="F1918" s="192" t="s">
        <v>1609</v>
      </c>
    </row>
    <row r="1919" spans="3:8" x14ac:dyDescent="0.2">
      <c r="C1919" s="107" t="s">
        <v>6017</v>
      </c>
      <c r="D1919" s="3"/>
      <c r="E1919" s="108" t="s">
        <v>439</v>
      </c>
      <c r="F1919" s="192" t="s">
        <v>1543</v>
      </c>
    </row>
    <row r="1920" spans="3:8" x14ac:dyDescent="0.2">
      <c r="C1920" s="107" t="s">
        <v>6018</v>
      </c>
      <c r="D1920" s="3"/>
      <c r="E1920" s="108" t="s">
        <v>440</v>
      </c>
      <c r="F1920" s="192" t="s">
        <v>2671</v>
      </c>
    </row>
    <row r="1921" spans="3:8" x14ac:dyDescent="0.2">
      <c r="C1921" s="107" t="s">
        <v>6019</v>
      </c>
      <c r="D1921" s="3"/>
      <c r="E1921" s="108" t="s">
        <v>441</v>
      </c>
      <c r="F1921" s="192" t="s">
        <v>2897</v>
      </c>
    </row>
    <row r="1922" spans="3:8" x14ac:dyDescent="0.2">
      <c r="C1922" s="107" t="s">
        <v>6020</v>
      </c>
      <c r="D1922" s="3"/>
      <c r="E1922" s="108" t="s">
        <v>442</v>
      </c>
      <c r="F1922" s="201" t="s">
        <v>2898</v>
      </c>
    </row>
    <row r="1923" spans="3:8" x14ac:dyDescent="0.2">
      <c r="C1923" s="107" t="s">
        <v>6021</v>
      </c>
      <c r="D1923" s="3"/>
      <c r="E1923" s="143" t="s">
        <v>443</v>
      </c>
      <c r="F1923" s="280" t="s">
        <v>1734</v>
      </c>
      <c r="H1923" s="253">
        <f>ROUND(F1922/12,3)</f>
        <v>3.4980000000000002</v>
      </c>
    </row>
    <row r="1924" spans="3:8" x14ac:dyDescent="0.2">
      <c r="C1924" s="107" t="s">
        <v>6022</v>
      </c>
      <c r="D1924" s="3"/>
      <c r="E1924" s="108" t="s">
        <v>371</v>
      </c>
      <c r="F1924" s="192" t="s">
        <v>815</v>
      </c>
    </row>
    <row r="1925" spans="3:8" x14ac:dyDescent="0.2">
      <c r="C1925" s="107" t="s">
        <v>6023</v>
      </c>
      <c r="D1925" s="3"/>
      <c r="E1925" s="108" t="s">
        <v>349</v>
      </c>
      <c r="F1925" s="194" t="s">
        <v>1727</v>
      </c>
    </row>
    <row r="1926" spans="3:8" x14ac:dyDescent="0.2">
      <c r="C1926" s="107" t="s">
        <v>6024</v>
      </c>
      <c r="D1926" s="3"/>
      <c r="E1926" s="108" t="s">
        <v>437</v>
      </c>
      <c r="F1926" s="192" t="s">
        <v>1735</v>
      </c>
    </row>
    <row r="1927" spans="3:8" x14ac:dyDescent="0.2">
      <c r="C1927" s="107" t="s">
        <v>6025</v>
      </c>
      <c r="D1927" s="3"/>
      <c r="E1927" s="108" t="s">
        <v>438</v>
      </c>
      <c r="F1927" s="192" t="s">
        <v>1612</v>
      </c>
    </row>
    <row r="1928" spans="3:8" x14ac:dyDescent="0.2">
      <c r="C1928" s="107" t="s">
        <v>6026</v>
      </c>
      <c r="D1928" s="3"/>
      <c r="E1928" s="108" t="s">
        <v>439</v>
      </c>
      <c r="F1928" s="192" t="s">
        <v>2441</v>
      </c>
    </row>
    <row r="1929" spans="3:8" x14ac:dyDescent="0.2">
      <c r="C1929" s="107" t="s">
        <v>6027</v>
      </c>
      <c r="D1929" s="3"/>
      <c r="E1929" s="108" t="s">
        <v>440</v>
      </c>
      <c r="F1929" s="192" t="s">
        <v>2674</v>
      </c>
    </row>
    <row r="1930" spans="3:8" x14ac:dyDescent="0.2">
      <c r="C1930" s="107" t="s">
        <v>6028</v>
      </c>
      <c r="D1930" s="3"/>
      <c r="E1930" s="108" t="s">
        <v>441</v>
      </c>
      <c r="F1930" s="192" t="s">
        <v>2899</v>
      </c>
    </row>
    <row r="1931" spans="3:8" x14ac:dyDescent="0.2">
      <c r="C1931" s="107" t="s">
        <v>6029</v>
      </c>
      <c r="D1931" s="3"/>
      <c r="E1931" s="108" t="s">
        <v>442</v>
      </c>
      <c r="F1931" s="201" t="s">
        <v>2900</v>
      </c>
    </row>
    <row r="1932" spans="3:8" x14ac:dyDescent="0.2">
      <c r="C1932" s="107" t="s">
        <v>6030</v>
      </c>
      <c r="D1932" s="3"/>
      <c r="E1932" s="143" t="s">
        <v>443</v>
      </c>
      <c r="F1932" s="280" t="s">
        <v>2546</v>
      </c>
      <c r="H1932" s="253">
        <f>ROUND(F1931/12,3)</f>
        <v>4.8230000000000004</v>
      </c>
    </row>
    <row r="1933" spans="3:8" x14ac:dyDescent="0.2">
      <c r="C1933" s="107" t="s">
        <v>6031</v>
      </c>
      <c r="D1933" s="3"/>
      <c r="E1933" s="108" t="s">
        <v>371</v>
      </c>
      <c r="F1933" s="192" t="s">
        <v>234</v>
      </c>
    </row>
    <row r="1934" spans="3:8" x14ac:dyDescent="0.2">
      <c r="C1934" s="107" t="s">
        <v>6032</v>
      </c>
      <c r="D1934" s="3"/>
      <c r="E1934" s="108" t="s">
        <v>349</v>
      </c>
      <c r="F1934" s="194" t="s">
        <v>1727</v>
      </c>
    </row>
    <row r="1935" spans="3:8" x14ac:dyDescent="0.2">
      <c r="C1935" s="107" t="s">
        <v>6033</v>
      </c>
      <c r="D1935" s="3"/>
      <c r="E1935" s="108" t="s">
        <v>437</v>
      </c>
      <c r="F1935" s="192" t="s">
        <v>1736</v>
      </c>
    </row>
    <row r="1936" spans="3:8" x14ac:dyDescent="0.2">
      <c r="C1936" s="107" t="s">
        <v>6034</v>
      </c>
      <c r="D1936" s="3"/>
      <c r="E1936" s="108" t="s">
        <v>438</v>
      </c>
      <c r="F1936" s="192" t="s">
        <v>1614</v>
      </c>
    </row>
    <row r="1937" spans="3:8" x14ac:dyDescent="0.2">
      <c r="C1937" s="107" t="s">
        <v>6035</v>
      </c>
      <c r="D1937" s="3"/>
      <c r="E1937" s="108" t="s">
        <v>439</v>
      </c>
      <c r="F1937" s="192" t="s">
        <v>2443</v>
      </c>
    </row>
    <row r="1938" spans="3:8" x14ac:dyDescent="0.2">
      <c r="C1938" s="107" t="s">
        <v>6036</v>
      </c>
      <c r="D1938" s="3"/>
      <c r="E1938" s="108" t="s">
        <v>440</v>
      </c>
      <c r="F1938" s="192" t="s">
        <v>2677</v>
      </c>
    </row>
    <row r="1939" spans="3:8" x14ac:dyDescent="0.2">
      <c r="C1939" s="107" t="s">
        <v>6037</v>
      </c>
      <c r="D1939" s="3"/>
      <c r="E1939" s="108" t="s">
        <v>441</v>
      </c>
      <c r="F1939" s="192" t="s">
        <v>2901</v>
      </c>
    </row>
    <row r="1940" spans="3:8" x14ac:dyDescent="0.2">
      <c r="C1940" s="107" t="s">
        <v>6038</v>
      </c>
      <c r="D1940" s="3"/>
      <c r="E1940" s="108" t="s">
        <v>442</v>
      </c>
      <c r="F1940" s="201" t="s">
        <v>2902</v>
      </c>
    </row>
    <row r="1941" spans="3:8" x14ac:dyDescent="0.2">
      <c r="C1941" s="107" t="s">
        <v>6039</v>
      </c>
      <c r="D1941" s="3"/>
      <c r="E1941" s="143" t="s">
        <v>443</v>
      </c>
      <c r="F1941" s="280" t="s">
        <v>2547</v>
      </c>
      <c r="H1941" s="253">
        <f>ROUND(F1940/12,3)</f>
        <v>6.1779999999999999</v>
      </c>
    </row>
    <row r="1942" spans="3:8" x14ac:dyDescent="0.2">
      <c r="C1942" s="107" t="s">
        <v>6040</v>
      </c>
      <c r="D1942" s="3"/>
      <c r="E1942" s="108" t="s">
        <v>371</v>
      </c>
      <c r="F1942" s="192" t="s">
        <v>238</v>
      </c>
    </row>
    <row r="1943" spans="3:8" x14ac:dyDescent="0.2">
      <c r="C1943" s="107" t="s">
        <v>6041</v>
      </c>
      <c r="D1943" s="3"/>
      <c r="E1943" s="108" t="s">
        <v>349</v>
      </c>
      <c r="F1943" s="194" t="s">
        <v>1727</v>
      </c>
    </row>
    <row r="1944" spans="3:8" x14ac:dyDescent="0.2">
      <c r="C1944" s="107" t="s">
        <v>6042</v>
      </c>
      <c r="D1944" s="3"/>
      <c r="E1944" s="108" t="s">
        <v>437</v>
      </c>
      <c r="F1944" s="192" t="s">
        <v>1737</v>
      </c>
    </row>
    <row r="1945" spans="3:8" x14ac:dyDescent="0.2">
      <c r="C1945" s="107" t="s">
        <v>6043</v>
      </c>
      <c r="D1945" s="3"/>
      <c r="E1945" s="108" t="s">
        <v>438</v>
      </c>
      <c r="F1945" s="192" t="s">
        <v>1616</v>
      </c>
    </row>
    <row r="1946" spans="3:8" x14ac:dyDescent="0.2">
      <c r="C1946" s="107" t="s">
        <v>6044</v>
      </c>
      <c r="D1946" s="3"/>
      <c r="E1946" s="108" t="s">
        <v>439</v>
      </c>
      <c r="F1946" s="192" t="s">
        <v>2445</v>
      </c>
    </row>
    <row r="1947" spans="3:8" x14ac:dyDescent="0.2">
      <c r="C1947" s="107" t="s">
        <v>6045</v>
      </c>
      <c r="D1947" s="3"/>
      <c r="E1947" s="108" t="s">
        <v>440</v>
      </c>
      <c r="F1947" s="192" t="s">
        <v>2680</v>
      </c>
    </row>
    <row r="1948" spans="3:8" x14ac:dyDescent="0.2">
      <c r="C1948" s="107" t="s">
        <v>6046</v>
      </c>
      <c r="D1948" s="3"/>
      <c r="E1948" s="108" t="s">
        <v>441</v>
      </c>
      <c r="F1948" s="192" t="s">
        <v>2903</v>
      </c>
    </row>
    <row r="1949" spans="3:8" x14ac:dyDescent="0.2">
      <c r="C1949" s="107" t="s">
        <v>6047</v>
      </c>
      <c r="D1949" s="3"/>
      <c r="E1949" s="108" t="s">
        <v>442</v>
      </c>
      <c r="F1949" s="201" t="s">
        <v>2904</v>
      </c>
    </row>
    <row r="1950" spans="3:8" x14ac:dyDescent="0.2">
      <c r="C1950" s="107" t="s">
        <v>6048</v>
      </c>
      <c r="D1950" s="3"/>
      <c r="E1950" s="143" t="s">
        <v>443</v>
      </c>
      <c r="F1950" s="280" t="s">
        <v>2461</v>
      </c>
      <c r="H1950" s="253">
        <f>ROUND(F1949/12,3)</f>
        <v>7.9820000000000002</v>
      </c>
    </row>
    <row r="1951" spans="3:8" x14ac:dyDescent="0.2">
      <c r="C1951" s="107" t="s">
        <v>6049</v>
      </c>
      <c r="D1951" s="3"/>
      <c r="E1951" s="108" t="s">
        <v>371</v>
      </c>
      <c r="F1951" s="192" t="s">
        <v>242</v>
      </c>
    </row>
    <row r="1952" spans="3:8" x14ac:dyDescent="0.2">
      <c r="C1952" s="107" t="s">
        <v>6050</v>
      </c>
      <c r="D1952" s="3"/>
      <c r="E1952" s="108" t="s">
        <v>349</v>
      </c>
      <c r="F1952" s="194" t="s">
        <v>1727</v>
      </c>
    </row>
    <row r="1953" spans="3:8" x14ac:dyDescent="0.2">
      <c r="C1953" s="107" t="s">
        <v>6051</v>
      </c>
      <c r="D1953" s="3"/>
      <c r="E1953" s="108" t="s">
        <v>437</v>
      </c>
      <c r="F1953" s="192" t="s">
        <v>1738</v>
      </c>
    </row>
    <row r="1954" spans="3:8" x14ac:dyDescent="0.2">
      <c r="C1954" s="107" t="s">
        <v>6052</v>
      </c>
      <c r="D1954" s="3"/>
      <c r="E1954" s="108" t="s">
        <v>438</v>
      </c>
      <c r="F1954" s="192" t="s">
        <v>1552</v>
      </c>
    </row>
    <row r="1955" spans="3:8" x14ac:dyDescent="0.2">
      <c r="C1955" s="107" t="s">
        <v>6053</v>
      </c>
      <c r="D1955" s="3"/>
      <c r="E1955" s="108" t="s">
        <v>439</v>
      </c>
      <c r="F1955" s="192" t="s">
        <v>2447</v>
      </c>
    </row>
    <row r="1956" spans="3:8" x14ac:dyDescent="0.2">
      <c r="C1956" s="107" t="s">
        <v>6054</v>
      </c>
      <c r="D1956" s="3"/>
      <c r="E1956" s="108" t="s">
        <v>440</v>
      </c>
      <c r="F1956" s="192" t="s">
        <v>2683</v>
      </c>
    </row>
    <row r="1957" spans="3:8" x14ac:dyDescent="0.2">
      <c r="C1957" s="107" t="s">
        <v>6055</v>
      </c>
      <c r="D1957" s="3"/>
      <c r="E1957" s="108" t="s">
        <v>441</v>
      </c>
      <c r="F1957" s="192" t="s">
        <v>2905</v>
      </c>
    </row>
    <row r="1958" spans="3:8" x14ac:dyDescent="0.2">
      <c r="C1958" s="107" t="s">
        <v>6056</v>
      </c>
      <c r="D1958" s="3"/>
      <c r="E1958" s="108" t="s">
        <v>442</v>
      </c>
      <c r="F1958" s="201" t="s">
        <v>2906</v>
      </c>
    </row>
    <row r="1959" spans="3:8" x14ac:dyDescent="0.2">
      <c r="C1959" s="107" t="s">
        <v>6057</v>
      </c>
      <c r="D1959" s="3"/>
      <c r="E1959" s="143" t="s">
        <v>443</v>
      </c>
      <c r="F1959" s="280" t="s">
        <v>2548</v>
      </c>
      <c r="H1959" s="253">
        <f>ROUND(F1958/12,3)</f>
        <v>12.568</v>
      </c>
    </row>
    <row r="1960" spans="3:8" x14ac:dyDescent="0.2">
      <c r="C1960" s="107" t="s">
        <v>6058</v>
      </c>
      <c r="D1960" s="3"/>
      <c r="E1960" s="108" t="s">
        <v>371</v>
      </c>
      <c r="F1960" s="192" t="s">
        <v>816</v>
      </c>
    </row>
    <row r="1961" spans="3:8" x14ac:dyDescent="0.2">
      <c r="C1961" s="107" t="s">
        <v>6059</v>
      </c>
      <c r="D1961" s="3"/>
      <c r="E1961" s="108" t="s">
        <v>349</v>
      </c>
      <c r="F1961" s="194" t="s">
        <v>1727</v>
      </c>
    </row>
    <row r="1962" spans="3:8" x14ac:dyDescent="0.2">
      <c r="C1962" s="107" t="s">
        <v>6060</v>
      </c>
      <c r="D1962" s="3"/>
      <c r="E1962" s="108" t="s">
        <v>437</v>
      </c>
      <c r="F1962" s="192" t="s">
        <v>1739</v>
      </c>
    </row>
    <row r="1963" spans="3:8" x14ac:dyDescent="0.2">
      <c r="C1963" s="107" t="s">
        <v>6061</v>
      </c>
      <c r="D1963" s="3"/>
      <c r="E1963" s="108" t="s">
        <v>438</v>
      </c>
      <c r="F1963" s="192" t="s">
        <v>1554</v>
      </c>
    </row>
    <row r="1964" spans="3:8" x14ac:dyDescent="0.2">
      <c r="C1964" s="107" t="s">
        <v>6062</v>
      </c>
      <c r="D1964" s="3"/>
      <c r="E1964" s="108" t="s">
        <v>439</v>
      </c>
      <c r="F1964" s="192" t="s">
        <v>2449</v>
      </c>
    </row>
    <row r="1965" spans="3:8" x14ac:dyDescent="0.2">
      <c r="C1965" s="107" t="s">
        <v>6063</v>
      </c>
      <c r="D1965" s="3"/>
      <c r="E1965" s="108" t="s">
        <v>440</v>
      </c>
      <c r="F1965" s="192" t="s">
        <v>2686</v>
      </c>
    </row>
    <row r="1966" spans="3:8" x14ac:dyDescent="0.2">
      <c r="C1966" s="107" t="s">
        <v>6064</v>
      </c>
      <c r="D1966" s="3"/>
      <c r="E1966" s="108" t="s">
        <v>441</v>
      </c>
      <c r="F1966" s="192" t="s">
        <v>2907</v>
      </c>
    </row>
    <row r="1967" spans="3:8" x14ac:dyDescent="0.2">
      <c r="C1967" s="107" t="s">
        <v>6065</v>
      </c>
      <c r="D1967" s="3"/>
      <c r="E1967" s="108" t="s">
        <v>442</v>
      </c>
      <c r="F1967" s="201" t="s">
        <v>2908</v>
      </c>
    </row>
    <row r="1968" spans="3:8" x14ac:dyDescent="0.2">
      <c r="C1968" s="107" t="s">
        <v>6066</v>
      </c>
      <c r="D1968" s="3"/>
      <c r="E1968" s="143" t="s">
        <v>443</v>
      </c>
      <c r="F1968" s="264" t="s">
        <v>2549</v>
      </c>
      <c r="H1968" s="253">
        <f>ROUND(F1967/12,3)</f>
        <v>17.373000000000001</v>
      </c>
    </row>
    <row r="1969" spans="3:6" x14ac:dyDescent="0.2">
      <c r="C1969" s="107" t="s">
        <v>6067</v>
      </c>
      <c r="D1969" s="3"/>
      <c r="E1969" s="108" t="s">
        <v>455</v>
      </c>
      <c r="F1969" s="264" t="s">
        <v>1723</v>
      </c>
    </row>
    <row r="1970" spans="3:6" x14ac:dyDescent="0.2">
      <c r="C1970" s="107" t="s">
        <v>6068</v>
      </c>
      <c r="D1970" s="3"/>
      <c r="E1970" s="108" t="s">
        <v>457</v>
      </c>
      <c r="F1970" t="s">
        <v>1619</v>
      </c>
    </row>
  </sheetData>
  <mergeCells count="19">
    <mergeCell ref="AN7:AO7"/>
    <mergeCell ref="N351:R351"/>
    <mergeCell ref="N366:R366"/>
    <mergeCell ref="C771:F771"/>
    <mergeCell ref="AD7:AE7"/>
    <mergeCell ref="AF7:AG7"/>
    <mergeCell ref="AH7:AI7"/>
    <mergeCell ref="AJ7:AK7"/>
    <mergeCell ref="AL7:AM7"/>
    <mergeCell ref="T7:U7"/>
    <mergeCell ref="V7:W7"/>
    <mergeCell ref="X7:Y7"/>
    <mergeCell ref="Z7:AA7"/>
    <mergeCell ref="AB7:AC7"/>
    <mergeCell ref="C4:F4"/>
    <mergeCell ref="K6:K8"/>
    <mergeCell ref="L6:O6"/>
    <mergeCell ref="L7:M7"/>
    <mergeCell ref="N7:O7"/>
  </mergeCells>
  <phoneticPr fontId="18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O131"/>
  <sheetViews>
    <sheetView topLeftCell="A18" workbookViewId="0">
      <selection activeCell="E25" sqref="E25:E34"/>
    </sheetView>
  </sheetViews>
  <sheetFormatPr baseColWidth="10" defaultColWidth="8.5" defaultRowHeight="12" x14ac:dyDescent="0.15"/>
  <cols>
    <col min="1" max="1" width="7.5" style="3" customWidth="1" collapsed="1"/>
    <col min="2" max="2" width="8.5" style="3" collapsed="1"/>
    <col min="3" max="3" width="53.5" style="3" bestFit="1" customWidth="1" collapsed="1"/>
    <col min="4" max="4" width="29.5" style="3" bestFit="1" customWidth="1" collapsed="1"/>
    <col min="5" max="5" width="15.83203125" style="3" customWidth="1" collapsed="1"/>
    <col min="6" max="6" width="21.1640625" style="3" customWidth="1" collapsed="1"/>
    <col min="7" max="7" width="11.5" style="3" customWidth="1" collapsed="1"/>
    <col min="8" max="9" width="10.5" style="3" customWidth="1" collapsed="1"/>
    <col min="10" max="10" width="16.6640625" style="3" customWidth="1" collapsed="1"/>
    <col min="11" max="11" width="12.5" style="3" customWidth="1" collapsed="1"/>
    <col min="12" max="13" width="10.5" style="3" customWidth="1" collapsed="1"/>
    <col min="14" max="16384" width="8.5" style="3" collapsed="1"/>
  </cols>
  <sheetData>
    <row r="3" spans="3:12" x14ac:dyDescent="0.15">
      <c r="C3" s="453" t="s">
        <v>1291</v>
      </c>
      <c r="D3" s="453"/>
      <c r="E3" s="1"/>
      <c r="F3" s="1"/>
      <c r="G3" s="183"/>
      <c r="H3" s="183"/>
      <c r="I3" s="183"/>
      <c r="J3" s="183"/>
      <c r="K3" s="183"/>
      <c r="L3" s="183"/>
    </row>
    <row r="4" spans="3:12" x14ac:dyDescent="0.15">
      <c r="C4" s="4" t="s">
        <v>0</v>
      </c>
      <c r="D4" s="5" t="s">
        <v>1</v>
      </c>
      <c r="E4" s="6" t="s">
        <v>2</v>
      </c>
      <c r="F4" s="6" t="s">
        <v>3</v>
      </c>
    </row>
    <row r="5" spans="3:12" x14ac:dyDescent="0.15">
      <c r="C5" s="4" t="s">
        <v>4</v>
      </c>
      <c r="D5" s="7" t="s">
        <v>5</v>
      </c>
      <c r="E5" s="8">
        <v>44104</v>
      </c>
      <c r="F5" s="8">
        <v>44104</v>
      </c>
      <c r="I5" s="8"/>
    </row>
    <row r="6" spans="3:12" x14ac:dyDescent="0.15">
      <c r="C6" s="4" t="s">
        <v>6</v>
      </c>
      <c r="D6" s="7" t="s">
        <v>7</v>
      </c>
      <c r="E6" s="8">
        <v>44104</v>
      </c>
      <c r="F6" s="8">
        <v>44104</v>
      </c>
      <c r="I6" s="8"/>
    </row>
    <row r="7" spans="3:12" x14ac:dyDescent="0.15">
      <c r="C7" s="4" t="s">
        <v>8</v>
      </c>
      <c r="D7" s="7" t="s">
        <v>9</v>
      </c>
      <c r="E7" s="8" t="s">
        <v>573</v>
      </c>
      <c r="F7" s="8" t="s">
        <v>573</v>
      </c>
    </row>
    <row r="8" spans="3:12" x14ac:dyDescent="0.15">
      <c r="C8" s="4" t="s">
        <v>12</v>
      </c>
      <c r="D8" s="7" t="s">
        <v>13</v>
      </c>
      <c r="E8" s="9" t="s">
        <v>572</v>
      </c>
      <c r="F8" s="9" t="s">
        <v>572</v>
      </c>
    </row>
    <row r="9" spans="3:12" x14ac:dyDescent="0.15">
      <c r="C9" s="4" t="s">
        <v>14</v>
      </c>
      <c r="D9" s="5" t="s">
        <v>15</v>
      </c>
      <c r="E9" s="10">
        <v>2269</v>
      </c>
      <c r="F9" s="10">
        <v>2269</v>
      </c>
    </row>
    <row r="10" spans="3:12" x14ac:dyDescent="0.15">
      <c r="C10" s="4" t="s">
        <v>16</v>
      </c>
      <c r="D10" s="7" t="s">
        <v>17</v>
      </c>
      <c r="E10" s="11" t="b">
        <v>0</v>
      </c>
      <c r="F10" s="11" t="b">
        <v>0</v>
      </c>
    </row>
    <row r="11" spans="3:12" x14ac:dyDescent="0.15">
      <c r="C11" s="4" t="s">
        <v>18</v>
      </c>
      <c r="D11" s="7" t="s">
        <v>19</v>
      </c>
      <c r="E11" s="11">
        <v>9</v>
      </c>
      <c r="F11" s="11">
        <v>9</v>
      </c>
    </row>
    <row r="12" spans="3:12" x14ac:dyDescent="0.15">
      <c r="C12" s="12" t="s">
        <v>20</v>
      </c>
      <c r="D12" s="13" t="s">
        <v>21</v>
      </c>
      <c r="E12" s="14">
        <v>90</v>
      </c>
      <c r="F12" s="14">
        <v>90</v>
      </c>
    </row>
    <row r="13" spans="3:12" x14ac:dyDescent="0.15">
      <c r="C13" s="16" t="s">
        <v>1439</v>
      </c>
      <c r="D13" s="17" t="s">
        <v>22</v>
      </c>
      <c r="E13" s="18" t="s">
        <v>23</v>
      </c>
      <c r="F13" s="18" t="s">
        <v>23</v>
      </c>
    </row>
    <row r="14" spans="3:12" x14ac:dyDescent="0.15">
      <c r="C14" s="4" t="s">
        <v>25</v>
      </c>
      <c r="D14" s="5" t="s">
        <v>26</v>
      </c>
      <c r="E14" s="22" t="s">
        <v>2023</v>
      </c>
      <c r="F14" s="22" t="s">
        <v>2023</v>
      </c>
    </row>
    <row r="15" spans="3:12" x14ac:dyDescent="0.15">
      <c r="C15" s="4" t="s">
        <v>27</v>
      </c>
      <c r="D15" s="5" t="s">
        <v>28</v>
      </c>
      <c r="E15" s="21" t="s">
        <v>29</v>
      </c>
      <c r="F15" s="21" t="s">
        <v>29</v>
      </c>
    </row>
    <row r="16" spans="3:12" x14ac:dyDescent="0.15">
      <c r="C16" s="4" t="s">
        <v>30</v>
      </c>
      <c r="D16" s="5" t="s">
        <v>31</v>
      </c>
      <c r="E16" s="23">
        <v>1</v>
      </c>
      <c r="F16" s="23">
        <v>1</v>
      </c>
    </row>
    <row r="17" spans="1:6" x14ac:dyDescent="0.15">
      <c r="C17" s="4" t="s">
        <v>32</v>
      </c>
      <c r="D17" s="5" t="s">
        <v>33</v>
      </c>
      <c r="E17" s="21" t="s">
        <v>753</v>
      </c>
      <c r="F17" s="21" t="s">
        <v>753</v>
      </c>
    </row>
    <row r="18" spans="1:6" x14ac:dyDescent="0.15">
      <c r="C18" s="4" t="s">
        <v>34</v>
      </c>
      <c r="D18" s="5" t="s">
        <v>35</v>
      </c>
      <c r="E18" s="21" t="s">
        <v>36</v>
      </c>
      <c r="F18" s="21" t="s">
        <v>36</v>
      </c>
    </row>
    <row r="19" spans="1:6" x14ac:dyDescent="0.15">
      <c r="C19" s="25" t="s">
        <v>37</v>
      </c>
      <c r="D19" s="26" t="s">
        <v>38</v>
      </c>
      <c r="E19" s="27" t="s">
        <v>39</v>
      </c>
      <c r="F19" s="27" t="s">
        <v>39</v>
      </c>
    </row>
    <row r="20" spans="1:6" x14ac:dyDescent="0.15">
      <c r="C20" s="25" t="s">
        <v>40</v>
      </c>
      <c r="D20" s="26" t="s">
        <v>41</v>
      </c>
      <c r="E20" s="29">
        <v>0.1</v>
      </c>
      <c r="F20" s="29">
        <v>0.1</v>
      </c>
    </row>
    <row r="21" spans="1:6" x14ac:dyDescent="0.15">
      <c r="C21" s="25" t="s">
        <v>42</v>
      </c>
      <c r="D21" s="26" t="s">
        <v>43</v>
      </c>
      <c r="E21" s="21" t="s">
        <v>2021</v>
      </c>
      <c r="F21" s="21" t="s">
        <v>2021</v>
      </c>
    </row>
    <row r="22" spans="1:6" x14ac:dyDescent="0.15">
      <c r="C22" s="4" t="s">
        <v>46</v>
      </c>
      <c r="D22" s="5" t="s">
        <v>47</v>
      </c>
      <c r="E22" s="21" t="s">
        <v>751</v>
      </c>
      <c r="F22" s="21" t="s">
        <v>751</v>
      </c>
    </row>
    <row r="23" spans="1:6" x14ac:dyDescent="0.15">
      <c r="C23" s="4" t="s">
        <v>56</v>
      </c>
      <c r="D23" s="5" t="s">
        <v>57</v>
      </c>
      <c r="E23" s="46">
        <v>90000</v>
      </c>
      <c r="F23" s="46">
        <v>90000</v>
      </c>
    </row>
    <row r="24" spans="1:6" x14ac:dyDescent="0.15">
      <c r="A24" s="37"/>
      <c r="C24" s="35" t="s">
        <v>65</v>
      </c>
      <c r="D24" s="40" t="s">
        <v>66</v>
      </c>
      <c r="E24" s="36" t="s">
        <v>67</v>
      </c>
      <c r="F24" s="36" t="s">
        <v>67</v>
      </c>
    </row>
    <row r="25" spans="1:6" x14ac:dyDescent="0.15">
      <c r="A25" s="37"/>
      <c r="C25" s="35" t="s">
        <v>69</v>
      </c>
      <c r="D25" s="40" t="s">
        <v>70</v>
      </c>
      <c r="E25" s="36">
        <v>9</v>
      </c>
      <c r="F25" s="282"/>
    </row>
    <row r="26" spans="1:6" x14ac:dyDescent="0.15">
      <c r="A26" s="37"/>
      <c r="C26" s="35" t="s">
        <v>71</v>
      </c>
      <c r="D26" s="40" t="s">
        <v>72</v>
      </c>
      <c r="E26" s="27" t="s">
        <v>79</v>
      </c>
      <c r="F26" s="282"/>
    </row>
    <row r="27" spans="1:6" x14ac:dyDescent="0.15">
      <c r="A27" s="37"/>
      <c r="C27" s="35" t="s">
        <v>74</v>
      </c>
      <c r="D27" s="40" t="s">
        <v>75</v>
      </c>
      <c r="E27" s="36" t="s">
        <v>76</v>
      </c>
      <c r="F27" s="282"/>
    </row>
    <row r="28" spans="1:6" x14ac:dyDescent="0.15">
      <c r="A28" s="37"/>
      <c r="C28" s="35" t="s">
        <v>77</v>
      </c>
      <c r="D28" s="40" t="s">
        <v>70</v>
      </c>
      <c r="E28" s="36">
        <v>1</v>
      </c>
      <c r="F28" s="282"/>
    </row>
    <row r="29" spans="1:6" x14ac:dyDescent="0.15">
      <c r="A29" s="37"/>
      <c r="C29" s="35" t="s">
        <v>78</v>
      </c>
      <c r="D29" s="40" t="s">
        <v>72</v>
      </c>
      <c r="E29" s="27" t="s">
        <v>83</v>
      </c>
      <c r="F29" s="282"/>
    </row>
    <row r="30" spans="1:6" x14ac:dyDescent="0.15">
      <c r="A30" s="37"/>
      <c r="C30" s="35" t="s">
        <v>80</v>
      </c>
      <c r="D30" s="40" t="s">
        <v>75</v>
      </c>
      <c r="E30" s="36" t="s">
        <v>76</v>
      </c>
      <c r="F30" s="282"/>
    </row>
    <row r="31" spans="1:6" x14ac:dyDescent="0.15">
      <c r="A31" s="37"/>
      <c r="C31" s="35" t="s">
        <v>81</v>
      </c>
      <c r="D31" s="40" t="s">
        <v>70</v>
      </c>
      <c r="E31" s="36">
        <v>6</v>
      </c>
      <c r="F31" s="282"/>
    </row>
    <row r="32" spans="1:6" x14ac:dyDescent="0.15">
      <c r="A32" s="37"/>
      <c r="C32" s="35" t="s">
        <v>82</v>
      </c>
      <c r="D32" s="40" t="s">
        <v>72</v>
      </c>
      <c r="E32" s="36" t="s">
        <v>95</v>
      </c>
      <c r="F32" s="282"/>
    </row>
    <row r="33" spans="1:6" x14ac:dyDescent="0.15">
      <c r="A33" s="37"/>
      <c r="C33" s="35" t="s">
        <v>84</v>
      </c>
      <c r="D33" s="40" t="s">
        <v>75</v>
      </c>
      <c r="E33" s="36" t="s">
        <v>76</v>
      </c>
      <c r="F33" s="282"/>
    </row>
    <row r="34" spans="1:6" x14ac:dyDescent="0.15">
      <c r="A34" s="37"/>
      <c r="C34" s="35" t="s">
        <v>86</v>
      </c>
      <c r="D34" s="40" t="s">
        <v>70</v>
      </c>
      <c r="E34" s="36">
        <v>2</v>
      </c>
      <c r="F34" s="282"/>
    </row>
    <row r="35" spans="1:6" x14ac:dyDescent="0.15">
      <c r="A35" s="37"/>
      <c r="C35" s="38" t="s">
        <v>87</v>
      </c>
      <c r="D35" s="39" t="s">
        <v>66</v>
      </c>
      <c r="E35" s="281" t="s">
        <v>560</v>
      </c>
      <c r="F35" s="281"/>
    </row>
    <row r="36" spans="1:6" x14ac:dyDescent="0.15">
      <c r="A36" s="37"/>
      <c r="C36" s="35" t="s">
        <v>89</v>
      </c>
      <c r="D36" s="40" t="s">
        <v>70</v>
      </c>
      <c r="E36" s="41">
        <v>5</v>
      </c>
      <c r="F36" s="282"/>
    </row>
    <row r="37" spans="1:6" x14ac:dyDescent="0.15">
      <c r="A37" s="37"/>
      <c r="C37" s="35" t="s">
        <v>90</v>
      </c>
      <c r="D37" s="40" t="s">
        <v>72</v>
      </c>
      <c r="E37" s="282" t="s">
        <v>79</v>
      </c>
      <c r="F37" s="282"/>
    </row>
    <row r="38" spans="1:6" x14ac:dyDescent="0.15">
      <c r="A38" s="37"/>
      <c r="C38" s="35" t="s">
        <v>91</v>
      </c>
      <c r="D38" s="40" t="s">
        <v>75</v>
      </c>
      <c r="E38" s="36" t="s">
        <v>76</v>
      </c>
      <c r="F38" s="282"/>
    </row>
    <row r="39" spans="1:6" x14ac:dyDescent="0.15">
      <c r="A39" s="37"/>
      <c r="C39" s="35" t="s">
        <v>93</v>
      </c>
      <c r="D39" s="40" t="s">
        <v>70</v>
      </c>
      <c r="E39" s="41">
        <v>1</v>
      </c>
      <c r="F39" s="282"/>
    </row>
    <row r="40" spans="1:6" x14ac:dyDescent="0.15">
      <c r="A40" s="37"/>
      <c r="C40" s="35" t="s">
        <v>94</v>
      </c>
      <c r="D40" s="40" t="s">
        <v>72</v>
      </c>
      <c r="E40" s="282" t="s">
        <v>83</v>
      </c>
      <c r="F40" s="282"/>
    </row>
    <row r="41" spans="1:6" x14ac:dyDescent="0.15">
      <c r="A41" s="37"/>
      <c r="C41" s="35" t="s">
        <v>96</v>
      </c>
      <c r="D41" s="40" t="s">
        <v>75</v>
      </c>
      <c r="E41" s="36" t="s">
        <v>76</v>
      </c>
      <c r="F41" s="282"/>
    </row>
    <row r="42" spans="1:6" x14ac:dyDescent="0.15">
      <c r="A42" s="37"/>
      <c r="C42" s="35" t="s">
        <v>97</v>
      </c>
      <c r="D42" s="40" t="s">
        <v>70</v>
      </c>
      <c r="E42" s="36">
        <v>3</v>
      </c>
      <c r="F42" s="282"/>
    </row>
    <row r="43" spans="1:6" x14ac:dyDescent="0.15">
      <c r="A43" s="37"/>
      <c r="C43" s="35" t="s">
        <v>1211</v>
      </c>
      <c r="D43" s="40" t="s">
        <v>72</v>
      </c>
      <c r="E43" s="282" t="s">
        <v>234</v>
      </c>
      <c r="F43" s="282"/>
    </row>
    <row r="44" spans="1:6" x14ac:dyDescent="0.15">
      <c r="A44" s="37"/>
      <c r="C44" s="35" t="s">
        <v>1212</v>
      </c>
      <c r="D44" s="40" t="s">
        <v>75</v>
      </c>
      <c r="E44" s="36" t="s">
        <v>76</v>
      </c>
      <c r="F44" s="282"/>
    </row>
    <row r="45" spans="1:6" x14ac:dyDescent="0.15">
      <c r="A45" s="37"/>
      <c r="C45" s="77" t="s">
        <v>1213</v>
      </c>
      <c r="D45" s="78" t="s">
        <v>70</v>
      </c>
      <c r="E45" s="42">
        <v>1</v>
      </c>
      <c r="F45" s="180"/>
    </row>
    <row r="46" spans="1:6" x14ac:dyDescent="0.15">
      <c r="A46" s="37"/>
      <c r="C46" s="4" t="s">
        <v>98</v>
      </c>
      <c r="D46" s="5" t="s">
        <v>26</v>
      </c>
      <c r="E46" s="22" t="s">
        <v>99</v>
      </c>
      <c r="F46" s="22" t="s">
        <v>99</v>
      </c>
    </row>
    <row r="47" spans="1:6" x14ac:dyDescent="0.15">
      <c r="A47" s="37"/>
      <c r="C47" s="4" t="s">
        <v>100</v>
      </c>
      <c r="D47" s="5" t="s">
        <v>28</v>
      </c>
      <c r="E47" s="21" t="s">
        <v>29</v>
      </c>
      <c r="F47" s="21" t="s">
        <v>29</v>
      </c>
    </row>
    <row r="48" spans="1:6" x14ac:dyDescent="0.15">
      <c r="A48" s="37"/>
      <c r="C48" s="4" t="s">
        <v>101</v>
      </c>
      <c r="D48" s="5" t="s">
        <v>33</v>
      </c>
      <c r="E48" s="21" t="s">
        <v>753</v>
      </c>
      <c r="F48" s="21" t="s">
        <v>753</v>
      </c>
    </row>
    <row r="49" spans="1:7" x14ac:dyDescent="0.15">
      <c r="A49" s="37"/>
      <c r="C49" s="4" t="s">
        <v>102</v>
      </c>
      <c r="D49" s="5" t="s">
        <v>35</v>
      </c>
      <c r="E49" s="21" t="s">
        <v>36</v>
      </c>
      <c r="F49" s="21" t="s">
        <v>36</v>
      </c>
    </row>
    <row r="50" spans="1:7" x14ac:dyDescent="0.15">
      <c r="A50" s="37"/>
      <c r="C50" s="25" t="s">
        <v>103</v>
      </c>
      <c r="D50" s="26" t="s">
        <v>38</v>
      </c>
      <c r="E50" s="27" t="s">
        <v>39</v>
      </c>
      <c r="F50" s="27" t="s">
        <v>39</v>
      </c>
    </row>
    <row r="51" spans="1:7" x14ac:dyDescent="0.15">
      <c r="A51" s="37"/>
      <c r="C51" s="25" t="s">
        <v>104</v>
      </c>
      <c r="D51" s="26" t="s">
        <v>41</v>
      </c>
      <c r="E51" s="29">
        <v>0.5</v>
      </c>
      <c r="F51" s="29">
        <v>0.5</v>
      </c>
    </row>
    <row r="52" spans="1:7" x14ac:dyDescent="0.15">
      <c r="A52" s="37"/>
      <c r="C52" s="25" t="s">
        <v>105</v>
      </c>
      <c r="D52" s="26" t="s">
        <v>43</v>
      </c>
      <c r="E52" s="21" t="s">
        <v>2021</v>
      </c>
      <c r="F52" s="21" t="s">
        <v>2021</v>
      </c>
    </row>
    <row r="53" spans="1:7" x14ac:dyDescent="0.15">
      <c r="A53" s="37"/>
      <c r="C53" s="25" t="s">
        <v>106</v>
      </c>
      <c r="D53" s="26" t="s">
        <v>45</v>
      </c>
      <c r="E53" s="21">
        <v>0</v>
      </c>
      <c r="F53" s="21">
        <v>0</v>
      </c>
    </row>
    <row r="54" spans="1:7" x14ac:dyDescent="0.15">
      <c r="A54" s="37"/>
      <c r="C54" s="4" t="s">
        <v>107</v>
      </c>
      <c r="D54" s="5" t="s">
        <v>47</v>
      </c>
      <c r="E54" s="21" t="s">
        <v>752</v>
      </c>
      <c r="F54" s="21" t="s">
        <v>752</v>
      </c>
    </row>
    <row r="55" spans="1:7" x14ac:dyDescent="0.15">
      <c r="A55" s="37"/>
      <c r="C55" s="4" t="s">
        <v>110</v>
      </c>
      <c r="D55" s="5" t="s">
        <v>53</v>
      </c>
      <c r="E55" s="31" t="s">
        <v>183</v>
      </c>
      <c r="F55" s="31" t="s">
        <v>183</v>
      </c>
    </row>
    <row r="56" spans="1:7" x14ac:dyDescent="0.15">
      <c r="A56" s="37"/>
      <c r="C56" s="4" t="s">
        <v>114</v>
      </c>
      <c r="D56" s="5" t="s">
        <v>62</v>
      </c>
      <c r="E56" s="47">
        <v>80</v>
      </c>
      <c r="F56" s="47">
        <v>80</v>
      </c>
    </row>
    <row r="57" spans="1:7" ht="13" x14ac:dyDescent="0.15">
      <c r="C57" s="35" t="s">
        <v>116</v>
      </c>
      <c r="D57" s="40" t="s">
        <v>66</v>
      </c>
      <c r="E57" s="36" t="s">
        <v>67</v>
      </c>
      <c r="F57" s="36" t="s">
        <v>67</v>
      </c>
      <c r="G57" s="49"/>
    </row>
    <row r="58" spans="1:7" ht="13" x14ac:dyDescent="0.15">
      <c r="C58" s="35" t="s">
        <v>118</v>
      </c>
      <c r="D58" s="40" t="s">
        <v>72</v>
      </c>
      <c r="E58" s="282" t="s">
        <v>79</v>
      </c>
      <c r="F58" s="36"/>
      <c r="G58" s="49"/>
    </row>
    <row r="59" spans="1:7" ht="13" x14ac:dyDescent="0.15">
      <c r="C59" s="35" t="s">
        <v>120</v>
      </c>
      <c r="D59" s="40" t="s">
        <v>75</v>
      </c>
      <c r="E59" s="36" t="s">
        <v>76</v>
      </c>
      <c r="F59" s="36"/>
      <c r="G59" s="49"/>
    </row>
    <row r="60" spans="1:7" ht="13" x14ac:dyDescent="0.15">
      <c r="C60" s="35" t="s">
        <v>121</v>
      </c>
      <c r="D60" s="40" t="s">
        <v>70</v>
      </c>
      <c r="E60" s="41">
        <v>1</v>
      </c>
      <c r="F60" s="36"/>
      <c r="G60" s="49"/>
    </row>
    <row r="61" spans="1:7" ht="13" x14ac:dyDescent="0.15">
      <c r="C61" s="35" t="s">
        <v>122</v>
      </c>
      <c r="D61" s="40" t="s">
        <v>72</v>
      </c>
      <c r="E61" s="282" t="s">
        <v>83</v>
      </c>
      <c r="F61" s="36"/>
      <c r="G61" s="49"/>
    </row>
    <row r="62" spans="1:7" ht="13" x14ac:dyDescent="0.15">
      <c r="C62" s="35" t="s">
        <v>124</v>
      </c>
      <c r="D62" s="40" t="s">
        <v>75</v>
      </c>
      <c r="E62" s="36" t="s">
        <v>76</v>
      </c>
      <c r="F62" s="36"/>
      <c r="G62" s="49"/>
    </row>
    <row r="63" spans="1:7" ht="13" x14ac:dyDescent="0.15">
      <c r="C63" s="35" t="s">
        <v>125</v>
      </c>
      <c r="D63" s="40" t="s">
        <v>70</v>
      </c>
      <c r="E63" s="36">
        <v>3</v>
      </c>
      <c r="F63" s="36"/>
      <c r="G63" s="49"/>
    </row>
    <row r="64" spans="1:7" ht="13" x14ac:dyDescent="0.15">
      <c r="C64" s="35" t="s">
        <v>126</v>
      </c>
      <c r="D64" s="40" t="s">
        <v>72</v>
      </c>
      <c r="E64" s="282" t="s">
        <v>234</v>
      </c>
      <c r="F64" s="36"/>
      <c r="G64" s="49"/>
    </row>
    <row r="65" spans="3:7" ht="13" x14ac:dyDescent="0.15">
      <c r="C65" s="35" t="s">
        <v>127</v>
      </c>
      <c r="D65" s="40" t="s">
        <v>75</v>
      </c>
      <c r="E65" s="36" t="s">
        <v>76</v>
      </c>
      <c r="F65" s="36"/>
      <c r="G65" s="49"/>
    </row>
    <row r="66" spans="3:7" ht="13" x14ac:dyDescent="0.15">
      <c r="C66" s="35" t="s">
        <v>128</v>
      </c>
      <c r="D66" s="40" t="s">
        <v>70</v>
      </c>
      <c r="E66" s="36">
        <v>1</v>
      </c>
      <c r="F66" s="36"/>
      <c r="G66" s="49"/>
    </row>
    <row r="67" spans="3:7" ht="13" x14ac:dyDescent="0.15">
      <c r="C67" s="35" t="s">
        <v>129</v>
      </c>
      <c r="D67" s="40" t="s">
        <v>72</v>
      </c>
      <c r="E67" s="36" t="s">
        <v>95</v>
      </c>
      <c r="F67" s="36"/>
      <c r="G67" s="49"/>
    </row>
    <row r="68" spans="3:7" ht="13" x14ac:dyDescent="0.15">
      <c r="C68" s="35" t="s">
        <v>130</v>
      </c>
      <c r="D68" s="40" t="s">
        <v>75</v>
      </c>
      <c r="E68" s="36" t="s">
        <v>76</v>
      </c>
      <c r="F68" s="36"/>
      <c r="G68" s="49"/>
    </row>
    <row r="69" spans="3:7" ht="13" x14ac:dyDescent="0.15">
      <c r="C69" s="35" t="s">
        <v>131</v>
      </c>
      <c r="D69" s="40" t="s">
        <v>70</v>
      </c>
      <c r="E69" s="36">
        <v>2</v>
      </c>
      <c r="F69" s="36"/>
      <c r="G69" s="49"/>
    </row>
    <row r="70" spans="3:7" ht="13" x14ac:dyDescent="0.15">
      <c r="C70" s="16" t="s">
        <v>502</v>
      </c>
      <c r="D70" s="17" t="s">
        <v>26</v>
      </c>
      <c r="E70" s="160" t="s">
        <v>490</v>
      </c>
      <c r="F70" s="160" t="s">
        <v>490</v>
      </c>
      <c r="G70" s="49"/>
    </row>
    <row r="71" spans="3:7" ht="13" x14ac:dyDescent="0.15">
      <c r="C71" s="4" t="s">
        <v>504</v>
      </c>
      <c r="D71" s="5" t="s">
        <v>28</v>
      </c>
      <c r="E71" s="36" t="s">
        <v>29</v>
      </c>
      <c r="F71" s="36" t="s">
        <v>29</v>
      </c>
      <c r="G71" s="49"/>
    </row>
    <row r="72" spans="3:7" ht="13" x14ac:dyDescent="0.15">
      <c r="C72" s="4" t="s">
        <v>505</v>
      </c>
      <c r="D72" s="5" t="s">
        <v>33</v>
      </c>
      <c r="E72" s="36" t="s">
        <v>753</v>
      </c>
      <c r="F72" s="36" t="s">
        <v>753</v>
      </c>
      <c r="G72" s="49"/>
    </row>
    <row r="73" spans="3:7" ht="13" x14ac:dyDescent="0.15">
      <c r="C73" s="4" t="s">
        <v>506</v>
      </c>
      <c r="D73" s="5" t="s">
        <v>35</v>
      </c>
      <c r="E73" s="36" t="s">
        <v>36</v>
      </c>
      <c r="F73" s="36" t="s">
        <v>36</v>
      </c>
      <c r="G73" s="49"/>
    </row>
    <row r="74" spans="3:7" ht="13" x14ac:dyDescent="0.15">
      <c r="C74" s="25" t="s">
        <v>507</v>
      </c>
      <c r="D74" s="26" t="s">
        <v>38</v>
      </c>
      <c r="E74" s="41" t="s">
        <v>39</v>
      </c>
      <c r="F74" s="41" t="s">
        <v>39</v>
      </c>
      <c r="G74" s="49"/>
    </row>
    <row r="75" spans="3:7" ht="13" x14ac:dyDescent="0.15">
      <c r="C75" s="25" t="s">
        <v>508</v>
      </c>
      <c r="D75" s="26" t="s">
        <v>41</v>
      </c>
      <c r="E75" s="157">
        <v>0.45</v>
      </c>
      <c r="F75" s="157">
        <v>0.45</v>
      </c>
      <c r="G75" s="49"/>
    </row>
    <row r="76" spans="3:7" ht="13" x14ac:dyDescent="0.15">
      <c r="C76" s="25" t="s">
        <v>509</v>
      </c>
      <c r="D76" s="26" t="s">
        <v>43</v>
      </c>
      <c r="E76" s="21" t="s">
        <v>2021</v>
      </c>
      <c r="F76" s="21" t="s">
        <v>2021</v>
      </c>
      <c r="G76" s="49"/>
    </row>
    <row r="77" spans="3:7" ht="13" x14ac:dyDescent="0.15">
      <c r="C77" s="25" t="s">
        <v>510</v>
      </c>
      <c r="D77" s="26" t="s">
        <v>45</v>
      </c>
      <c r="E77" s="36">
        <v>0</v>
      </c>
      <c r="F77" s="36">
        <v>0</v>
      </c>
      <c r="G77" s="49"/>
    </row>
    <row r="78" spans="3:7" ht="13" x14ac:dyDescent="0.15">
      <c r="C78" s="4" t="s">
        <v>571</v>
      </c>
      <c r="D78" s="5" t="s">
        <v>492</v>
      </c>
      <c r="E78" s="158">
        <v>1500</v>
      </c>
      <c r="F78" s="158">
        <v>1500</v>
      </c>
      <c r="G78" s="49"/>
    </row>
    <row r="79" spans="3:7" ht="13" x14ac:dyDescent="0.15">
      <c r="C79" s="4" t="s">
        <v>570</v>
      </c>
      <c r="D79" s="5" t="s">
        <v>494</v>
      </c>
      <c r="E79" s="158">
        <v>500</v>
      </c>
      <c r="F79" s="158">
        <v>500</v>
      </c>
      <c r="G79" s="49"/>
    </row>
    <row r="80" spans="3:7" ht="13" x14ac:dyDescent="0.15">
      <c r="C80" s="4" t="s">
        <v>569</v>
      </c>
      <c r="D80" s="5" t="s">
        <v>496</v>
      </c>
      <c r="E80" s="158">
        <v>700</v>
      </c>
      <c r="F80" s="158">
        <v>700</v>
      </c>
      <c r="G80" s="49"/>
    </row>
    <row r="81" spans="3:14" x14ac:dyDescent="0.15">
      <c r="C81" s="4" t="s">
        <v>518</v>
      </c>
      <c r="D81" s="5" t="s">
        <v>62</v>
      </c>
      <c r="E81" s="162">
        <v>18</v>
      </c>
      <c r="F81" s="162">
        <v>18</v>
      </c>
    </row>
    <row r="82" spans="3:14" x14ac:dyDescent="0.15">
      <c r="C82" s="77" t="s">
        <v>520</v>
      </c>
      <c r="D82" s="78" t="s">
        <v>66</v>
      </c>
      <c r="E82" s="180" t="s">
        <v>67</v>
      </c>
      <c r="F82" s="180" t="s">
        <v>67</v>
      </c>
    </row>
    <row r="83" spans="3:14" x14ac:dyDescent="0.15">
      <c r="C83" s="35" t="s">
        <v>521</v>
      </c>
      <c r="D83" s="40" t="s">
        <v>70</v>
      </c>
      <c r="E83" s="41">
        <v>3</v>
      </c>
      <c r="F83" s="282"/>
    </row>
    <row r="84" spans="3:14" x14ac:dyDescent="0.15">
      <c r="C84" s="16" t="s">
        <v>757</v>
      </c>
      <c r="D84" s="17" t="s">
        <v>26</v>
      </c>
      <c r="E84" s="160"/>
      <c r="F84" s="160" t="s">
        <v>754</v>
      </c>
    </row>
    <row r="85" spans="3:14" x14ac:dyDescent="0.15">
      <c r="C85" s="77" t="s">
        <v>758</v>
      </c>
      <c r="D85" s="78" t="s">
        <v>66</v>
      </c>
      <c r="E85" s="36"/>
      <c r="F85" s="36" t="s">
        <v>67</v>
      </c>
    </row>
    <row r="86" spans="3:14" x14ac:dyDescent="0.15">
      <c r="C86" s="16" t="s">
        <v>759</v>
      </c>
      <c r="D86" s="17" t="s">
        <v>26</v>
      </c>
      <c r="E86" s="160"/>
      <c r="F86" s="160" t="s">
        <v>755</v>
      </c>
    </row>
    <row r="87" spans="3:14" x14ac:dyDescent="0.15">
      <c r="C87" s="77" t="s">
        <v>760</v>
      </c>
      <c r="D87" s="78" t="s">
        <v>66</v>
      </c>
      <c r="E87" s="36"/>
      <c r="F87" s="36" t="s">
        <v>67</v>
      </c>
    </row>
    <row r="88" spans="3:14" x14ac:dyDescent="0.15">
      <c r="C88" s="16" t="s">
        <v>761</v>
      </c>
      <c r="D88" s="17" t="s">
        <v>26</v>
      </c>
      <c r="E88" s="160"/>
      <c r="F88" s="160" t="s">
        <v>756</v>
      </c>
    </row>
    <row r="89" spans="3:14" x14ac:dyDescent="0.15">
      <c r="C89" s="35" t="s">
        <v>762</v>
      </c>
      <c r="D89" s="40" t="s">
        <v>66</v>
      </c>
      <c r="E89" s="36"/>
      <c r="F89" s="36" t="s">
        <v>67</v>
      </c>
    </row>
    <row r="90" spans="3:14" x14ac:dyDescent="0.15">
      <c r="C90" s="95" t="s">
        <v>316</v>
      </c>
      <c r="D90" s="96" t="s">
        <v>317</v>
      </c>
      <c r="F90" s="116" t="s">
        <v>318</v>
      </c>
      <c r="G90" s="116" t="s">
        <v>319</v>
      </c>
      <c r="H90" s="116" t="s">
        <v>567</v>
      </c>
      <c r="I90" s="116" t="s">
        <v>566</v>
      </c>
      <c r="J90" s="116" t="s">
        <v>565</v>
      </c>
      <c r="K90" s="116" t="s">
        <v>564</v>
      </c>
      <c r="L90" s="116" t="s">
        <v>563</v>
      </c>
      <c r="M90" s="116" t="s">
        <v>562</v>
      </c>
      <c r="N90" s="116" t="s">
        <v>561</v>
      </c>
    </row>
    <row r="91" spans="3:14" x14ac:dyDescent="0.15">
      <c r="C91" s="97" t="s">
        <v>327</v>
      </c>
      <c r="D91" s="98" t="s">
        <v>328</v>
      </c>
      <c r="F91" s="11" t="s">
        <v>330</v>
      </c>
      <c r="G91" s="11" t="s">
        <v>330</v>
      </c>
      <c r="H91" s="11" t="s">
        <v>329</v>
      </c>
      <c r="I91" s="11" t="s">
        <v>329</v>
      </c>
      <c r="J91" s="11" t="s">
        <v>330</v>
      </c>
      <c r="K91" s="11" t="s">
        <v>330</v>
      </c>
      <c r="L91" s="11" t="s">
        <v>329</v>
      </c>
      <c r="M91" s="11" t="s">
        <v>329</v>
      </c>
      <c r="N91" s="11" t="s">
        <v>329</v>
      </c>
    </row>
    <row r="92" spans="3:14" x14ac:dyDescent="0.15">
      <c r="C92" s="99" t="s">
        <v>331</v>
      </c>
      <c r="D92" s="100" t="s">
        <v>332</v>
      </c>
      <c r="F92" s="8">
        <v>29350</v>
      </c>
      <c r="G92" s="8">
        <v>27523</v>
      </c>
      <c r="H92" s="8">
        <v>29350</v>
      </c>
      <c r="I92" s="8">
        <v>26299</v>
      </c>
      <c r="J92" s="8">
        <v>28491</v>
      </c>
      <c r="K92" s="8">
        <v>29221</v>
      </c>
      <c r="L92" s="8">
        <v>29587</v>
      </c>
      <c r="M92" s="8">
        <v>29221</v>
      </c>
      <c r="N92" s="8">
        <v>29221</v>
      </c>
    </row>
    <row r="93" spans="3:14" ht="13" x14ac:dyDescent="0.15">
      <c r="C93" s="97" t="s">
        <v>333</v>
      </c>
      <c r="D93" s="98" t="s">
        <v>334</v>
      </c>
      <c r="F93" s="101">
        <v>63000</v>
      </c>
      <c r="G93" s="102">
        <v>1538</v>
      </c>
      <c r="H93" s="101">
        <v>4231</v>
      </c>
      <c r="I93" s="101">
        <v>38</v>
      </c>
      <c r="J93" s="101">
        <v>38</v>
      </c>
      <c r="K93" s="101">
        <v>38</v>
      </c>
      <c r="L93" s="101">
        <v>38</v>
      </c>
      <c r="M93" s="101">
        <v>38</v>
      </c>
      <c r="N93" s="101">
        <v>38</v>
      </c>
    </row>
    <row r="94" spans="3:14" ht="13" x14ac:dyDescent="0.15">
      <c r="C94" s="97" t="s">
        <v>335</v>
      </c>
      <c r="D94" s="98" t="s">
        <v>336</v>
      </c>
      <c r="F94" s="11" t="s">
        <v>3022</v>
      </c>
      <c r="G94" s="103" t="s">
        <v>3023</v>
      </c>
      <c r="H94" s="11" t="s">
        <v>3024</v>
      </c>
      <c r="I94" s="11" t="s">
        <v>3025</v>
      </c>
      <c r="J94" s="11" t="s">
        <v>3025</v>
      </c>
      <c r="K94" s="11" t="s">
        <v>3025</v>
      </c>
      <c r="L94" s="11" t="s">
        <v>3025</v>
      </c>
      <c r="M94" s="11" t="s">
        <v>3025</v>
      </c>
      <c r="N94" s="11" t="s">
        <v>3025</v>
      </c>
    </row>
    <row r="95" spans="3:14" x14ac:dyDescent="0.15">
      <c r="C95" s="97" t="s">
        <v>337</v>
      </c>
      <c r="D95" s="98" t="s">
        <v>338</v>
      </c>
      <c r="F95" s="11" t="b">
        <v>0</v>
      </c>
      <c r="G95" s="11" t="b">
        <v>0</v>
      </c>
      <c r="H95" s="11" t="b">
        <v>0</v>
      </c>
      <c r="I95" s="11" t="b">
        <v>0</v>
      </c>
      <c r="J95" s="11" t="b">
        <v>0</v>
      </c>
      <c r="K95" s="11" t="b">
        <v>0</v>
      </c>
      <c r="L95" s="11" t="b">
        <v>0</v>
      </c>
      <c r="M95" s="11" t="b">
        <v>0</v>
      </c>
      <c r="N95" s="11" t="b">
        <v>0</v>
      </c>
    </row>
    <row r="96" spans="3:14" x14ac:dyDescent="0.15">
      <c r="C96" s="97" t="s">
        <v>339</v>
      </c>
      <c r="D96" s="98" t="s">
        <v>35</v>
      </c>
      <c r="F96" s="11" t="b">
        <v>0</v>
      </c>
      <c r="G96" s="11" t="b">
        <v>1</v>
      </c>
      <c r="H96" s="11" t="b">
        <v>0</v>
      </c>
      <c r="I96" s="11" t="b">
        <v>0</v>
      </c>
      <c r="J96" s="11" t="b">
        <v>0</v>
      </c>
      <c r="K96" s="11" t="b">
        <v>0</v>
      </c>
      <c r="L96" s="11" t="b">
        <v>1</v>
      </c>
      <c r="M96" s="11" t="b">
        <v>1</v>
      </c>
      <c r="N96" s="11" t="b">
        <v>0</v>
      </c>
    </row>
    <row r="97" spans="3:15" x14ac:dyDescent="0.15">
      <c r="C97" s="104" t="s">
        <v>6919</v>
      </c>
      <c r="D97" s="105" t="s">
        <v>341</v>
      </c>
      <c r="F97" s="11" t="s">
        <v>2023</v>
      </c>
      <c r="G97" s="11" t="s">
        <v>2023</v>
      </c>
      <c r="H97" s="11" t="s">
        <v>2023</v>
      </c>
      <c r="I97" s="11" t="s">
        <v>2023</v>
      </c>
      <c r="J97" s="11" t="s">
        <v>2023</v>
      </c>
      <c r="K97" s="11" t="s">
        <v>2023</v>
      </c>
      <c r="L97" s="11" t="s">
        <v>2023</v>
      </c>
      <c r="M97" s="11" t="s">
        <v>2023</v>
      </c>
      <c r="N97" s="11" t="s">
        <v>2023</v>
      </c>
    </row>
    <row r="98" spans="3:15" x14ac:dyDescent="0.15">
      <c r="C98" s="97" t="s">
        <v>6920</v>
      </c>
      <c r="D98" s="98" t="s">
        <v>29</v>
      </c>
      <c r="F98" s="11" t="b">
        <v>1</v>
      </c>
      <c r="G98" s="11" t="b">
        <v>1</v>
      </c>
      <c r="H98" s="11" t="b">
        <v>1</v>
      </c>
      <c r="I98" s="11" t="b">
        <v>1</v>
      </c>
      <c r="J98" s="11" t="b">
        <v>1</v>
      </c>
      <c r="K98" s="11" t="b">
        <v>1</v>
      </c>
      <c r="L98" s="11" t="b">
        <v>1</v>
      </c>
      <c r="M98" s="11" t="b">
        <v>1</v>
      </c>
      <c r="N98" s="11" t="b">
        <v>1</v>
      </c>
    </row>
    <row r="99" spans="3:15" x14ac:dyDescent="0.15">
      <c r="C99" s="97" t="s">
        <v>6921</v>
      </c>
      <c r="D99" s="98" t="s">
        <v>344</v>
      </c>
      <c r="F99" s="11" t="b">
        <v>1</v>
      </c>
      <c r="G99" s="11" t="b">
        <v>1</v>
      </c>
      <c r="H99" s="11" t="b">
        <v>1</v>
      </c>
      <c r="I99" s="11" t="b">
        <v>1</v>
      </c>
      <c r="J99" s="11" t="b">
        <v>1</v>
      </c>
      <c r="K99" s="11" t="b">
        <v>1</v>
      </c>
      <c r="L99" s="11" t="b">
        <v>1</v>
      </c>
      <c r="M99" s="11" t="b">
        <v>1</v>
      </c>
      <c r="N99" s="11" t="b">
        <v>1</v>
      </c>
    </row>
    <row r="100" spans="3:15" x14ac:dyDescent="0.15">
      <c r="C100" s="97" t="s">
        <v>6922</v>
      </c>
      <c r="D100" s="98" t="s">
        <v>346</v>
      </c>
      <c r="F100" s="11" t="s">
        <v>23</v>
      </c>
      <c r="G100" s="11" t="s">
        <v>23</v>
      </c>
      <c r="H100" s="11" t="s">
        <v>23</v>
      </c>
      <c r="I100" s="11" t="s">
        <v>23</v>
      </c>
      <c r="J100" s="11" t="s">
        <v>23</v>
      </c>
      <c r="K100" s="11" t="s">
        <v>23</v>
      </c>
      <c r="L100" s="11" t="s">
        <v>23</v>
      </c>
      <c r="M100" s="11" t="s">
        <v>23</v>
      </c>
      <c r="N100" s="11" t="s">
        <v>23</v>
      </c>
    </row>
    <row r="101" spans="3:15" x14ac:dyDescent="0.15">
      <c r="C101" s="97" t="s">
        <v>6923</v>
      </c>
      <c r="D101" s="98" t="s">
        <v>66</v>
      </c>
      <c r="F101" s="11" t="s">
        <v>67</v>
      </c>
      <c r="G101" s="11" t="s">
        <v>67</v>
      </c>
      <c r="H101" s="11" t="s">
        <v>67</v>
      </c>
      <c r="I101" s="11" t="s">
        <v>67</v>
      </c>
      <c r="J101" s="11" t="s">
        <v>67</v>
      </c>
      <c r="K101" s="11" t="s">
        <v>67</v>
      </c>
      <c r="L101" s="11" t="s">
        <v>67</v>
      </c>
      <c r="M101" s="11" t="s">
        <v>67</v>
      </c>
      <c r="N101" s="11" t="s">
        <v>67</v>
      </c>
    </row>
    <row r="102" spans="3:15" x14ac:dyDescent="0.15">
      <c r="C102" s="97" t="s">
        <v>6924</v>
      </c>
      <c r="D102" s="98" t="s">
        <v>349</v>
      </c>
      <c r="F102" s="101"/>
      <c r="G102" s="101"/>
      <c r="H102" s="101"/>
      <c r="I102" s="101"/>
      <c r="J102" s="101"/>
      <c r="K102" s="101"/>
      <c r="L102" s="101"/>
      <c r="M102" s="101"/>
      <c r="N102" s="101"/>
      <c r="O102" s="177"/>
    </row>
    <row r="103" spans="3:15" x14ac:dyDescent="0.15">
      <c r="C103" s="104" t="s">
        <v>6928</v>
      </c>
      <c r="D103" s="105" t="s">
        <v>341</v>
      </c>
      <c r="F103" s="10" t="s">
        <v>490</v>
      </c>
      <c r="G103" s="10" t="s">
        <v>99</v>
      </c>
      <c r="H103" s="10" t="s">
        <v>490</v>
      </c>
      <c r="J103" s="10" t="s">
        <v>754</v>
      </c>
      <c r="L103" s="10" t="s">
        <v>99</v>
      </c>
      <c r="M103" s="10" t="s">
        <v>490</v>
      </c>
    </row>
    <row r="104" spans="3:15" x14ac:dyDescent="0.15">
      <c r="C104" s="97" t="s">
        <v>6929</v>
      </c>
      <c r="D104" s="98" t="s">
        <v>29</v>
      </c>
      <c r="F104" s="11" t="b">
        <v>1</v>
      </c>
      <c r="G104" s="11" t="b">
        <v>1</v>
      </c>
      <c r="H104" s="11" t="b">
        <v>1</v>
      </c>
      <c r="J104" s="11" t="b">
        <v>1</v>
      </c>
      <c r="L104" s="11" t="b">
        <v>1</v>
      </c>
      <c r="M104" s="11" t="b">
        <v>1</v>
      </c>
    </row>
    <row r="105" spans="3:15" x14ac:dyDescent="0.15">
      <c r="C105" s="97" t="s">
        <v>6930</v>
      </c>
      <c r="D105" s="98" t="s">
        <v>344</v>
      </c>
      <c r="F105" s="11" t="b">
        <v>1</v>
      </c>
      <c r="G105" s="11" t="b">
        <v>1</v>
      </c>
      <c r="H105" s="11" t="b">
        <v>1</v>
      </c>
      <c r="J105" s="11" t="b">
        <v>1</v>
      </c>
      <c r="L105" s="11" t="b">
        <v>1</v>
      </c>
      <c r="M105" s="11" t="b">
        <v>1</v>
      </c>
    </row>
    <row r="106" spans="3:15" x14ac:dyDescent="0.15">
      <c r="C106" s="97" t="s">
        <v>6931</v>
      </c>
      <c r="D106" s="98" t="s">
        <v>346</v>
      </c>
      <c r="F106" s="11" t="s">
        <v>23</v>
      </c>
      <c r="G106" s="11" t="s">
        <v>23</v>
      </c>
      <c r="H106" s="11" t="s">
        <v>23</v>
      </c>
      <c r="I106" s="10"/>
      <c r="J106" s="11" t="s">
        <v>23</v>
      </c>
      <c r="K106" s="10"/>
      <c r="L106" s="11" t="s">
        <v>23</v>
      </c>
      <c r="M106" s="11" t="s">
        <v>23</v>
      </c>
      <c r="N106" s="10"/>
    </row>
    <row r="107" spans="3:15" x14ac:dyDescent="0.15">
      <c r="C107" s="97" t="s">
        <v>6932</v>
      </c>
      <c r="D107" s="98" t="s">
        <v>66</v>
      </c>
      <c r="F107" s="11" t="s">
        <v>67</v>
      </c>
      <c r="G107" s="11" t="s">
        <v>67</v>
      </c>
      <c r="H107" s="11" t="s">
        <v>67</v>
      </c>
      <c r="I107" s="11"/>
      <c r="J107" s="11" t="s">
        <v>67</v>
      </c>
      <c r="K107" s="11"/>
      <c r="L107" s="11" t="s">
        <v>67</v>
      </c>
      <c r="M107" s="11" t="s">
        <v>67</v>
      </c>
      <c r="N107" s="11"/>
    </row>
    <row r="108" spans="3:15" x14ac:dyDescent="0.15">
      <c r="C108" s="97" t="s">
        <v>6933</v>
      </c>
      <c r="D108" s="98" t="s">
        <v>349</v>
      </c>
      <c r="I108" s="11"/>
      <c r="K108" s="11"/>
      <c r="L108" s="11"/>
      <c r="M108" s="11"/>
      <c r="N108" s="11"/>
    </row>
    <row r="109" spans="3:15" x14ac:dyDescent="0.15">
      <c r="C109" s="104" t="s">
        <v>6934</v>
      </c>
      <c r="D109" s="105" t="s">
        <v>341</v>
      </c>
      <c r="F109" s="10" t="s">
        <v>754</v>
      </c>
      <c r="G109" s="10" t="s">
        <v>756</v>
      </c>
      <c r="H109" s="10" t="s">
        <v>754</v>
      </c>
      <c r="I109" s="11"/>
      <c r="J109" s="10" t="s">
        <v>755</v>
      </c>
      <c r="K109" s="11"/>
      <c r="L109" s="10" t="s">
        <v>490</v>
      </c>
      <c r="M109" s="11"/>
      <c r="N109" s="11"/>
    </row>
    <row r="110" spans="3:15" x14ac:dyDescent="0.15">
      <c r="C110" s="97" t="s">
        <v>6935</v>
      </c>
      <c r="D110" s="98" t="s">
        <v>29</v>
      </c>
      <c r="F110" s="11" t="b">
        <v>1</v>
      </c>
      <c r="G110" s="11" t="b">
        <v>1</v>
      </c>
      <c r="H110" s="11" t="b">
        <v>1</v>
      </c>
      <c r="I110" s="11"/>
      <c r="J110" s="11" t="b">
        <v>1</v>
      </c>
      <c r="K110" s="11"/>
      <c r="L110" s="11" t="b">
        <v>1</v>
      </c>
      <c r="M110" s="11"/>
      <c r="N110" s="11"/>
    </row>
    <row r="111" spans="3:15" x14ac:dyDescent="0.15">
      <c r="C111" s="97" t="s">
        <v>6936</v>
      </c>
      <c r="D111" s="98" t="s">
        <v>344</v>
      </c>
      <c r="F111" s="11" t="b">
        <v>1</v>
      </c>
      <c r="G111" s="11" t="b">
        <v>1</v>
      </c>
      <c r="H111" s="11" t="b">
        <v>1</v>
      </c>
      <c r="J111" s="11" t="b">
        <v>1</v>
      </c>
      <c r="L111" s="11" t="b">
        <v>1</v>
      </c>
    </row>
    <row r="112" spans="3:15" x14ac:dyDescent="0.15">
      <c r="C112" s="97" t="s">
        <v>6937</v>
      </c>
      <c r="D112" s="98" t="s">
        <v>346</v>
      </c>
      <c r="F112" s="11" t="s">
        <v>23</v>
      </c>
      <c r="G112" s="11" t="s">
        <v>23</v>
      </c>
      <c r="H112" s="11" t="s">
        <v>23</v>
      </c>
      <c r="I112" s="10"/>
      <c r="J112" s="11" t="s">
        <v>23</v>
      </c>
      <c r="K112" s="10"/>
      <c r="L112" s="11" t="s">
        <v>23</v>
      </c>
      <c r="M112" s="10"/>
    </row>
    <row r="113" spans="3:13" x14ac:dyDescent="0.15">
      <c r="C113" s="97" t="s">
        <v>6938</v>
      </c>
      <c r="D113" s="98" t="s">
        <v>66</v>
      </c>
      <c r="F113" s="11" t="s">
        <v>67</v>
      </c>
      <c r="G113" s="11" t="s">
        <v>67</v>
      </c>
      <c r="H113" s="11" t="s">
        <v>67</v>
      </c>
      <c r="I113" s="11"/>
      <c r="J113" s="11" t="s">
        <v>67</v>
      </c>
      <c r="K113" s="11"/>
      <c r="L113" s="11" t="s">
        <v>67</v>
      </c>
      <c r="M113" s="11"/>
    </row>
    <row r="114" spans="3:13" x14ac:dyDescent="0.15">
      <c r="C114" s="97" t="s">
        <v>6939</v>
      </c>
      <c r="D114" s="98" t="s">
        <v>349</v>
      </c>
      <c r="I114" s="11"/>
      <c r="K114" s="11"/>
      <c r="L114" s="11"/>
      <c r="M114" s="11"/>
    </row>
    <row r="115" spans="3:13" x14ac:dyDescent="0.15">
      <c r="H115" s="11"/>
      <c r="I115" s="11"/>
      <c r="K115" s="11"/>
      <c r="L115" s="11"/>
      <c r="M115" s="11"/>
    </row>
    <row r="116" spans="3:13" x14ac:dyDescent="0.15">
      <c r="H116" s="11"/>
      <c r="I116" s="11"/>
      <c r="K116" s="11"/>
      <c r="L116" s="11"/>
      <c r="M116" s="11"/>
    </row>
    <row r="118" spans="3:13" x14ac:dyDescent="0.15">
      <c r="I118" s="10"/>
      <c r="L118" s="10"/>
    </row>
    <row r="119" spans="3:13" x14ac:dyDescent="0.15">
      <c r="I119" s="11"/>
      <c r="L119" s="11"/>
    </row>
    <row r="120" spans="3:13" x14ac:dyDescent="0.15">
      <c r="I120" s="11"/>
      <c r="L120" s="11"/>
    </row>
    <row r="121" spans="3:13" x14ac:dyDescent="0.15">
      <c r="I121" s="11"/>
      <c r="L121" s="11"/>
    </row>
    <row r="122" spans="3:13" x14ac:dyDescent="0.15">
      <c r="I122" s="11"/>
      <c r="L122" s="11"/>
    </row>
    <row r="123" spans="3:13" x14ac:dyDescent="0.15">
      <c r="K123" s="11"/>
    </row>
    <row r="124" spans="3:13" x14ac:dyDescent="0.15">
      <c r="K124" s="11"/>
    </row>
    <row r="125" spans="3:13" x14ac:dyDescent="0.15">
      <c r="K125" s="11"/>
    </row>
    <row r="126" spans="3:13" x14ac:dyDescent="0.15">
      <c r="J126" s="10"/>
      <c r="K126" s="11"/>
      <c r="L126" s="10"/>
    </row>
    <row r="127" spans="3:13" x14ac:dyDescent="0.15">
      <c r="J127" s="11"/>
      <c r="K127" s="11"/>
      <c r="L127" s="11"/>
    </row>
    <row r="128" spans="3:13" x14ac:dyDescent="0.15">
      <c r="J128" s="11"/>
      <c r="K128" s="11"/>
      <c r="L128" s="11"/>
    </row>
    <row r="129" spans="10:12" x14ac:dyDescent="0.15">
      <c r="J129" s="11"/>
      <c r="K129" s="11"/>
      <c r="L129" s="11"/>
    </row>
    <row r="130" spans="10:12" x14ac:dyDescent="0.15">
      <c r="J130" s="11"/>
      <c r="K130" s="11"/>
      <c r="L130" s="11"/>
    </row>
    <row r="131" spans="10:12" x14ac:dyDescent="0.15">
      <c r="K131" s="101"/>
    </row>
  </sheetData>
  <mergeCells count="1">
    <mergeCell ref="C3: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67"/>
  <sheetViews>
    <sheetView workbookViewId="0">
      <selection activeCell="V6" sqref="V6:V96"/>
    </sheetView>
  </sheetViews>
  <sheetFormatPr baseColWidth="10" defaultColWidth="8.83203125" defaultRowHeight="15" x14ac:dyDescent="0.2"/>
  <cols>
    <col min="3" max="4" width="12.5" customWidth="1" collapsed="1"/>
    <col min="5" max="5" width="22.5" customWidth="1" collapsed="1"/>
    <col min="6" max="7" width="16.5" customWidth="1" collapsed="1"/>
    <col min="8" max="8" width="13.5" bestFit="1" customWidth="1" collapsed="1"/>
    <col min="9" max="9" width="17.5" customWidth="1" collapsed="1"/>
    <col min="12" max="12" width="11.5" customWidth="1" collapsed="1"/>
    <col min="15" max="15" width="15.5" customWidth="1" collapsed="1"/>
    <col min="16" max="16" width="14.5" customWidth="1" collapsed="1"/>
    <col min="20" max="20" width="11.5" customWidth="1" collapsed="1"/>
    <col min="21" max="21" width="19.5" customWidth="1" collapsed="1"/>
    <col min="22" max="22" width="24.5" customWidth="1" collapsed="1"/>
    <col min="25" max="25" width="17.5" customWidth="1" collapsed="1"/>
    <col min="26" max="26" width="12.5" customWidth="1" collapsed="1"/>
  </cols>
  <sheetData>
    <row r="1" spans="1:22" x14ac:dyDescent="0.2">
      <c r="A1" t="s">
        <v>1292</v>
      </c>
    </row>
    <row r="4" spans="1:22" x14ac:dyDescent="0.2">
      <c r="C4" s="456" t="s">
        <v>1304</v>
      </c>
      <c r="D4" s="456"/>
      <c r="E4" s="456"/>
      <c r="F4" s="456"/>
      <c r="S4" s="455" t="s">
        <v>1305</v>
      </c>
      <c r="T4" s="455"/>
      <c r="U4" s="455"/>
      <c r="V4" s="455"/>
    </row>
    <row r="5" spans="1:22" x14ac:dyDescent="0.2">
      <c r="C5" s="25" t="s">
        <v>417</v>
      </c>
      <c r="D5" s="25" t="s">
        <v>418</v>
      </c>
      <c r="E5" s="25">
        <v>3</v>
      </c>
      <c r="F5" s="175"/>
      <c r="S5" s="25" t="s">
        <v>417</v>
      </c>
      <c r="T5" s="25" t="s">
        <v>418</v>
      </c>
      <c r="U5" s="25">
        <v>3</v>
      </c>
      <c r="V5" s="175"/>
    </row>
    <row r="6" spans="1:22" x14ac:dyDescent="0.2">
      <c r="C6" s="77" t="s">
        <v>353</v>
      </c>
      <c r="D6" s="77" t="s">
        <v>1293</v>
      </c>
      <c r="E6" s="119" t="s">
        <v>354</v>
      </c>
      <c r="F6" s="135" t="s">
        <v>3</v>
      </c>
      <c r="S6" s="77" t="s">
        <v>353</v>
      </c>
      <c r="T6" s="77" t="s">
        <v>1293</v>
      </c>
      <c r="U6" s="119" t="s">
        <v>354</v>
      </c>
      <c r="V6" s="135" t="s">
        <v>3</v>
      </c>
    </row>
    <row r="7" spans="1:22" x14ac:dyDescent="0.2">
      <c r="C7" s="107" t="s">
        <v>3585</v>
      </c>
      <c r="D7" s="35"/>
      <c r="E7" s="108" t="s">
        <v>22</v>
      </c>
      <c r="F7" s="19" t="s">
        <v>23</v>
      </c>
      <c r="S7" s="107" t="s">
        <v>3984</v>
      </c>
      <c r="T7" s="35"/>
      <c r="U7" s="108" t="s">
        <v>356</v>
      </c>
      <c r="V7" s="109" t="s">
        <v>318</v>
      </c>
    </row>
    <row r="8" spans="1:22" x14ac:dyDescent="0.2">
      <c r="C8" s="107" t="s">
        <v>3985</v>
      </c>
      <c r="E8" s="111" t="s">
        <v>406</v>
      </c>
      <c r="F8" s="50" t="s">
        <v>1497</v>
      </c>
      <c r="S8" s="107" t="s">
        <v>3986</v>
      </c>
      <c r="T8" s="110"/>
      <c r="U8" s="111" t="s">
        <v>328</v>
      </c>
      <c r="V8" s="112" t="s">
        <v>330</v>
      </c>
    </row>
    <row r="9" spans="1:22" x14ac:dyDescent="0.2">
      <c r="C9" s="107" t="s">
        <v>3987</v>
      </c>
      <c r="E9" s="111" t="s">
        <v>408</v>
      </c>
      <c r="F9" s="50" t="s">
        <v>1498</v>
      </c>
      <c r="S9" s="107" t="s">
        <v>6069</v>
      </c>
      <c r="T9" s="110"/>
      <c r="U9" s="111" t="s">
        <v>359</v>
      </c>
      <c r="V9" s="10" t="s">
        <v>7243</v>
      </c>
    </row>
    <row r="10" spans="1:22" x14ac:dyDescent="0.2">
      <c r="C10" s="107" t="s">
        <v>4058</v>
      </c>
      <c r="E10" s="111" t="s">
        <v>410</v>
      </c>
      <c r="F10" s="136" t="s">
        <v>1470</v>
      </c>
      <c r="S10" s="107" t="s">
        <v>3988</v>
      </c>
      <c r="T10" s="110"/>
      <c r="U10" s="111" t="s">
        <v>361</v>
      </c>
      <c r="V10" s="10" t="s">
        <v>92</v>
      </c>
    </row>
    <row r="11" spans="1:22" x14ac:dyDescent="0.2">
      <c r="C11" s="107" t="s">
        <v>4060</v>
      </c>
      <c r="E11" s="111" t="s">
        <v>412</v>
      </c>
      <c r="F11" s="184" t="s">
        <v>1471</v>
      </c>
      <c r="S11" s="107" t="s">
        <v>6070</v>
      </c>
      <c r="T11" s="110"/>
      <c r="U11" s="111" t="s">
        <v>364</v>
      </c>
      <c r="V11" s="10" t="s">
        <v>7243</v>
      </c>
    </row>
    <row r="12" spans="1:22" x14ac:dyDescent="0.2">
      <c r="C12" s="107" t="s">
        <v>4062</v>
      </c>
      <c r="E12" s="111" t="s">
        <v>414</v>
      </c>
      <c r="F12" s="126" t="s">
        <v>1472</v>
      </c>
      <c r="S12" s="107" t="s">
        <v>3990</v>
      </c>
      <c r="T12" s="110"/>
      <c r="U12" s="111" t="s">
        <v>369</v>
      </c>
      <c r="V12" s="28" t="s">
        <v>2392</v>
      </c>
    </row>
    <row r="13" spans="1:22" x14ac:dyDescent="0.2">
      <c r="C13" s="107" t="s">
        <v>4064</v>
      </c>
      <c r="E13" s="127" t="s">
        <v>416</v>
      </c>
      <c r="F13" s="185" t="s">
        <v>1499</v>
      </c>
      <c r="S13" s="107" t="s">
        <v>3992</v>
      </c>
      <c r="T13" s="110"/>
      <c r="U13" s="111" t="s">
        <v>371</v>
      </c>
      <c r="V13" s="28" t="s">
        <v>83</v>
      </c>
    </row>
    <row r="14" spans="1:22" x14ac:dyDescent="0.2">
      <c r="C14" s="107" t="s">
        <v>3997</v>
      </c>
      <c r="D14" s="35"/>
      <c r="E14" s="108" t="s">
        <v>26</v>
      </c>
      <c r="F14" s="186" t="s">
        <v>2023</v>
      </c>
      <c r="S14" s="107" t="s">
        <v>6071</v>
      </c>
      <c r="T14" s="110"/>
      <c r="U14" s="111" t="s">
        <v>373</v>
      </c>
      <c r="V14" s="113"/>
    </row>
    <row r="15" spans="1:22" x14ac:dyDescent="0.2">
      <c r="C15" s="107" t="s">
        <v>3998</v>
      </c>
      <c r="D15" s="3"/>
      <c r="E15" s="111" t="s">
        <v>422</v>
      </c>
      <c r="F15" s="137" t="s">
        <v>1500</v>
      </c>
      <c r="S15" s="107" t="s">
        <v>3994</v>
      </c>
      <c r="T15" s="110"/>
      <c r="U15" s="111" t="s">
        <v>376</v>
      </c>
      <c r="V15" s="113" t="s">
        <v>1508</v>
      </c>
    </row>
    <row r="16" spans="1:22" x14ac:dyDescent="0.2">
      <c r="C16" s="107" t="s">
        <v>3999</v>
      </c>
      <c r="D16" s="3"/>
      <c r="E16" s="127" t="s">
        <v>424</v>
      </c>
      <c r="F16" s="135" t="s">
        <v>1501</v>
      </c>
      <c r="S16" s="107" t="s">
        <v>3996</v>
      </c>
      <c r="T16" s="110"/>
      <c r="U16" s="127" t="s">
        <v>378</v>
      </c>
      <c r="V16" s="187" t="s">
        <v>7300</v>
      </c>
    </row>
    <row r="17" spans="3:26" x14ac:dyDescent="0.2">
      <c r="C17" s="107" t="s">
        <v>4000</v>
      </c>
      <c r="D17" s="35"/>
      <c r="E17" s="108" t="s">
        <v>66</v>
      </c>
      <c r="F17" s="186" t="s">
        <v>67</v>
      </c>
      <c r="S17" s="107" t="s">
        <v>6072</v>
      </c>
      <c r="T17" s="110"/>
      <c r="U17" s="108" t="s">
        <v>356</v>
      </c>
      <c r="V17" s="109" t="s">
        <v>319</v>
      </c>
      <c r="X17" s="11"/>
    </row>
    <row r="18" spans="3:26" x14ac:dyDescent="0.2">
      <c r="C18" s="107" t="s">
        <v>4001</v>
      </c>
      <c r="D18" s="3"/>
      <c r="E18" s="111" t="s">
        <v>426</v>
      </c>
      <c r="F18" s="28" t="s">
        <v>1502</v>
      </c>
      <c r="S18" s="107" t="s">
        <v>6073</v>
      </c>
      <c r="T18" s="110"/>
      <c r="U18" s="111" t="s">
        <v>328</v>
      </c>
      <c r="V18" s="112" t="s">
        <v>330</v>
      </c>
      <c r="X18" s="8"/>
    </row>
    <row r="19" spans="3:26" x14ac:dyDescent="0.2">
      <c r="C19" s="107" t="s">
        <v>4002</v>
      </c>
      <c r="D19" s="3"/>
      <c r="E19" s="111" t="s">
        <v>349</v>
      </c>
      <c r="F19" s="124" t="s">
        <v>1503</v>
      </c>
      <c r="S19" s="107" t="s">
        <v>6074</v>
      </c>
      <c r="T19" s="110"/>
      <c r="U19" s="111" t="s">
        <v>359</v>
      </c>
      <c r="V19" s="10" t="s">
        <v>7243</v>
      </c>
      <c r="X19" s="101"/>
    </row>
    <row r="20" spans="3:26" x14ac:dyDescent="0.2">
      <c r="C20" s="107" t="s">
        <v>4003</v>
      </c>
      <c r="D20" s="3"/>
      <c r="E20" s="111" t="s">
        <v>430</v>
      </c>
      <c r="F20" s="124" t="s">
        <v>1504</v>
      </c>
      <c r="S20" s="107" t="s">
        <v>6075</v>
      </c>
      <c r="T20" s="110"/>
      <c r="U20" s="111" t="s">
        <v>361</v>
      </c>
      <c r="V20" s="10" t="s">
        <v>85</v>
      </c>
      <c r="X20" s="11"/>
    </row>
    <row r="21" spans="3:26" x14ac:dyDescent="0.2">
      <c r="C21" s="107" t="s">
        <v>4004</v>
      </c>
      <c r="D21" s="3"/>
      <c r="E21" s="111" t="s">
        <v>432</v>
      </c>
      <c r="F21" s="124" t="s">
        <v>1505</v>
      </c>
      <c r="S21" s="107" t="s">
        <v>6076</v>
      </c>
      <c r="T21" s="110"/>
      <c r="U21" s="111" t="s">
        <v>364</v>
      </c>
      <c r="V21" s="10" t="s">
        <v>7246</v>
      </c>
      <c r="X21" s="11"/>
    </row>
    <row r="22" spans="3:26" x14ac:dyDescent="0.2">
      <c r="C22" s="107" t="s">
        <v>4005</v>
      </c>
      <c r="D22" s="3"/>
      <c r="E22" s="111" t="s">
        <v>434</v>
      </c>
      <c r="F22" s="142" t="s">
        <v>1506</v>
      </c>
      <c r="S22" s="107" t="s">
        <v>6077</v>
      </c>
      <c r="T22" s="110"/>
      <c r="U22" s="111" t="s">
        <v>369</v>
      </c>
      <c r="V22" s="28" t="s">
        <v>7248</v>
      </c>
      <c r="X22" s="11"/>
    </row>
    <row r="23" spans="3:26" x14ac:dyDescent="0.2">
      <c r="C23" s="107" t="s">
        <v>4006</v>
      </c>
      <c r="D23" s="3"/>
      <c r="E23" s="143" t="s">
        <v>436</v>
      </c>
      <c r="F23" s="51" t="s">
        <v>1507</v>
      </c>
      <c r="S23" s="107" t="s">
        <v>6078</v>
      </c>
      <c r="T23" s="110"/>
      <c r="U23" s="111" t="s">
        <v>371</v>
      </c>
      <c r="V23" s="28" t="s">
        <v>95</v>
      </c>
      <c r="X23" s="11"/>
    </row>
    <row r="24" spans="3:26" x14ac:dyDescent="0.2">
      <c r="C24" s="107" t="s">
        <v>4926</v>
      </c>
      <c r="D24" s="3"/>
      <c r="E24" s="108" t="s">
        <v>371</v>
      </c>
      <c r="F24" s="28" t="s">
        <v>79</v>
      </c>
      <c r="S24" s="107" t="s">
        <v>6079</v>
      </c>
      <c r="T24" s="110"/>
      <c r="U24" s="111" t="s">
        <v>373</v>
      </c>
      <c r="V24" s="113"/>
      <c r="X24" s="11"/>
    </row>
    <row r="25" spans="3:26" x14ac:dyDescent="0.2">
      <c r="C25" s="107" t="s">
        <v>4927</v>
      </c>
      <c r="D25" s="3"/>
      <c r="E25" s="108" t="s">
        <v>349</v>
      </c>
      <c r="F25" s="192" t="s">
        <v>1508</v>
      </c>
      <c r="S25" s="107" t="s">
        <v>6080</v>
      </c>
      <c r="T25" s="110"/>
      <c r="U25" s="111" t="s">
        <v>376</v>
      </c>
      <c r="V25" s="113" t="s">
        <v>1508</v>
      </c>
      <c r="X25" s="11"/>
    </row>
    <row r="26" spans="3:26" x14ac:dyDescent="0.2">
      <c r="C26" s="107" t="s">
        <v>4928</v>
      </c>
      <c r="D26" s="3"/>
      <c r="E26" s="108" t="s">
        <v>437</v>
      </c>
      <c r="F26" s="194" t="s">
        <v>1509</v>
      </c>
      <c r="S26" s="107" t="s">
        <v>6081</v>
      </c>
      <c r="T26" s="110"/>
      <c r="U26" s="127" t="s">
        <v>378</v>
      </c>
      <c r="V26" s="188" t="s">
        <v>7301</v>
      </c>
      <c r="X26" s="11"/>
    </row>
    <row r="27" spans="3:26" x14ac:dyDescent="0.2">
      <c r="C27" s="107" t="s">
        <v>4929</v>
      </c>
      <c r="D27" s="3"/>
      <c r="E27" s="108" t="s">
        <v>438</v>
      </c>
      <c r="F27" s="192" t="s">
        <v>1510</v>
      </c>
      <c r="H27" s="28"/>
      <c r="S27" s="107" t="s">
        <v>6082</v>
      </c>
      <c r="T27" s="110"/>
      <c r="U27" s="108" t="s">
        <v>356</v>
      </c>
      <c r="V27" s="116" t="s">
        <v>567</v>
      </c>
      <c r="X27" s="11"/>
    </row>
    <row r="28" spans="3:26" x14ac:dyDescent="0.2">
      <c r="C28" s="107" t="s">
        <v>4930</v>
      </c>
      <c r="D28" s="3"/>
      <c r="E28" s="108" t="s">
        <v>439</v>
      </c>
      <c r="F28" s="192" t="s">
        <v>2425</v>
      </c>
      <c r="H28" s="28"/>
      <c r="S28" s="107" t="s">
        <v>6083</v>
      </c>
      <c r="T28" s="110"/>
      <c r="U28" s="111" t="s">
        <v>328</v>
      </c>
      <c r="V28" s="112" t="s">
        <v>329</v>
      </c>
    </row>
    <row r="29" spans="3:26" x14ac:dyDescent="0.2">
      <c r="C29" s="107" t="s">
        <v>6084</v>
      </c>
      <c r="D29" s="3"/>
      <c r="E29" s="108" t="s">
        <v>70</v>
      </c>
      <c r="F29" s="200" t="s">
        <v>1511</v>
      </c>
      <c r="H29" s="3"/>
      <c r="S29" s="107" t="s">
        <v>6085</v>
      </c>
      <c r="T29" s="110"/>
      <c r="U29" s="111" t="s">
        <v>359</v>
      </c>
      <c r="V29" s="10" t="s">
        <v>7243</v>
      </c>
    </row>
    <row r="30" spans="3:26" x14ac:dyDescent="0.2">
      <c r="C30" s="107" t="s">
        <v>6086</v>
      </c>
      <c r="D30" s="3"/>
      <c r="E30" s="108" t="s">
        <v>399</v>
      </c>
      <c r="F30" s="192" t="s">
        <v>1508</v>
      </c>
      <c r="H30" s="28"/>
      <c r="S30" s="107" t="s">
        <v>6087</v>
      </c>
      <c r="T30" s="110"/>
      <c r="U30" s="111" t="s">
        <v>361</v>
      </c>
      <c r="V30" s="10" t="s">
        <v>92</v>
      </c>
    </row>
    <row r="31" spans="3:26" x14ac:dyDescent="0.2">
      <c r="C31" s="107" t="s">
        <v>4931</v>
      </c>
      <c r="D31" s="3"/>
      <c r="E31" s="108" t="s">
        <v>440</v>
      </c>
      <c r="F31" s="192" t="s">
        <v>2646</v>
      </c>
      <c r="S31" s="107" t="s">
        <v>6088</v>
      </c>
      <c r="T31" s="3"/>
      <c r="U31" s="111" t="s">
        <v>364</v>
      </c>
      <c r="V31" s="10" t="s">
        <v>7243</v>
      </c>
      <c r="Y31" s="189"/>
      <c r="Z31" s="6"/>
    </row>
    <row r="32" spans="3:26" x14ac:dyDescent="0.2">
      <c r="C32" s="107" t="s">
        <v>4932</v>
      </c>
      <c r="D32" s="3"/>
      <c r="E32" s="108" t="s">
        <v>441</v>
      </c>
      <c r="F32" s="192" t="s">
        <v>2647</v>
      </c>
      <c r="S32" s="107" t="s">
        <v>6089</v>
      </c>
      <c r="T32" s="3"/>
      <c r="U32" s="111" t="s">
        <v>369</v>
      </c>
      <c r="V32" s="50" t="s">
        <v>2392</v>
      </c>
      <c r="Y32" s="190"/>
      <c r="Z32" s="11"/>
    </row>
    <row r="33" spans="3:26" x14ac:dyDescent="0.2">
      <c r="C33" s="107" t="s">
        <v>4933</v>
      </c>
      <c r="D33" s="3"/>
      <c r="E33" s="108" t="s">
        <v>442</v>
      </c>
      <c r="F33" s="192" t="s">
        <v>2648</v>
      </c>
      <c r="S33" s="107" t="s">
        <v>6090</v>
      </c>
      <c r="T33" s="3"/>
      <c r="U33" s="111" t="s">
        <v>371</v>
      </c>
      <c r="V33" s="50" t="s">
        <v>83</v>
      </c>
      <c r="Y33" s="191"/>
      <c r="Z33" s="8"/>
    </row>
    <row r="34" spans="3:26" x14ac:dyDescent="0.2">
      <c r="C34" s="107" t="s">
        <v>4934</v>
      </c>
      <c r="D34" s="3"/>
      <c r="E34" s="143" t="s">
        <v>443</v>
      </c>
      <c r="F34" s="201" t="s">
        <v>2426</v>
      </c>
      <c r="S34" s="107" t="s">
        <v>6091</v>
      </c>
      <c r="T34" s="3"/>
      <c r="U34" s="111" t="s">
        <v>373</v>
      </c>
      <c r="V34" s="113"/>
      <c r="Y34" s="190"/>
      <c r="Z34" s="101"/>
    </row>
    <row r="35" spans="3:26" x14ac:dyDescent="0.2">
      <c r="C35" s="107" t="s">
        <v>4935</v>
      </c>
      <c r="D35" s="3"/>
      <c r="E35" s="108" t="s">
        <v>371</v>
      </c>
      <c r="F35" s="28" t="s">
        <v>83</v>
      </c>
      <c r="S35" s="107" t="s">
        <v>6092</v>
      </c>
      <c r="T35" s="3"/>
      <c r="U35" s="111" t="s">
        <v>376</v>
      </c>
      <c r="V35" s="113" t="s">
        <v>1508</v>
      </c>
      <c r="Y35" s="190"/>
      <c r="Z35" s="11"/>
    </row>
    <row r="36" spans="3:26" x14ac:dyDescent="0.2">
      <c r="C36" s="107" t="s">
        <v>4936</v>
      </c>
      <c r="D36" s="3"/>
      <c r="E36" s="108" t="s">
        <v>349</v>
      </c>
      <c r="F36" s="124" t="s">
        <v>1512</v>
      </c>
      <c r="S36" s="107" t="s">
        <v>6093</v>
      </c>
      <c r="T36" s="3"/>
      <c r="U36" s="127" t="s">
        <v>378</v>
      </c>
      <c r="V36" s="188" t="s">
        <v>7302</v>
      </c>
      <c r="Y36" s="190"/>
      <c r="Z36" s="11"/>
    </row>
    <row r="37" spans="3:26" x14ac:dyDescent="0.2">
      <c r="C37" s="107" t="s">
        <v>4937</v>
      </c>
      <c r="D37" s="3"/>
      <c r="E37" s="108" t="s">
        <v>437</v>
      </c>
      <c r="F37" s="132" t="s">
        <v>1513</v>
      </c>
      <c r="S37" s="107" t="s">
        <v>6094</v>
      </c>
      <c r="T37" s="3"/>
      <c r="U37" s="108" t="s">
        <v>356</v>
      </c>
      <c r="V37" s="116" t="s">
        <v>566</v>
      </c>
      <c r="Y37" s="190"/>
      <c r="Z37" s="11"/>
    </row>
    <row r="38" spans="3:26" x14ac:dyDescent="0.2">
      <c r="C38" s="107" t="s">
        <v>4938</v>
      </c>
      <c r="D38" s="3"/>
      <c r="E38" s="108" t="s">
        <v>438</v>
      </c>
      <c r="F38" s="124" t="s">
        <v>1514</v>
      </c>
      <c r="S38" s="107" t="s">
        <v>6095</v>
      </c>
      <c r="T38" s="3"/>
      <c r="U38" s="111" t="s">
        <v>328</v>
      </c>
      <c r="V38" s="112" t="s">
        <v>329</v>
      </c>
      <c r="Y38" s="193"/>
      <c r="Z38" s="11"/>
    </row>
    <row r="39" spans="3:26" x14ac:dyDescent="0.2">
      <c r="C39" s="107" t="s">
        <v>4939</v>
      </c>
      <c r="D39" s="3"/>
      <c r="E39" s="108" t="s">
        <v>439</v>
      </c>
      <c r="F39" s="124" t="s">
        <v>2427</v>
      </c>
      <c r="S39" s="107" t="s">
        <v>6096</v>
      </c>
      <c r="T39" s="3"/>
      <c r="U39" s="111" t="s">
        <v>359</v>
      </c>
      <c r="V39" s="10" t="s">
        <v>7243</v>
      </c>
      <c r="Y39" s="190"/>
      <c r="Z39" s="11"/>
    </row>
    <row r="40" spans="3:26" x14ac:dyDescent="0.2">
      <c r="C40" s="107" t="s">
        <v>6097</v>
      </c>
      <c r="D40" s="3"/>
      <c r="E40" s="108" t="s">
        <v>70</v>
      </c>
      <c r="F40" s="145" t="s">
        <v>1494</v>
      </c>
      <c r="S40" s="107" t="s">
        <v>6098</v>
      </c>
      <c r="T40" s="3"/>
      <c r="U40" s="111" t="s">
        <v>361</v>
      </c>
      <c r="V40" s="10" t="s">
        <v>92</v>
      </c>
      <c r="Y40" s="190"/>
      <c r="Z40" s="11"/>
    </row>
    <row r="41" spans="3:26" x14ac:dyDescent="0.2">
      <c r="C41" s="107" t="s">
        <v>6099</v>
      </c>
      <c r="D41" s="3"/>
      <c r="E41" s="108" t="s">
        <v>399</v>
      </c>
      <c r="F41" s="124" t="s">
        <v>1512</v>
      </c>
      <c r="S41" s="107" t="s">
        <v>6100</v>
      </c>
      <c r="T41" s="3"/>
      <c r="U41" s="111" t="s">
        <v>364</v>
      </c>
      <c r="V41" s="10" t="s">
        <v>7243</v>
      </c>
      <c r="Y41" s="190"/>
      <c r="Z41" s="11"/>
    </row>
    <row r="42" spans="3:26" x14ac:dyDescent="0.2">
      <c r="C42" s="107" t="s">
        <v>4940</v>
      </c>
      <c r="D42" s="3"/>
      <c r="E42" s="108" t="s">
        <v>440</v>
      </c>
      <c r="F42" s="124" t="s">
        <v>2649</v>
      </c>
      <c r="S42" s="107" t="s">
        <v>6101</v>
      </c>
      <c r="T42" s="3"/>
      <c r="U42" s="111" t="s">
        <v>369</v>
      </c>
      <c r="V42" s="28" t="s">
        <v>7254</v>
      </c>
      <c r="Y42" s="190"/>
      <c r="Z42" s="11"/>
    </row>
    <row r="43" spans="3:26" x14ac:dyDescent="0.2">
      <c r="C43" s="107" t="s">
        <v>4941</v>
      </c>
      <c r="D43" s="3"/>
      <c r="E43" s="108" t="s">
        <v>441</v>
      </c>
      <c r="F43" s="124" t="s">
        <v>2650</v>
      </c>
      <c r="S43" s="107" t="s">
        <v>6102</v>
      </c>
      <c r="T43" s="3"/>
      <c r="U43" s="111" t="s">
        <v>371</v>
      </c>
      <c r="V43" s="28" t="s">
        <v>95</v>
      </c>
    </row>
    <row r="44" spans="3:26" x14ac:dyDescent="0.2">
      <c r="C44" s="107" t="s">
        <v>4942</v>
      </c>
      <c r="D44" s="3"/>
      <c r="E44" s="108" t="s">
        <v>442</v>
      </c>
      <c r="F44" s="124" t="s">
        <v>2651</v>
      </c>
      <c r="S44" s="107" t="s">
        <v>6103</v>
      </c>
      <c r="T44" s="3"/>
      <c r="U44" s="111" t="s">
        <v>373</v>
      </c>
      <c r="V44" s="113"/>
    </row>
    <row r="45" spans="3:26" x14ac:dyDescent="0.2">
      <c r="C45" s="107" t="s">
        <v>4943</v>
      </c>
      <c r="D45" s="3"/>
      <c r="E45" s="143" t="s">
        <v>443</v>
      </c>
      <c r="F45" s="128" t="s">
        <v>2428</v>
      </c>
      <c r="S45" s="107" t="s">
        <v>6104</v>
      </c>
      <c r="T45" s="3"/>
      <c r="U45" s="111" t="s">
        <v>376</v>
      </c>
      <c r="V45" s="113" t="s">
        <v>1508</v>
      </c>
    </row>
    <row r="46" spans="3:26" x14ac:dyDescent="0.2">
      <c r="C46" s="107" t="s">
        <v>4025</v>
      </c>
      <c r="D46" s="37"/>
      <c r="E46" s="111" t="s">
        <v>371</v>
      </c>
      <c r="F46" s="28" t="s">
        <v>95</v>
      </c>
      <c r="S46" s="107" t="s">
        <v>6105</v>
      </c>
      <c r="T46" s="3"/>
      <c r="U46" s="127" t="s">
        <v>378</v>
      </c>
      <c r="V46" s="188" t="s">
        <v>7303</v>
      </c>
    </row>
    <row r="47" spans="3:26" x14ac:dyDescent="0.2">
      <c r="C47" s="107" t="s">
        <v>4026</v>
      </c>
      <c r="D47" s="37"/>
      <c r="E47" s="111" t="s">
        <v>349</v>
      </c>
      <c r="F47" s="192" t="s">
        <v>1515</v>
      </c>
      <c r="S47" s="107" t="s">
        <v>4163</v>
      </c>
      <c r="U47" s="108" t="s">
        <v>356</v>
      </c>
      <c r="V47" s="195" t="s">
        <v>565</v>
      </c>
    </row>
    <row r="48" spans="3:26" x14ac:dyDescent="0.2">
      <c r="C48" s="107" t="s">
        <v>4027</v>
      </c>
      <c r="D48" s="37"/>
      <c r="E48" s="111" t="s">
        <v>437</v>
      </c>
      <c r="F48" s="192" t="s">
        <v>1516</v>
      </c>
      <c r="S48" s="107" t="s">
        <v>6106</v>
      </c>
      <c r="U48" s="111" t="s">
        <v>328</v>
      </c>
      <c r="V48" s="3" t="s">
        <v>330</v>
      </c>
    </row>
    <row r="49" spans="3:22" x14ac:dyDescent="0.2">
      <c r="C49" s="107" t="s">
        <v>4028</v>
      </c>
      <c r="D49" s="37"/>
      <c r="E49" s="111" t="s">
        <v>438</v>
      </c>
      <c r="F49" s="132" t="s">
        <v>1517</v>
      </c>
      <c r="S49" s="107" t="s">
        <v>6107</v>
      </c>
      <c r="U49" s="111" t="s">
        <v>359</v>
      </c>
      <c r="V49" s="11" t="s">
        <v>7243</v>
      </c>
    </row>
    <row r="50" spans="3:22" x14ac:dyDescent="0.2">
      <c r="C50" s="107" t="s">
        <v>4029</v>
      </c>
      <c r="D50" s="37"/>
      <c r="E50" s="111" t="s">
        <v>439</v>
      </c>
      <c r="F50" s="132" t="s">
        <v>2429</v>
      </c>
      <c r="S50" s="107" t="s">
        <v>6108</v>
      </c>
      <c r="U50" s="111" t="s">
        <v>361</v>
      </c>
      <c r="V50" s="11" t="s">
        <v>92</v>
      </c>
    </row>
    <row r="51" spans="3:22" x14ac:dyDescent="0.2">
      <c r="C51" s="107" t="s">
        <v>6109</v>
      </c>
      <c r="D51" s="37"/>
      <c r="E51" s="111" t="s">
        <v>70</v>
      </c>
      <c r="F51" s="145" t="s">
        <v>1518</v>
      </c>
      <c r="S51" s="107" t="s">
        <v>6110</v>
      </c>
      <c r="U51" s="111" t="s">
        <v>364</v>
      </c>
      <c r="V51" s="11" t="s">
        <v>7243</v>
      </c>
    </row>
    <row r="52" spans="3:22" x14ac:dyDescent="0.2">
      <c r="C52" s="107" t="s">
        <v>6111</v>
      </c>
      <c r="D52" s="37"/>
      <c r="E52" s="111" t="s">
        <v>399</v>
      </c>
      <c r="F52" s="132" t="s">
        <v>1515</v>
      </c>
      <c r="S52" s="107" t="s">
        <v>6112</v>
      </c>
      <c r="U52" s="111" t="s">
        <v>369</v>
      </c>
      <c r="V52" s="50" t="s">
        <v>7221</v>
      </c>
    </row>
    <row r="53" spans="3:22" x14ac:dyDescent="0.2">
      <c r="C53" s="107" t="s">
        <v>4030</v>
      </c>
      <c r="D53" s="37"/>
      <c r="E53" s="111" t="s">
        <v>440</v>
      </c>
      <c r="F53" s="132" t="s">
        <v>2652</v>
      </c>
      <c r="S53" s="107" t="s">
        <v>4164</v>
      </c>
      <c r="U53" s="111" t="s">
        <v>371</v>
      </c>
      <c r="V53" s="50" t="s">
        <v>83</v>
      </c>
    </row>
    <row r="54" spans="3:22" x14ac:dyDescent="0.2">
      <c r="C54" s="107" t="s">
        <v>4031</v>
      </c>
      <c r="D54" s="37"/>
      <c r="E54" s="111" t="s">
        <v>441</v>
      </c>
      <c r="F54" s="132" t="s">
        <v>2653</v>
      </c>
      <c r="S54" s="107" t="s">
        <v>6113</v>
      </c>
      <c r="U54" s="111" t="s">
        <v>373</v>
      </c>
      <c r="V54" s="101"/>
    </row>
    <row r="55" spans="3:22" x14ac:dyDescent="0.2">
      <c r="C55" s="107" t="s">
        <v>4032</v>
      </c>
      <c r="D55" s="37"/>
      <c r="E55" s="111" t="s">
        <v>442</v>
      </c>
      <c r="F55" s="132" t="s">
        <v>2654</v>
      </c>
      <c r="S55" s="107" t="s">
        <v>4165</v>
      </c>
      <c r="U55" s="111" t="s">
        <v>376</v>
      </c>
      <c r="V55" s="113" t="s">
        <v>1508</v>
      </c>
    </row>
    <row r="56" spans="3:22" x14ac:dyDescent="0.2">
      <c r="C56" s="107" t="s">
        <v>4033</v>
      </c>
      <c r="D56" s="37"/>
      <c r="E56" s="127" t="s">
        <v>443</v>
      </c>
      <c r="F56" s="146" t="s">
        <v>2430</v>
      </c>
      <c r="S56" s="107" t="s">
        <v>4166</v>
      </c>
      <c r="U56" s="127" t="s">
        <v>378</v>
      </c>
      <c r="V56" s="196" t="s">
        <v>7300</v>
      </c>
    </row>
    <row r="57" spans="3:22" x14ac:dyDescent="0.2">
      <c r="C57" s="107" t="s">
        <v>4052</v>
      </c>
      <c r="D57" s="3"/>
      <c r="E57" s="108" t="s">
        <v>455</v>
      </c>
      <c r="F57" s="124" t="s">
        <v>1503</v>
      </c>
      <c r="S57" s="107" t="s">
        <v>6114</v>
      </c>
      <c r="U57" s="108" t="s">
        <v>356</v>
      </c>
      <c r="V57" s="195" t="s">
        <v>564</v>
      </c>
    </row>
    <row r="58" spans="3:22" x14ac:dyDescent="0.2">
      <c r="C58" s="107" t="s">
        <v>4053</v>
      </c>
      <c r="D58" s="3"/>
      <c r="E58" s="108" t="s">
        <v>457</v>
      </c>
      <c r="F58" s="124" t="s">
        <v>1519</v>
      </c>
      <c r="S58" s="107" t="s">
        <v>6115</v>
      </c>
      <c r="U58" s="111" t="s">
        <v>328</v>
      </c>
      <c r="V58" s="3" t="s">
        <v>330</v>
      </c>
    </row>
    <row r="59" spans="3:22" x14ac:dyDescent="0.2">
      <c r="C59" s="107" t="s">
        <v>4054</v>
      </c>
      <c r="D59" s="3"/>
      <c r="E59" s="108" t="s">
        <v>459</v>
      </c>
      <c r="F59" s="124" t="s">
        <v>2655</v>
      </c>
      <c r="S59" s="107" t="s">
        <v>6116</v>
      </c>
      <c r="U59" s="111" t="s">
        <v>359</v>
      </c>
      <c r="V59" s="11" t="s">
        <v>7243</v>
      </c>
    </row>
    <row r="60" spans="3:22" x14ac:dyDescent="0.2">
      <c r="C60" s="107" t="s">
        <v>4055</v>
      </c>
      <c r="D60" s="3"/>
      <c r="E60" s="108" t="s">
        <v>461</v>
      </c>
      <c r="F60" s="124" t="s">
        <v>1520</v>
      </c>
      <c r="S60" s="107" t="s">
        <v>6117</v>
      </c>
      <c r="U60" s="111" t="s">
        <v>361</v>
      </c>
      <c r="V60" s="11" t="s">
        <v>92</v>
      </c>
    </row>
    <row r="61" spans="3:22" x14ac:dyDescent="0.2">
      <c r="C61" s="107" t="s">
        <v>6118</v>
      </c>
      <c r="D61" s="3"/>
      <c r="E61" s="108" t="s">
        <v>463</v>
      </c>
      <c r="F61" s="124" t="s">
        <v>1503</v>
      </c>
      <c r="S61" s="107" t="s">
        <v>6119</v>
      </c>
      <c r="U61" s="111" t="s">
        <v>364</v>
      </c>
      <c r="V61" s="11" t="s">
        <v>7243</v>
      </c>
    </row>
    <row r="62" spans="3:22" x14ac:dyDescent="0.2">
      <c r="C62" s="107" t="s">
        <v>3633</v>
      </c>
      <c r="D62" s="3"/>
      <c r="E62" s="108" t="s">
        <v>465</v>
      </c>
      <c r="F62" s="145" t="s">
        <v>1502</v>
      </c>
      <c r="S62" s="107" t="s">
        <v>6120</v>
      </c>
      <c r="U62" s="111" t="s">
        <v>369</v>
      </c>
      <c r="V62" s="50" t="s">
        <v>2392</v>
      </c>
    </row>
    <row r="63" spans="3:22" x14ac:dyDescent="0.2">
      <c r="S63" s="107" t="s">
        <v>6121</v>
      </c>
      <c r="U63" s="111" t="s">
        <v>371</v>
      </c>
      <c r="V63" s="50" t="s">
        <v>83</v>
      </c>
    </row>
    <row r="64" spans="3:22" x14ac:dyDescent="0.2">
      <c r="S64" s="107" t="s">
        <v>6122</v>
      </c>
      <c r="U64" s="111" t="s">
        <v>373</v>
      </c>
      <c r="V64" s="101"/>
    </row>
    <row r="65" spans="3:22" x14ac:dyDescent="0.2">
      <c r="S65" s="107" t="s">
        <v>6123</v>
      </c>
      <c r="U65" s="111" t="s">
        <v>376</v>
      </c>
      <c r="V65" s="113" t="s">
        <v>1508</v>
      </c>
    </row>
    <row r="66" spans="3:22" x14ac:dyDescent="0.2">
      <c r="S66" s="107" t="s">
        <v>6124</v>
      </c>
      <c r="U66" s="127" t="s">
        <v>378</v>
      </c>
      <c r="V66" s="196" t="s">
        <v>7300</v>
      </c>
    </row>
    <row r="67" spans="3:22" x14ac:dyDescent="0.2">
      <c r="S67" s="107" t="s">
        <v>6125</v>
      </c>
      <c r="U67" s="108" t="s">
        <v>356</v>
      </c>
      <c r="V67" s="116" t="s">
        <v>563</v>
      </c>
    </row>
    <row r="68" spans="3:22" x14ac:dyDescent="0.2">
      <c r="S68" s="107" t="s">
        <v>6126</v>
      </c>
      <c r="U68" s="111" t="s">
        <v>328</v>
      </c>
      <c r="V68" s="11" t="s">
        <v>329</v>
      </c>
    </row>
    <row r="69" spans="3:22" x14ac:dyDescent="0.2">
      <c r="S69" s="107" t="s">
        <v>6127</v>
      </c>
      <c r="U69" s="111" t="s">
        <v>359</v>
      </c>
      <c r="V69" s="10" t="s">
        <v>7243</v>
      </c>
    </row>
    <row r="70" spans="3:22" x14ac:dyDescent="0.2">
      <c r="S70" s="107" t="s">
        <v>6128</v>
      </c>
      <c r="U70" s="111" t="s">
        <v>361</v>
      </c>
      <c r="V70" s="10" t="s">
        <v>85</v>
      </c>
    </row>
    <row r="71" spans="3:22" x14ac:dyDescent="0.2">
      <c r="S71" s="107" t="s">
        <v>6129</v>
      </c>
      <c r="U71" s="111" t="s">
        <v>364</v>
      </c>
      <c r="V71" s="11" t="s">
        <v>7246</v>
      </c>
    </row>
    <row r="72" spans="3:22" x14ac:dyDescent="0.2">
      <c r="S72" s="107" t="s">
        <v>6130</v>
      </c>
      <c r="U72" s="111" t="s">
        <v>369</v>
      </c>
      <c r="V72" s="28" t="s">
        <v>1933</v>
      </c>
    </row>
    <row r="73" spans="3:22" x14ac:dyDescent="0.2">
      <c r="S73" s="107" t="s">
        <v>6131</v>
      </c>
      <c r="U73" s="111" t="s">
        <v>371</v>
      </c>
      <c r="V73" s="28" t="s">
        <v>79</v>
      </c>
    </row>
    <row r="74" spans="3:22" x14ac:dyDescent="0.2">
      <c r="C74" s="107"/>
      <c r="D74" s="35"/>
      <c r="E74" s="147"/>
      <c r="F74" s="10"/>
      <c r="S74" s="107" t="s">
        <v>6132</v>
      </c>
      <c r="U74" s="111" t="s">
        <v>373</v>
      </c>
      <c r="V74" s="101"/>
    </row>
    <row r="75" spans="3:22" x14ac:dyDescent="0.2">
      <c r="C75" s="107"/>
      <c r="D75" s="3"/>
      <c r="E75" s="202"/>
      <c r="F75" s="28"/>
      <c r="S75" s="107" t="s">
        <v>6133</v>
      </c>
      <c r="U75" s="111" t="s">
        <v>376</v>
      </c>
      <c r="V75" s="113" t="s">
        <v>1508</v>
      </c>
    </row>
    <row r="76" spans="3:22" x14ac:dyDescent="0.2">
      <c r="C76" s="107"/>
      <c r="D76" s="3"/>
      <c r="E76" s="202"/>
      <c r="F76" s="192"/>
      <c r="S76" s="107" t="s">
        <v>6134</v>
      </c>
      <c r="U76" s="127" t="s">
        <v>378</v>
      </c>
      <c r="V76" s="188" t="s">
        <v>7304</v>
      </c>
    </row>
    <row r="77" spans="3:22" x14ac:dyDescent="0.2">
      <c r="C77" s="107"/>
      <c r="D77" s="3"/>
      <c r="E77" s="202"/>
      <c r="F77" s="192"/>
      <c r="S77" s="107" t="s">
        <v>6135</v>
      </c>
      <c r="U77" s="108" t="s">
        <v>356</v>
      </c>
      <c r="V77" s="116" t="s">
        <v>562</v>
      </c>
    </row>
    <row r="78" spans="3:22" x14ac:dyDescent="0.2">
      <c r="C78" s="107"/>
      <c r="D78" s="3"/>
      <c r="E78" s="202"/>
      <c r="F78" s="192"/>
      <c r="S78" s="107" t="s">
        <v>6136</v>
      </c>
      <c r="U78" s="111" t="s">
        <v>328</v>
      </c>
      <c r="V78" s="11" t="s">
        <v>329</v>
      </c>
    </row>
    <row r="79" spans="3:22" x14ac:dyDescent="0.2">
      <c r="C79" s="107"/>
      <c r="D79" s="3"/>
      <c r="E79" s="202"/>
      <c r="F79" s="199"/>
      <c r="S79" s="107" t="s">
        <v>6137</v>
      </c>
      <c r="U79" s="111" t="s">
        <v>359</v>
      </c>
      <c r="V79" s="10" t="s">
        <v>7243</v>
      </c>
    </row>
    <row r="80" spans="3:22" x14ac:dyDescent="0.2">
      <c r="C80" s="107"/>
      <c r="D80" s="3"/>
      <c r="E80" s="147"/>
      <c r="F80" s="28"/>
      <c r="S80" s="107" t="s">
        <v>6138</v>
      </c>
      <c r="U80" s="111" t="s">
        <v>361</v>
      </c>
      <c r="V80" s="10" t="s">
        <v>85</v>
      </c>
    </row>
    <row r="81" spans="3:26" x14ac:dyDescent="0.2">
      <c r="C81" s="107"/>
      <c r="D81" s="3"/>
      <c r="E81" s="147"/>
      <c r="F81" s="28"/>
      <c r="S81" s="107" t="s">
        <v>6139</v>
      </c>
      <c r="U81" s="111" t="s">
        <v>364</v>
      </c>
      <c r="V81" s="11" t="s">
        <v>7243</v>
      </c>
    </row>
    <row r="82" spans="3:26" x14ac:dyDescent="0.2">
      <c r="C82" s="107"/>
      <c r="D82" s="3"/>
      <c r="E82" s="147"/>
      <c r="F82" s="192"/>
      <c r="S82" s="107" t="s">
        <v>6140</v>
      </c>
      <c r="U82" s="111" t="s">
        <v>369</v>
      </c>
      <c r="V82" s="50" t="s">
        <v>2392</v>
      </c>
    </row>
    <row r="83" spans="3:26" x14ac:dyDescent="0.2">
      <c r="C83" s="107"/>
      <c r="D83" s="3"/>
      <c r="E83" s="147"/>
      <c r="F83" s="194"/>
      <c r="S83" s="107" t="s">
        <v>6141</v>
      </c>
      <c r="U83" s="111" t="s">
        <v>371</v>
      </c>
      <c r="V83" s="50" t="s">
        <v>83</v>
      </c>
    </row>
    <row r="84" spans="3:26" x14ac:dyDescent="0.2">
      <c r="C84" s="107"/>
      <c r="D84" s="3"/>
      <c r="E84" s="147"/>
      <c r="F84" s="192"/>
      <c r="S84" s="107" t="s">
        <v>6142</v>
      </c>
      <c r="U84" s="111" t="s">
        <v>373</v>
      </c>
      <c r="V84" s="101"/>
    </row>
    <row r="85" spans="3:26" x14ac:dyDescent="0.2">
      <c r="C85" s="107"/>
      <c r="D85" s="3"/>
      <c r="E85" s="147"/>
      <c r="F85" s="192"/>
      <c r="S85" s="107" t="s">
        <v>6143</v>
      </c>
      <c r="U85" s="111" t="s">
        <v>376</v>
      </c>
      <c r="V85" s="113" t="s">
        <v>1508</v>
      </c>
    </row>
    <row r="86" spans="3:26" x14ac:dyDescent="0.2">
      <c r="C86" s="107"/>
      <c r="D86" s="3"/>
      <c r="E86" s="147"/>
      <c r="F86" s="200"/>
      <c r="S86" s="107" t="s">
        <v>6144</v>
      </c>
      <c r="U86" s="127" t="s">
        <v>378</v>
      </c>
      <c r="V86" s="188" t="s">
        <v>7302</v>
      </c>
    </row>
    <row r="87" spans="3:26" x14ac:dyDescent="0.2">
      <c r="C87" s="107"/>
      <c r="D87" s="3"/>
      <c r="E87" s="147"/>
      <c r="F87" s="192"/>
      <c r="S87" s="107" t="s">
        <v>4167</v>
      </c>
      <c r="U87" s="108" t="s">
        <v>356</v>
      </c>
      <c r="V87" s="195" t="s">
        <v>561</v>
      </c>
      <c r="Y87" s="6"/>
      <c r="Z87" s="3"/>
    </row>
    <row r="88" spans="3:26" x14ac:dyDescent="0.2">
      <c r="C88" s="107"/>
      <c r="D88" s="3"/>
      <c r="E88" s="147"/>
      <c r="F88" s="192"/>
      <c r="S88" s="107" t="s">
        <v>6145</v>
      </c>
      <c r="U88" s="111" t="s">
        <v>328</v>
      </c>
      <c r="V88" s="11" t="s">
        <v>329</v>
      </c>
      <c r="Y88" s="11"/>
      <c r="Z88" s="3"/>
    </row>
    <row r="89" spans="3:26" x14ac:dyDescent="0.2">
      <c r="C89" s="107"/>
      <c r="D89" s="3"/>
      <c r="E89" s="147"/>
      <c r="F89" s="192"/>
      <c r="S89" s="107" t="s">
        <v>6146</v>
      </c>
      <c r="U89" s="111" t="s">
        <v>359</v>
      </c>
      <c r="V89" s="10" t="s">
        <v>7243</v>
      </c>
      <c r="Y89" s="8"/>
      <c r="Z89" s="3"/>
    </row>
    <row r="90" spans="3:26" x14ac:dyDescent="0.2">
      <c r="C90" s="107"/>
      <c r="D90" s="3"/>
      <c r="E90" s="147"/>
      <c r="F90" s="192"/>
      <c r="S90" s="107" t="s">
        <v>6147</v>
      </c>
      <c r="U90" s="111" t="s">
        <v>361</v>
      </c>
      <c r="V90" s="11" t="s">
        <v>92</v>
      </c>
      <c r="Y90" s="101"/>
      <c r="Z90" s="3"/>
    </row>
    <row r="91" spans="3:26" x14ac:dyDescent="0.2">
      <c r="C91" s="107"/>
      <c r="D91" s="3"/>
      <c r="E91" s="147"/>
      <c r="F91" s="192"/>
      <c r="S91" s="107" t="s">
        <v>6148</v>
      </c>
      <c r="U91" s="111" t="s">
        <v>364</v>
      </c>
      <c r="V91" s="11" t="s">
        <v>7243</v>
      </c>
      <c r="Y91" s="11"/>
      <c r="Z91" s="3"/>
    </row>
    <row r="92" spans="3:26" x14ac:dyDescent="0.2">
      <c r="C92" s="107"/>
      <c r="D92" s="3"/>
      <c r="E92" s="147"/>
      <c r="F92" s="28"/>
      <c r="S92" s="107" t="s">
        <v>6149</v>
      </c>
      <c r="U92" s="111" t="s">
        <v>369</v>
      </c>
      <c r="V92" s="50" t="s">
        <v>2392</v>
      </c>
      <c r="Y92" s="11"/>
      <c r="Z92" s="3"/>
    </row>
    <row r="93" spans="3:26" x14ac:dyDescent="0.2">
      <c r="C93" s="107"/>
      <c r="D93" s="3"/>
      <c r="E93" s="147"/>
      <c r="F93" s="192"/>
      <c r="S93" s="107" t="s">
        <v>4168</v>
      </c>
      <c r="U93" s="111" t="s">
        <v>371</v>
      </c>
      <c r="V93" s="50" t="s">
        <v>83</v>
      </c>
      <c r="Y93" s="11"/>
      <c r="Z93" s="3"/>
    </row>
    <row r="94" spans="3:26" x14ac:dyDescent="0.2">
      <c r="C94" s="107"/>
      <c r="D94" s="3"/>
      <c r="E94" s="147"/>
      <c r="F94" s="194"/>
      <c r="S94" s="107" t="s">
        <v>6150</v>
      </c>
      <c r="U94" s="111" t="s">
        <v>373</v>
      </c>
      <c r="V94" s="101"/>
      <c r="Y94" s="11"/>
      <c r="Z94" s="10"/>
    </row>
    <row r="95" spans="3:26" x14ac:dyDescent="0.2">
      <c r="C95" s="107"/>
      <c r="D95" s="3"/>
      <c r="E95" s="147"/>
      <c r="F95" s="192"/>
      <c r="S95" s="107" t="s">
        <v>4169</v>
      </c>
      <c r="U95" s="111" t="s">
        <v>376</v>
      </c>
      <c r="V95" s="113" t="s">
        <v>1508</v>
      </c>
      <c r="Y95" s="11"/>
      <c r="Z95" s="11"/>
    </row>
    <row r="96" spans="3:26" x14ac:dyDescent="0.2">
      <c r="C96" s="107"/>
      <c r="D96" s="3"/>
      <c r="E96" s="147"/>
      <c r="F96" s="192"/>
      <c r="S96" s="107" t="s">
        <v>4170</v>
      </c>
      <c r="U96" s="127" t="s">
        <v>378</v>
      </c>
      <c r="V96" s="196" t="s">
        <v>7302</v>
      </c>
      <c r="Y96" s="11"/>
      <c r="Z96" s="11"/>
    </row>
    <row r="97" spans="1:26" x14ac:dyDescent="0.2">
      <c r="S97" s="107"/>
      <c r="U97" s="202"/>
      <c r="V97" s="118"/>
      <c r="Y97" s="11"/>
      <c r="Z97" s="11"/>
    </row>
    <row r="98" spans="1:26" x14ac:dyDescent="0.2">
      <c r="S98" s="107"/>
      <c r="U98" s="202"/>
      <c r="V98" s="118"/>
      <c r="Y98" s="11"/>
      <c r="Z98" s="11"/>
    </row>
    <row r="99" spans="1:26" x14ac:dyDescent="0.2">
      <c r="S99" s="107"/>
      <c r="U99" s="202"/>
      <c r="V99" s="118"/>
      <c r="Y99" s="11"/>
      <c r="Z99" s="11"/>
    </row>
    <row r="100" spans="1:26" x14ac:dyDescent="0.2">
      <c r="S100" s="107"/>
      <c r="U100" s="202"/>
      <c r="V100" s="118"/>
      <c r="Y100" s="11"/>
      <c r="Z100" s="11"/>
    </row>
    <row r="101" spans="1:26" x14ac:dyDescent="0.2">
      <c r="Y101" s="11"/>
      <c r="Z101" s="11"/>
    </row>
    <row r="102" spans="1:26" x14ac:dyDescent="0.2">
      <c r="B102" s="465" t="s">
        <v>1217</v>
      </c>
      <c r="C102" s="465"/>
      <c r="D102" s="465"/>
      <c r="E102" s="465"/>
      <c r="F102" s="465"/>
      <c r="G102" s="465"/>
      <c r="H102" s="465"/>
      <c r="I102" s="465"/>
      <c r="J102" s="465"/>
      <c r="Y102" s="11"/>
      <c r="Z102" s="11"/>
    </row>
    <row r="103" spans="1:26" x14ac:dyDescent="0.2">
      <c r="B103" s="149" t="s">
        <v>369</v>
      </c>
      <c r="C103" s="204" t="s">
        <v>475</v>
      </c>
      <c r="D103" s="204" t="s">
        <v>476</v>
      </c>
      <c r="E103" s="204" t="s">
        <v>477</v>
      </c>
      <c r="F103" s="204" t="s">
        <v>478</v>
      </c>
      <c r="G103" s="204" t="s">
        <v>479</v>
      </c>
      <c r="H103" s="204" t="s">
        <v>480</v>
      </c>
      <c r="I103" s="204" t="s">
        <v>481</v>
      </c>
      <c r="Y103" s="101"/>
      <c r="Z103" s="177"/>
    </row>
    <row r="104" spans="1:26" x14ac:dyDescent="0.2">
      <c r="A104" s="147">
        <v>9</v>
      </c>
      <c r="B104" s="205"/>
      <c r="C104" s="206">
        <v>5</v>
      </c>
      <c r="D104" s="206">
        <v>4</v>
      </c>
      <c r="E104" s="206">
        <v>0</v>
      </c>
      <c r="F104" s="206">
        <v>0</v>
      </c>
      <c r="G104" s="207"/>
      <c r="H104" s="207"/>
      <c r="I104" s="207"/>
      <c r="J104" s="3"/>
    </row>
    <row r="105" spans="1:26" x14ac:dyDescent="0.2">
      <c r="A105" s="147"/>
      <c r="B105" s="255">
        <v>35</v>
      </c>
      <c r="C105" s="3">
        <f t="shared" ref="C105:C109" si="0">P105*$C$104</f>
        <v>0.40650000000000008</v>
      </c>
      <c r="D105" s="3">
        <f t="shared" ref="D105:D109" si="1">Q105*$D$104</f>
        <v>0.2104</v>
      </c>
      <c r="E105" s="3">
        <f t="shared" ref="E105:E109" si="2">R105*$E$104</f>
        <v>0</v>
      </c>
      <c r="F105" s="3">
        <f t="shared" ref="F105:F134" si="3">S105*$F$104</f>
        <v>0</v>
      </c>
      <c r="G105" s="3">
        <f t="shared" ref="G105:G109" si="4">SUM(C105:F105)/$A$104</f>
        <v>6.8544444444444463E-2</v>
      </c>
      <c r="H105" s="3">
        <f t="shared" ref="H105:H134" si="5">0.92/66</f>
        <v>1.3939393939393941E-2</v>
      </c>
      <c r="I105" s="3">
        <f t="shared" ref="I105:I109" si="6">G105*H105</f>
        <v>9.5546801346801382E-4</v>
      </c>
      <c r="J105" s="3"/>
      <c r="O105" s="208">
        <v>35</v>
      </c>
      <c r="P105" s="213">
        <v>8.1300000000000011E-2</v>
      </c>
      <c r="Q105" s="214">
        <v>5.2600000000000001E-2</v>
      </c>
      <c r="R105" s="215">
        <v>8.1300000000000011E-2</v>
      </c>
      <c r="S105" s="216">
        <v>5.2600000000000001E-2</v>
      </c>
    </row>
    <row r="106" spans="1:26" x14ac:dyDescent="0.2">
      <c r="A106" s="147"/>
      <c r="B106" s="255">
        <v>36</v>
      </c>
      <c r="C106" s="3">
        <f t="shared" si="0"/>
        <v>0.40650000000000008</v>
      </c>
      <c r="D106" s="3">
        <f t="shared" si="1"/>
        <v>0.2104</v>
      </c>
      <c r="E106" s="3">
        <f t="shared" si="2"/>
        <v>0</v>
      </c>
      <c r="F106" s="3">
        <f t="shared" si="3"/>
        <v>0</v>
      </c>
      <c r="G106" s="3">
        <f t="shared" si="4"/>
        <v>6.8544444444444463E-2</v>
      </c>
      <c r="H106" s="3">
        <f t="shared" si="5"/>
        <v>1.3939393939393941E-2</v>
      </c>
      <c r="I106" s="3">
        <f t="shared" si="6"/>
        <v>9.5546801346801382E-4</v>
      </c>
      <c r="J106" s="3"/>
      <c r="O106" s="208">
        <v>36</v>
      </c>
      <c r="P106" s="213">
        <v>8.1300000000000011E-2</v>
      </c>
      <c r="Q106" s="214">
        <v>5.2600000000000001E-2</v>
      </c>
      <c r="R106" s="215">
        <v>8.1300000000000011E-2</v>
      </c>
      <c r="S106" s="216">
        <v>5.2600000000000001E-2</v>
      </c>
    </row>
    <row r="107" spans="1:26" x14ac:dyDescent="0.2">
      <c r="A107" s="147"/>
      <c r="B107" s="255">
        <v>37</v>
      </c>
      <c r="C107" s="3">
        <f t="shared" si="0"/>
        <v>0.40650000000000008</v>
      </c>
      <c r="D107" s="3">
        <f t="shared" si="1"/>
        <v>0.2104</v>
      </c>
      <c r="E107" s="3">
        <f t="shared" si="2"/>
        <v>0</v>
      </c>
      <c r="F107" s="3">
        <f t="shared" si="3"/>
        <v>0</v>
      </c>
      <c r="G107" s="3">
        <f t="shared" si="4"/>
        <v>6.8544444444444463E-2</v>
      </c>
      <c r="H107" s="3">
        <f t="shared" si="5"/>
        <v>1.3939393939393941E-2</v>
      </c>
      <c r="I107" s="3">
        <f t="shared" si="6"/>
        <v>9.5546801346801382E-4</v>
      </c>
      <c r="J107" s="3"/>
      <c r="O107" s="208">
        <v>37</v>
      </c>
      <c r="P107" s="213">
        <v>8.1300000000000011E-2</v>
      </c>
      <c r="Q107" s="214">
        <v>5.2600000000000001E-2</v>
      </c>
      <c r="R107" s="215">
        <v>8.1300000000000011E-2</v>
      </c>
      <c r="S107" s="216">
        <v>5.2600000000000001E-2</v>
      </c>
    </row>
    <row r="108" spans="1:26" x14ac:dyDescent="0.2">
      <c r="A108" s="147"/>
      <c r="B108" s="255">
        <v>38</v>
      </c>
      <c r="C108" s="3">
        <f t="shared" si="0"/>
        <v>0.40650000000000008</v>
      </c>
      <c r="D108" s="3">
        <f t="shared" si="1"/>
        <v>0.2104</v>
      </c>
      <c r="E108" s="3">
        <f t="shared" si="2"/>
        <v>0</v>
      </c>
      <c r="F108" s="3">
        <f t="shared" si="3"/>
        <v>0</v>
      </c>
      <c r="G108" s="3">
        <f t="shared" si="4"/>
        <v>6.8544444444444463E-2</v>
      </c>
      <c r="H108" s="3">
        <f t="shared" si="5"/>
        <v>1.3939393939393941E-2</v>
      </c>
      <c r="I108" s="3">
        <f t="shared" si="6"/>
        <v>9.5546801346801382E-4</v>
      </c>
      <c r="J108" s="3"/>
      <c r="O108" s="208">
        <v>38</v>
      </c>
      <c r="P108" s="213">
        <v>8.1300000000000011E-2</v>
      </c>
      <c r="Q108" s="214">
        <v>5.2600000000000001E-2</v>
      </c>
      <c r="R108" s="215">
        <v>8.1300000000000011E-2</v>
      </c>
      <c r="S108" s="216">
        <v>5.2600000000000001E-2</v>
      </c>
    </row>
    <row r="109" spans="1:26" x14ac:dyDescent="0.2">
      <c r="A109" s="147"/>
      <c r="B109" s="301">
        <v>39</v>
      </c>
      <c r="C109" s="15">
        <f t="shared" si="0"/>
        <v>0.40650000000000008</v>
      </c>
      <c r="D109" s="15">
        <f t="shared" si="1"/>
        <v>0.2104</v>
      </c>
      <c r="E109" s="15">
        <f t="shared" si="2"/>
        <v>0</v>
      </c>
      <c r="F109" s="15">
        <f t="shared" si="3"/>
        <v>0</v>
      </c>
      <c r="G109" s="15">
        <f t="shared" si="4"/>
        <v>6.8544444444444463E-2</v>
      </c>
      <c r="H109" s="15">
        <f t="shared" si="5"/>
        <v>1.3939393939393941E-2</v>
      </c>
      <c r="I109" s="15">
        <f t="shared" si="6"/>
        <v>9.5546801346801382E-4</v>
      </c>
      <c r="J109" s="3"/>
      <c r="O109" s="217">
        <v>39</v>
      </c>
      <c r="P109" s="213">
        <v>8.1300000000000011E-2</v>
      </c>
      <c r="Q109" s="214">
        <v>5.2600000000000001E-2</v>
      </c>
      <c r="R109" s="215">
        <v>8.1300000000000011E-2</v>
      </c>
      <c r="S109" s="216">
        <v>5.2600000000000001E-2</v>
      </c>
    </row>
    <row r="110" spans="1:26" x14ac:dyDescent="0.2">
      <c r="B110" s="176">
        <v>40</v>
      </c>
      <c r="C110" s="3">
        <f>P110*$C$104</f>
        <v>0.64049999999999996</v>
      </c>
      <c r="D110" s="3">
        <f>Q110*$D$104</f>
        <v>0.29520000000000002</v>
      </c>
      <c r="E110" s="3">
        <f>R110*$E$104</f>
        <v>0</v>
      </c>
      <c r="F110" s="3">
        <f t="shared" si="3"/>
        <v>0</v>
      </c>
      <c r="G110" s="3">
        <f>SUM(C110:F110)/$A$104</f>
        <v>0.10396666666666667</v>
      </c>
      <c r="H110" s="3">
        <f t="shared" si="5"/>
        <v>1.3939393939393941E-2</v>
      </c>
      <c r="I110" s="3">
        <f>G110*H110</f>
        <v>1.4492323232323235E-3</v>
      </c>
      <c r="O110" s="208">
        <v>40</v>
      </c>
      <c r="P110" s="209">
        <v>0.12809999999999999</v>
      </c>
      <c r="Q110" s="210">
        <v>7.3800000000000004E-2</v>
      </c>
      <c r="R110" s="211">
        <v>0.12809999999999999</v>
      </c>
      <c r="S110" s="212">
        <v>7.3800000000000004E-2</v>
      </c>
    </row>
    <row r="111" spans="1:26" x14ac:dyDescent="0.2">
      <c r="B111" s="176">
        <v>41</v>
      </c>
      <c r="C111" s="3">
        <f t="shared" ref="C111:C134" si="7">P111*$C$104</f>
        <v>0.64049999999999996</v>
      </c>
      <c r="D111" s="3">
        <f t="shared" ref="D111:D134" si="8">Q111*$D$104</f>
        <v>0.29520000000000002</v>
      </c>
      <c r="E111" s="3">
        <f t="shared" ref="E111:E134" si="9">R111*$E$104</f>
        <v>0</v>
      </c>
      <c r="F111" s="3">
        <f t="shared" si="3"/>
        <v>0</v>
      </c>
      <c r="G111" s="3">
        <f t="shared" ref="G111:G134" si="10">SUM(C111:F111)/$A$104</f>
        <v>0.10396666666666667</v>
      </c>
      <c r="H111" s="3">
        <f t="shared" si="5"/>
        <v>1.3939393939393941E-2</v>
      </c>
      <c r="I111" s="3">
        <f t="shared" ref="I111:I134" si="11">G111*H111</f>
        <v>1.4492323232323235E-3</v>
      </c>
      <c r="O111" s="208">
        <v>41</v>
      </c>
      <c r="P111" s="213">
        <v>0.12809999999999999</v>
      </c>
      <c r="Q111" s="214">
        <v>7.3800000000000004E-2</v>
      </c>
      <c r="R111" s="215">
        <v>0.12809999999999999</v>
      </c>
      <c r="S111" s="216">
        <v>7.3800000000000004E-2</v>
      </c>
    </row>
    <row r="112" spans="1:26" x14ac:dyDescent="0.2">
      <c r="B112" s="176">
        <v>42</v>
      </c>
      <c r="C112" s="3">
        <f t="shared" si="7"/>
        <v>0.64049999999999996</v>
      </c>
      <c r="D112" s="3">
        <f t="shared" si="8"/>
        <v>0.29520000000000002</v>
      </c>
      <c r="E112" s="3">
        <f t="shared" si="9"/>
        <v>0</v>
      </c>
      <c r="F112" s="3">
        <f t="shared" si="3"/>
        <v>0</v>
      </c>
      <c r="G112" s="3">
        <f t="shared" si="10"/>
        <v>0.10396666666666667</v>
      </c>
      <c r="H112" s="3">
        <f t="shared" si="5"/>
        <v>1.3939393939393941E-2</v>
      </c>
      <c r="I112" s="3">
        <f t="shared" si="11"/>
        <v>1.4492323232323235E-3</v>
      </c>
      <c r="O112" s="208">
        <v>42</v>
      </c>
      <c r="P112" s="213">
        <v>0.12809999999999999</v>
      </c>
      <c r="Q112" s="214">
        <v>7.3800000000000004E-2</v>
      </c>
      <c r="R112" s="215">
        <v>0.12809999999999999</v>
      </c>
      <c r="S112" s="216">
        <v>7.3800000000000004E-2</v>
      </c>
    </row>
    <row r="113" spans="2:19" x14ac:dyDescent="0.2">
      <c r="B113" s="176">
        <v>43</v>
      </c>
      <c r="C113" s="3">
        <f t="shared" si="7"/>
        <v>0.64049999999999996</v>
      </c>
      <c r="D113" s="3">
        <f t="shared" si="8"/>
        <v>0.29520000000000002</v>
      </c>
      <c r="E113" s="3">
        <f t="shared" si="9"/>
        <v>0</v>
      </c>
      <c r="F113" s="3">
        <f t="shared" si="3"/>
        <v>0</v>
      </c>
      <c r="G113" s="3">
        <f t="shared" si="10"/>
        <v>0.10396666666666667</v>
      </c>
      <c r="H113" s="3">
        <f t="shared" si="5"/>
        <v>1.3939393939393941E-2</v>
      </c>
      <c r="I113" s="3">
        <f t="shared" si="11"/>
        <v>1.4492323232323235E-3</v>
      </c>
      <c r="O113" s="208">
        <v>43</v>
      </c>
      <c r="P113" s="213">
        <v>0.12809999999999999</v>
      </c>
      <c r="Q113" s="214">
        <v>7.3800000000000004E-2</v>
      </c>
      <c r="R113" s="215">
        <v>0.12809999999999999</v>
      </c>
      <c r="S113" s="216">
        <v>7.3800000000000004E-2</v>
      </c>
    </row>
    <row r="114" spans="2:19" x14ac:dyDescent="0.2">
      <c r="B114" s="225">
        <v>44</v>
      </c>
      <c r="C114" s="15">
        <f t="shared" si="7"/>
        <v>0.64049999999999996</v>
      </c>
      <c r="D114" s="15">
        <f t="shared" si="8"/>
        <v>0.29520000000000002</v>
      </c>
      <c r="E114" s="15">
        <f t="shared" si="9"/>
        <v>0</v>
      </c>
      <c r="F114" s="15">
        <f t="shared" si="3"/>
        <v>0</v>
      </c>
      <c r="G114" s="15">
        <f t="shared" si="10"/>
        <v>0.10396666666666667</v>
      </c>
      <c r="H114" s="15">
        <f t="shared" si="5"/>
        <v>1.3939393939393941E-2</v>
      </c>
      <c r="I114" s="15">
        <f t="shared" si="11"/>
        <v>1.4492323232323235E-3</v>
      </c>
      <c r="O114" s="217">
        <v>44</v>
      </c>
      <c r="P114" s="218">
        <v>0.12809999999999999</v>
      </c>
      <c r="Q114" s="219">
        <v>7.3800000000000004E-2</v>
      </c>
      <c r="R114" s="220">
        <v>0.12809999999999999</v>
      </c>
      <c r="S114" s="221">
        <v>7.3800000000000004E-2</v>
      </c>
    </row>
    <row r="115" spans="2:19" x14ac:dyDescent="0.2">
      <c r="B115" s="176">
        <v>45</v>
      </c>
      <c r="C115" s="3">
        <f t="shared" si="7"/>
        <v>0.98899999999999999</v>
      </c>
      <c r="D115" s="3">
        <f t="shared" si="8"/>
        <v>0.49440000000000001</v>
      </c>
      <c r="E115" s="3">
        <f t="shared" si="9"/>
        <v>0</v>
      </c>
      <c r="F115" s="3">
        <f t="shared" si="3"/>
        <v>0</v>
      </c>
      <c r="G115" s="3">
        <f t="shared" si="10"/>
        <v>0.16482222222222223</v>
      </c>
      <c r="H115" s="3">
        <f t="shared" si="5"/>
        <v>1.3939393939393941E-2</v>
      </c>
      <c r="I115" s="3">
        <f t="shared" si="11"/>
        <v>2.2975218855218857E-3</v>
      </c>
      <c r="O115" s="208">
        <v>45</v>
      </c>
      <c r="P115" s="213">
        <v>0.1978</v>
      </c>
      <c r="Q115" s="214">
        <v>0.1236</v>
      </c>
      <c r="R115" s="215">
        <v>0.1978</v>
      </c>
      <c r="S115" s="216">
        <v>0.12359999999999999</v>
      </c>
    </row>
    <row r="116" spans="2:19" x14ac:dyDescent="0.2">
      <c r="B116" s="176">
        <v>46</v>
      </c>
      <c r="C116" s="3">
        <f t="shared" si="7"/>
        <v>0.98899999999999999</v>
      </c>
      <c r="D116" s="3">
        <f t="shared" si="8"/>
        <v>0.49439999999999995</v>
      </c>
      <c r="E116" s="3">
        <f t="shared" si="9"/>
        <v>0</v>
      </c>
      <c r="F116" s="3">
        <f t="shared" si="3"/>
        <v>0</v>
      </c>
      <c r="G116" s="3">
        <f t="shared" si="10"/>
        <v>0.16482222222222223</v>
      </c>
      <c r="H116" s="3">
        <f t="shared" si="5"/>
        <v>1.3939393939393941E-2</v>
      </c>
      <c r="I116" s="3">
        <f t="shared" si="11"/>
        <v>2.2975218855218857E-3</v>
      </c>
      <c r="O116" s="208">
        <v>46</v>
      </c>
      <c r="P116" s="213">
        <v>0.1978</v>
      </c>
      <c r="Q116" s="214">
        <v>0.12359999999999999</v>
      </c>
      <c r="R116" s="215">
        <v>0.1978</v>
      </c>
      <c r="S116" s="216">
        <v>0.12359999999999999</v>
      </c>
    </row>
    <row r="117" spans="2:19" x14ac:dyDescent="0.2">
      <c r="B117" s="176">
        <v>47</v>
      </c>
      <c r="C117" s="3">
        <f t="shared" si="7"/>
        <v>0.98899999999999999</v>
      </c>
      <c r="D117" s="3">
        <f t="shared" si="8"/>
        <v>0.49439999999999995</v>
      </c>
      <c r="E117" s="3">
        <f t="shared" si="9"/>
        <v>0</v>
      </c>
      <c r="F117" s="3">
        <f t="shared" si="3"/>
        <v>0</v>
      </c>
      <c r="G117" s="3">
        <f t="shared" si="10"/>
        <v>0.16482222222222223</v>
      </c>
      <c r="H117" s="3">
        <f t="shared" si="5"/>
        <v>1.3939393939393941E-2</v>
      </c>
      <c r="I117" s="3">
        <f t="shared" si="11"/>
        <v>2.2975218855218857E-3</v>
      </c>
      <c r="O117" s="208">
        <v>47</v>
      </c>
      <c r="P117" s="213">
        <v>0.1978</v>
      </c>
      <c r="Q117" s="214">
        <v>0.12359999999999999</v>
      </c>
      <c r="R117" s="215">
        <v>0.1978</v>
      </c>
      <c r="S117" s="216">
        <v>0.12359999999999999</v>
      </c>
    </row>
    <row r="118" spans="2:19" x14ac:dyDescent="0.2">
      <c r="B118" s="176">
        <v>48</v>
      </c>
      <c r="C118" s="3">
        <f t="shared" si="7"/>
        <v>0.98899999999999999</v>
      </c>
      <c r="D118" s="3">
        <f t="shared" si="8"/>
        <v>0.49440000000000001</v>
      </c>
      <c r="E118" s="3">
        <f t="shared" si="9"/>
        <v>0</v>
      </c>
      <c r="F118" s="3">
        <f t="shared" si="3"/>
        <v>0</v>
      </c>
      <c r="G118" s="3">
        <f t="shared" si="10"/>
        <v>0.16482222222222223</v>
      </c>
      <c r="H118" s="3">
        <f t="shared" si="5"/>
        <v>1.3939393939393941E-2</v>
      </c>
      <c r="I118" s="3">
        <f t="shared" si="11"/>
        <v>2.2975218855218857E-3</v>
      </c>
      <c r="O118" s="208">
        <v>48</v>
      </c>
      <c r="P118" s="213">
        <v>0.1978</v>
      </c>
      <c r="Q118" s="214">
        <v>0.1236</v>
      </c>
      <c r="R118" s="215">
        <v>0.1978</v>
      </c>
      <c r="S118" s="216">
        <v>0.12359999999999999</v>
      </c>
    </row>
    <row r="119" spans="2:19" x14ac:dyDescent="0.2">
      <c r="B119" s="225">
        <v>49</v>
      </c>
      <c r="C119" s="15">
        <f t="shared" si="7"/>
        <v>0.98899999999999999</v>
      </c>
      <c r="D119" s="15">
        <f t="shared" si="8"/>
        <v>0.49439999999999995</v>
      </c>
      <c r="E119" s="15">
        <f t="shared" si="9"/>
        <v>0</v>
      </c>
      <c r="F119" s="15">
        <f t="shared" si="3"/>
        <v>0</v>
      </c>
      <c r="G119" s="15">
        <f t="shared" si="10"/>
        <v>0.16482222222222223</v>
      </c>
      <c r="H119" s="15">
        <f t="shared" si="5"/>
        <v>1.3939393939393941E-2</v>
      </c>
      <c r="I119" s="15">
        <f t="shared" si="11"/>
        <v>2.2975218855218857E-3</v>
      </c>
      <c r="O119" s="217">
        <v>49</v>
      </c>
      <c r="P119" s="213">
        <v>0.1978</v>
      </c>
      <c r="Q119" s="214">
        <v>0.12359999999999999</v>
      </c>
      <c r="R119" s="215">
        <v>0.1978</v>
      </c>
      <c r="S119" s="216">
        <v>0.12359999999999999</v>
      </c>
    </row>
    <row r="120" spans="2:19" x14ac:dyDescent="0.2">
      <c r="B120" s="176">
        <v>50</v>
      </c>
      <c r="C120" s="3">
        <f t="shared" si="7"/>
        <v>1.5175000000000001</v>
      </c>
      <c r="D120" s="3">
        <f t="shared" si="8"/>
        <v>0.85040000000000004</v>
      </c>
      <c r="E120" s="3">
        <f t="shared" si="9"/>
        <v>0</v>
      </c>
      <c r="F120" s="3">
        <f t="shared" si="3"/>
        <v>0</v>
      </c>
      <c r="G120" s="3">
        <f t="shared" si="10"/>
        <v>0.2631</v>
      </c>
      <c r="H120" s="3">
        <f t="shared" si="5"/>
        <v>1.3939393939393941E-2</v>
      </c>
      <c r="I120" s="3">
        <f t="shared" si="11"/>
        <v>3.6674545454545458E-3</v>
      </c>
      <c r="O120" s="208">
        <v>50</v>
      </c>
      <c r="P120" s="209">
        <v>0.30349999999999999</v>
      </c>
      <c r="Q120" s="210">
        <v>0.21260000000000001</v>
      </c>
      <c r="R120" s="211">
        <v>0.30349999999999999</v>
      </c>
      <c r="S120" s="212">
        <v>0.21260000000000001</v>
      </c>
    </row>
    <row r="121" spans="2:19" x14ac:dyDescent="0.2">
      <c r="B121" s="176">
        <v>51</v>
      </c>
      <c r="C121" s="3">
        <f t="shared" si="7"/>
        <v>1.5175000000000001</v>
      </c>
      <c r="D121" s="3">
        <f t="shared" si="8"/>
        <v>0.85040000000000004</v>
      </c>
      <c r="E121" s="3">
        <f t="shared" si="9"/>
        <v>0</v>
      </c>
      <c r="F121" s="3">
        <f t="shared" si="3"/>
        <v>0</v>
      </c>
      <c r="G121" s="3">
        <f t="shared" si="10"/>
        <v>0.2631</v>
      </c>
      <c r="H121" s="3">
        <f t="shared" si="5"/>
        <v>1.3939393939393941E-2</v>
      </c>
      <c r="I121" s="3">
        <f t="shared" si="11"/>
        <v>3.6674545454545458E-3</v>
      </c>
      <c r="O121" s="208">
        <v>51</v>
      </c>
      <c r="P121" s="213">
        <v>0.30349999999999999</v>
      </c>
      <c r="Q121" s="214">
        <v>0.21260000000000001</v>
      </c>
      <c r="R121" s="215">
        <v>0.30349999999999999</v>
      </c>
      <c r="S121" s="216">
        <v>0.21260000000000001</v>
      </c>
    </row>
    <row r="122" spans="2:19" x14ac:dyDescent="0.2">
      <c r="B122" s="176">
        <v>52</v>
      </c>
      <c r="C122" s="3">
        <f t="shared" si="7"/>
        <v>1.5175000000000001</v>
      </c>
      <c r="D122" s="3">
        <f t="shared" si="8"/>
        <v>0.85040000000000004</v>
      </c>
      <c r="E122" s="3">
        <f t="shared" si="9"/>
        <v>0</v>
      </c>
      <c r="F122" s="3">
        <f t="shared" si="3"/>
        <v>0</v>
      </c>
      <c r="G122" s="3">
        <f t="shared" si="10"/>
        <v>0.2631</v>
      </c>
      <c r="H122" s="3">
        <f t="shared" si="5"/>
        <v>1.3939393939393941E-2</v>
      </c>
      <c r="I122" s="3">
        <f t="shared" si="11"/>
        <v>3.6674545454545458E-3</v>
      </c>
      <c r="O122" s="208">
        <v>52</v>
      </c>
      <c r="P122" s="213">
        <v>0.30349999999999999</v>
      </c>
      <c r="Q122" s="214">
        <v>0.21260000000000001</v>
      </c>
      <c r="R122" s="215">
        <v>0.30349999999999999</v>
      </c>
      <c r="S122" s="216">
        <v>0.21260000000000001</v>
      </c>
    </row>
    <row r="123" spans="2:19" x14ac:dyDescent="0.2">
      <c r="B123" s="176">
        <v>53</v>
      </c>
      <c r="C123" s="3">
        <f t="shared" si="7"/>
        <v>1.5175000000000001</v>
      </c>
      <c r="D123" s="3">
        <f t="shared" si="8"/>
        <v>0.85040000000000004</v>
      </c>
      <c r="E123" s="3">
        <f t="shared" si="9"/>
        <v>0</v>
      </c>
      <c r="F123" s="3">
        <f t="shared" si="3"/>
        <v>0</v>
      </c>
      <c r="G123" s="3">
        <f t="shared" si="10"/>
        <v>0.2631</v>
      </c>
      <c r="H123" s="3">
        <f t="shared" si="5"/>
        <v>1.3939393939393941E-2</v>
      </c>
      <c r="I123" s="3">
        <f t="shared" si="11"/>
        <v>3.6674545454545458E-3</v>
      </c>
      <c r="O123" s="208">
        <v>53</v>
      </c>
      <c r="P123" s="213">
        <v>0.30349999999999999</v>
      </c>
      <c r="Q123" s="214">
        <v>0.21260000000000001</v>
      </c>
      <c r="R123" s="215">
        <v>0.30349999999999999</v>
      </c>
      <c r="S123" s="216">
        <v>0.21260000000000001</v>
      </c>
    </row>
    <row r="124" spans="2:19" x14ac:dyDescent="0.2">
      <c r="B124" s="225">
        <v>54</v>
      </c>
      <c r="C124" s="15">
        <f t="shared" si="7"/>
        <v>1.5175000000000001</v>
      </c>
      <c r="D124" s="15">
        <f t="shared" si="8"/>
        <v>0.85040000000000004</v>
      </c>
      <c r="E124" s="15">
        <f t="shared" si="9"/>
        <v>0</v>
      </c>
      <c r="F124" s="15">
        <f t="shared" si="3"/>
        <v>0</v>
      </c>
      <c r="G124" s="15">
        <f t="shared" si="10"/>
        <v>0.2631</v>
      </c>
      <c r="H124" s="15">
        <f t="shared" si="5"/>
        <v>1.3939393939393941E-2</v>
      </c>
      <c r="I124" s="15">
        <f t="shared" si="11"/>
        <v>3.6674545454545458E-3</v>
      </c>
      <c r="O124" s="217">
        <v>54</v>
      </c>
      <c r="P124" s="218">
        <v>0.30349999999999999</v>
      </c>
      <c r="Q124" s="219">
        <v>0.21260000000000001</v>
      </c>
      <c r="R124" s="220">
        <v>0.30349999999999999</v>
      </c>
      <c r="S124" s="221">
        <v>0.21260000000000001</v>
      </c>
    </row>
    <row r="125" spans="2:19" x14ac:dyDescent="0.2">
      <c r="B125" s="176">
        <v>55</v>
      </c>
      <c r="C125" s="3">
        <f t="shared" si="7"/>
        <v>2.4565000000000001</v>
      </c>
      <c r="D125" s="3">
        <f t="shared" si="8"/>
        <v>1.3359999999999999</v>
      </c>
      <c r="E125" s="3">
        <f t="shared" si="9"/>
        <v>0</v>
      </c>
      <c r="F125" s="3">
        <f t="shared" si="3"/>
        <v>0</v>
      </c>
      <c r="G125" s="3">
        <f t="shared" si="10"/>
        <v>0.42138888888888887</v>
      </c>
      <c r="H125" s="3">
        <f t="shared" si="5"/>
        <v>1.3939393939393941E-2</v>
      </c>
      <c r="I125" s="3">
        <f t="shared" si="11"/>
        <v>5.873905723905724E-3</v>
      </c>
      <c r="O125" s="208">
        <v>55</v>
      </c>
      <c r="P125" s="213">
        <v>0.49130000000000001</v>
      </c>
      <c r="Q125" s="214">
        <v>0.33399999999999996</v>
      </c>
      <c r="R125" s="215">
        <v>0.49130000000000001</v>
      </c>
      <c r="S125" s="216">
        <v>0.33399999999999996</v>
      </c>
    </row>
    <row r="126" spans="2:19" x14ac:dyDescent="0.2">
      <c r="B126" s="176">
        <v>56</v>
      </c>
      <c r="C126" s="3">
        <f t="shared" si="7"/>
        <v>2.4565000000000001</v>
      </c>
      <c r="D126" s="3">
        <f t="shared" si="8"/>
        <v>1.3359999999999999</v>
      </c>
      <c r="E126" s="3">
        <f t="shared" si="9"/>
        <v>0</v>
      </c>
      <c r="F126" s="3">
        <f t="shared" si="3"/>
        <v>0</v>
      </c>
      <c r="G126" s="3">
        <f t="shared" si="10"/>
        <v>0.42138888888888887</v>
      </c>
      <c r="H126" s="3">
        <f t="shared" si="5"/>
        <v>1.3939393939393941E-2</v>
      </c>
      <c r="I126" s="3">
        <f t="shared" si="11"/>
        <v>5.873905723905724E-3</v>
      </c>
      <c r="O126" s="208">
        <v>56</v>
      </c>
      <c r="P126" s="213">
        <v>0.49130000000000001</v>
      </c>
      <c r="Q126" s="214">
        <v>0.33399999999999996</v>
      </c>
      <c r="R126" s="215">
        <v>0.49130000000000001</v>
      </c>
      <c r="S126" s="216">
        <v>0.33399999999999996</v>
      </c>
    </row>
    <row r="127" spans="2:19" x14ac:dyDescent="0.2">
      <c r="B127" s="176">
        <v>57</v>
      </c>
      <c r="C127" s="3">
        <f t="shared" si="7"/>
        <v>2.4565000000000001</v>
      </c>
      <c r="D127" s="3">
        <f t="shared" si="8"/>
        <v>1.3359999999999999</v>
      </c>
      <c r="E127" s="3">
        <f t="shared" si="9"/>
        <v>0</v>
      </c>
      <c r="F127" s="3">
        <f t="shared" si="3"/>
        <v>0</v>
      </c>
      <c r="G127" s="3">
        <f t="shared" si="10"/>
        <v>0.42138888888888887</v>
      </c>
      <c r="H127" s="3">
        <f t="shared" si="5"/>
        <v>1.3939393939393941E-2</v>
      </c>
      <c r="I127" s="3">
        <f t="shared" si="11"/>
        <v>5.873905723905724E-3</v>
      </c>
      <c r="O127" s="208">
        <v>57</v>
      </c>
      <c r="P127" s="213">
        <v>0.49130000000000001</v>
      </c>
      <c r="Q127" s="214">
        <v>0.33399999999999996</v>
      </c>
      <c r="R127" s="215">
        <v>0.49130000000000001</v>
      </c>
      <c r="S127" s="216">
        <v>0.33399999999999996</v>
      </c>
    </row>
    <row r="128" spans="2:19" x14ac:dyDescent="0.2">
      <c r="B128" s="176">
        <v>58</v>
      </c>
      <c r="C128" s="3">
        <f t="shared" si="7"/>
        <v>2.4565000000000001</v>
      </c>
      <c r="D128" s="3">
        <f t="shared" si="8"/>
        <v>1.3359999999999999</v>
      </c>
      <c r="E128" s="3">
        <f t="shared" si="9"/>
        <v>0</v>
      </c>
      <c r="F128" s="3">
        <f t="shared" si="3"/>
        <v>0</v>
      </c>
      <c r="G128" s="3">
        <f t="shared" si="10"/>
        <v>0.42138888888888887</v>
      </c>
      <c r="H128" s="3">
        <f t="shared" si="5"/>
        <v>1.3939393939393941E-2</v>
      </c>
      <c r="I128" s="3">
        <f t="shared" si="11"/>
        <v>5.873905723905724E-3</v>
      </c>
      <c r="O128" s="208">
        <v>58</v>
      </c>
      <c r="P128" s="213">
        <v>0.49130000000000001</v>
      </c>
      <c r="Q128" s="214">
        <v>0.33399999999999996</v>
      </c>
      <c r="R128" s="215">
        <v>0.49130000000000001</v>
      </c>
      <c r="S128" s="216">
        <v>0.33399999999999996</v>
      </c>
    </row>
    <row r="129" spans="2:19" x14ac:dyDescent="0.2">
      <c r="B129" s="225">
        <v>59</v>
      </c>
      <c r="C129" s="15">
        <f t="shared" si="7"/>
        <v>2.4565000000000001</v>
      </c>
      <c r="D129" s="15">
        <f t="shared" si="8"/>
        <v>1.3359999999999999</v>
      </c>
      <c r="E129" s="15">
        <f t="shared" si="9"/>
        <v>0</v>
      </c>
      <c r="F129" s="15">
        <f t="shared" si="3"/>
        <v>0</v>
      </c>
      <c r="G129" s="15">
        <f t="shared" si="10"/>
        <v>0.42138888888888887</v>
      </c>
      <c r="H129" s="15">
        <f t="shared" si="5"/>
        <v>1.3939393939393941E-2</v>
      </c>
      <c r="I129" s="15">
        <f t="shared" si="11"/>
        <v>5.873905723905724E-3</v>
      </c>
      <c r="O129" s="217">
        <v>59</v>
      </c>
      <c r="P129" s="213">
        <v>0.49130000000000001</v>
      </c>
      <c r="Q129" s="214">
        <v>0.33399999999999996</v>
      </c>
      <c r="R129" s="215">
        <v>0.49130000000000001</v>
      </c>
      <c r="S129" s="216">
        <v>0.33399999999999996</v>
      </c>
    </row>
    <row r="130" spans="2:19" x14ac:dyDescent="0.2">
      <c r="B130" s="176">
        <v>60</v>
      </c>
      <c r="C130" s="3">
        <f t="shared" si="7"/>
        <v>3.8435000000000001</v>
      </c>
      <c r="D130" s="3">
        <f t="shared" si="8"/>
        <v>1.8308</v>
      </c>
      <c r="E130" s="3">
        <f t="shared" si="9"/>
        <v>0</v>
      </c>
      <c r="F130" s="3">
        <f t="shared" si="3"/>
        <v>0</v>
      </c>
      <c r="G130" s="3">
        <f t="shared" si="10"/>
        <v>0.6304777777777778</v>
      </c>
      <c r="H130" s="3">
        <f t="shared" si="5"/>
        <v>1.3939393939393941E-2</v>
      </c>
      <c r="I130" s="3">
        <f t="shared" si="11"/>
        <v>8.7884781144781151E-3</v>
      </c>
      <c r="O130" s="208">
        <v>60</v>
      </c>
      <c r="P130" s="209">
        <v>0.76870000000000005</v>
      </c>
      <c r="Q130" s="210">
        <v>0.4577</v>
      </c>
      <c r="R130" s="211">
        <v>0.76870000000000005</v>
      </c>
      <c r="S130" s="212">
        <v>0.45770000000000005</v>
      </c>
    </row>
    <row r="131" spans="2:19" x14ac:dyDescent="0.2">
      <c r="B131" s="176">
        <v>61</v>
      </c>
      <c r="C131" s="3">
        <f t="shared" si="7"/>
        <v>3.8435000000000001</v>
      </c>
      <c r="D131" s="3">
        <f t="shared" si="8"/>
        <v>1.8308000000000002</v>
      </c>
      <c r="E131" s="3">
        <f t="shared" si="9"/>
        <v>0</v>
      </c>
      <c r="F131" s="3">
        <f t="shared" si="3"/>
        <v>0</v>
      </c>
      <c r="G131" s="3">
        <f t="shared" si="10"/>
        <v>0.6304777777777778</v>
      </c>
      <c r="H131" s="3">
        <f t="shared" si="5"/>
        <v>1.3939393939393941E-2</v>
      </c>
      <c r="I131" s="3">
        <f t="shared" si="11"/>
        <v>8.7884781144781151E-3</v>
      </c>
      <c r="O131" s="208">
        <v>61</v>
      </c>
      <c r="P131" s="213">
        <v>0.76870000000000005</v>
      </c>
      <c r="Q131" s="214">
        <v>0.45770000000000005</v>
      </c>
      <c r="R131" s="215">
        <v>0.76870000000000005</v>
      </c>
      <c r="S131" s="216">
        <v>0.45770000000000005</v>
      </c>
    </row>
    <row r="132" spans="2:19" x14ac:dyDescent="0.2">
      <c r="B132" s="176">
        <v>62</v>
      </c>
      <c r="C132" s="3">
        <f t="shared" si="7"/>
        <v>3.8435000000000001</v>
      </c>
      <c r="D132" s="3">
        <f t="shared" si="8"/>
        <v>1.8308000000000002</v>
      </c>
      <c r="E132" s="3">
        <f t="shared" si="9"/>
        <v>0</v>
      </c>
      <c r="F132" s="3">
        <f t="shared" si="3"/>
        <v>0</v>
      </c>
      <c r="G132" s="3">
        <f t="shared" si="10"/>
        <v>0.6304777777777778</v>
      </c>
      <c r="H132" s="3">
        <f t="shared" si="5"/>
        <v>1.3939393939393941E-2</v>
      </c>
      <c r="I132" s="3">
        <f t="shared" si="11"/>
        <v>8.7884781144781151E-3</v>
      </c>
      <c r="O132" s="208">
        <v>62</v>
      </c>
      <c r="P132" s="213">
        <v>0.76870000000000005</v>
      </c>
      <c r="Q132" s="214">
        <v>0.45770000000000005</v>
      </c>
      <c r="R132" s="215">
        <v>0.76870000000000005</v>
      </c>
      <c r="S132" s="216">
        <v>0.45770000000000005</v>
      </c>
    </row>
    <row r="133" spans="2:19" x14ac:dyDescent="0.2">
      <c r="B133" s="176">
        <v>63</v>
      </c>
      <c r="C133" s="3">
        <f t="shared" si="7"/>
        <v>3.8435000000000001</v>
      </c>
      <c r="D133" s="3">
        <f t="shared" si="8"/>
        <v>1.8308000000000002</v>
      </c>
      <c r="E133" s="3">
        <f t="shared" si="9"/>
        <v>0</v>
      </c>
      <c r="F133" s="3">
        <f t="shared" si="3"/>
        <v>0</v>
      </c>
      <c r="G133" s="3">
        <f t="shared" si="10"/>
        <v>0.6304777777777778</v>
      </c>
      <c r="H133" s="3">
        <f t="shared" si="5"/>
        <v>1.3939393939393941E-2</v>
      </c>
      <c r="I133" s="3">
        <f t="shared" si="11"/>
        <v>8.7884781144781151E-3</v>
      </c>
      <c r="O133" s="208">
        <v>63</v>
      </c>
      <c r="P133" s="213">
        <v>0.76870000000000005</v>
      </c>
      <c r="Q133" s="214">
        <v>0.45770000000000005</v>
      </c>
      <c r="R133" s="215">
        <v>0.76870000000000005</v>
      </c>
      <c r="S133" s="216">
        <v>0.45770000000000005</v>
      </c>
    </row>
    <row r="134" spans="2:19" x14ac:dyDescent="0.2">
      <c r="B134" s="176">
        <v>64</v>
      </c>
      <c r="C134" s="3">
        <f t="shared" si="7"/>
        <v>3.8435000000000001</v>
      </c>
      <c r="D134" s="3">
        <f t="shared" si="8"/>
        <v>1.8308000000000002</v>
      </c>
      <c r="E134" s="3">
        <f t="shared" si="9"/>
        <v>0</v>
      </c>
      <c r="F134" s="3">
        <f t="shared" si="3"/>
        <v>0</v>
      </c>
      <c r="G134" s="3">
        <f t="shared" si="10"/>
        <v>0.6304777777777778</v>
      </c>
      <c r="H134" s="3">
        <f t="shared" si="5"/>
        <v>1.3939393939393941E-2</v>
      </c>
      <c r="I134" s="3">
        <f t="shared" si="11"/>
        <v>8.7884781144781151E-3</v>
      </c>
      <c r="O134" s="217">
        <v>64</v>
      </c>
      <c r="P134" s="218">
        <v>0.76870000000000005</v>
      </c>
      <c r="Q134" s="219">
        <v>0.45770000000000005</v>
      </c>
      <c r="R134" s="220">
        <v>0.76870000000000005</v>
      </c>
      <c r="S134" s="221">
        <v>0.45770000000000005</v>
      </c>
    </row>
    <row r="137" spans="2:19" x14ac:dyDescent="0.2">
      <c r="B137" s="465" t="s">
        <v>1218</v>
      </c>
      <c r="C137" s="465"/>
      <c r="D137" s="465"/>
      <c r="E137" s="465"/>
      <c r="F137" s="465"/>
      <c r="G137" s="465"/>
      <c r="H137" s="465"/>
      <c r="I137" s="465"/>
    </row>
    <row r="138" spans="2:19" x14ac:dyDescent="0.2">
      <c r="B138" s="106" t="s">
        <v>483</v>
      </c>
      <c r="C138" s="40" t="s">
        <v>484</v>
      </c>
      <c r="D138" s="108" t="s">
        <v>485</v>
      </c>
      <c r="E138" s="111" t="s">
        <v>480</v>
      </c>
      <c r="F138" s="108" t="s">
        <v>486</v>
      </c>
      <c r="G138" s="151" t="s">
        <v>488</v>
      </c>
      <c r="H138" s="152" t="s">
        <v>437</v>
      </c>
      <c r="J138" s="3">
        <v>1.1499999999999999</v>
      </c>
    </row>
    <row r="139" spans="2:19" x14ac:dyDescent="0.2">
      <c r="B139" s="28" t="s">
        <v>79</v>
      </c>
      <c r="C139" s="112" t="s">
        <v>76</v>
      </c>
      <c r="D139" s="112">
        <v>1</v>
      </c>
      <c r="E139" s="112">
        <f>SUM(H105:H109)</f>
        <v>6.9696969696969702E-2</v>
      </c>
      <c r="F139" s="112">
        <f>SUM(I105:I109)/E139</f>
        <v>6.8544444444444463E-2</v>
      </c>
      <c r="G139" s="222">
        <v>90000</v>
      </c>
      <c r="H139" s="223">
        <f>F139*G139*$J$138</f>
        <v>7094.3500000000013</v>
      </c>
      <c r="J139" s="3"/>
    </row>
    <row r="140" spans="2:19" x14ac:dyDescent="0.2">
      <c r="B140" s="28" t="s">
        <v>83</v>
      </c>
      <c r="C140" s="112" t="s">
        <v>76</v>
      </c>
      <c r="D140" s="112">
        <v>6</v>
      </c>
      <c r="E140" s="112">
        <f>SUM(H110:H114)</f>
        <v>6.9696969696969702E-2</v>
      </c>
      <c r="F140" s="112">
        <f>SUM(I110:I114)/E140</f>
        <v>0.10396666666666668</v>
      </c>
      <c r="G140" s="222">
        <f>90000*6</f>
        <v>540000</v>
      </c>
      <c r="H140" s="223">
        <f>F140*G140*$J$138</f>
        <v>64563.3</v>
      </c>
    </row>
    <row r="141" spans="2:19" x14ac:dyDescent="0.2">
      <c r="B141" s="28" t="s">
        <v>95</v>
      </c>
      <c r="C141" s="112" t="s">
        <v>76</v>
      </c>
      <c r="D141" s="112">
        <v>2</v>
      </c>
      <c r="E141" s="112">
        <f>SUM(H115:H119)</f>
        <v>6.9696969696969702E-2</v>
      </c>
      <c r="F141" s="112">
        <f>SUM(I115:I119)/E141</f>
        <v>0.16482222222222223</v>
      </c>
      <c r="G141" s="224">
        <f>90000*2</f>
        <v>180000</v>
      </c>
      <c r="H141" s="223">
        <f t="shared" ref="H141:H143" si="12">F141*G141*$J$138</f>
        <v>34118.199999999997</v>
      </c>
    </row>
    <row r="142" spans="2:19" x14ac:dyDescent="0.2">
      <c r="B142" s="3" t="s">
        <v>196</v>
      </c>
      <c r="C142" s="112" t="s">
        <v>76</v>
      </c>
      <c r="D142" s="112">
        <v>0</v>
      </c>
      <c r="E142" s="112">
        <f>SUM(H120:H124)</f>
        <v>6.9696969696969702E-2</v>
      </c>
      <c r="F142" s="112">
        <f>SUM(I120:I124)/E142</f>
        <v>0.2631</v>
      </c>
      <c r="G142" s="112">
        <v>0</v>
      </c>
      <c r="H142" s="223">
        <f t="shared" si="12"/>
        <v>0</v>
      </c>
    </row>
    <row r="143" spans="2:19" x14ac:dyDescent="0.2">
      <c r="B143" s="28" t="s">
        <v>234</v>
      </c>
      <c r="C143" s="112" t="s">
        <v>76</v>
      </c>
      <c r="D143" s="112">
        <v>0</v>
      </c>
      <c r="E143" s="112">
        <f>SUM(H130:H134)</f>
        <v>6.9696969696969702E-2</v>
      </c>
      <c r="F143" s="112">
        <f>SUM(I130:I134)/E143</f>
        <v>0.6304777777777778</v>
      </c>
      <c r="G143" s="224">
        <v>0</v>
      </c>
      <c r="H143" s="223">
        <f t="shared" si="12"/>
        <v>0</v>
      </c>
    </row>
    <row r="144" spans="2:19" x14ac:dyDescent="0.2">
      <c r="B144" s="28"/>
      <c r="C144" s="112"/>
      <c r="D144" s="112"/>
      <c r="E144" s="112"/>
      <c r="F144" s="112"/>
      <c r="G144" s="224"/>
      <c r="H144" s="223"/>
    </row>
    <row r="145" spans="2:22" x14ac:dyDescent="0.2">
      <c r="B145" s="28"/>
      <c r="C145" s="112"/>
      <c r="D145" s="112"/>
      <c r="E145" s="112"/>
      <c r="F145" s="112"/>
      <c r="G145" s="224"/>
      <c r="H145" s="223"/>
    </row>
    <row r="146" spans="2:22" x14ac:dyDescent="0.2">
      <c r="B146" s="28"/>
      <c r="C146" s="112"/>
      <c r="D146" s="112"/>
      <c r="E146" s="112"/>
      <c r="F146" s="112"/>
      <c r="G146" s="224"/>
      <c r="H146" s="223"/>
    </row>
    <row r="147" spans="2:22" x14ac:dyDescent="0.2">
      <c r="D147" s="456" t="s">
        <v>1306</v>
      </c>
      <c r="E147" s="456"/>
      <c r="F147" s="456"/>
      <c r="G147" s="456"/>
      <c r="S147" s="35"/>
      <c r="T147" s="35"/>
      <c r="U147" s="35"/>
      <c r="V147" s="35"/>
    </row>
    <row r="148" spans="2:22" x14ac:dyDescent="0.2">
      <c r="D148" s="77" t="s">
        <v>353</v>
      </c>
      <c r="E148" s="77" t="s">
        <v>1293</v>
      </c>
      <c r="F148" s="119" t="s">
        <v>354</v>
      </c>
      <c r="G148" s="135" t="s">
        <v>3</v>
      </c>
      <c r="S148" s="35"/>
      <c r="T148" s="35"/>
      <c r="U148" s="147"/>
      <c r="V148" s="28"/>
    </row>
    <row r="149" spans="2:22" x14ac:dyDescent="0.2">
      <c r="D149" s="107" t="s">
        <v>3585</v>
      </c>
      <c r="E149" s="35"/>
      <c r="F149" s="108" t="s">
        <v>22</v>
      </c>
      <c r="G149" s="19" t="s">
        <v>23</v>
      </c>
      <c r="S149" s="107"/>
      <c r="T149" s="35"/>
      <c r="U149" s="147"/>
      <c r="V149" s="11"/>
    </row>
    <row r="150" spans="2:22" x14ac:dyDescent="0.2">
      <c r="D150" s="107" t="s">
        <v>3997</v>
      </c>
      <c r="E150" s="35"/>
      <c r="F150" s="108" t="s">
        <v>26</v>
      </c>
      <c r="G150" s="186" t="s">
        <v>2023</v>
      </c>
      <c r="S150" s="107"/>
      <c r="T150" s="35"/>
      <c r="U150" s="147"/>
      <c r="V150" s="10"/>
    </row>
    <row r="151" spans="2:22" x14ac:dyDescent="0.2">
      <c r="D151" s="107" t="s">
        <v>3676</v>
      </c>
      <c r="E151" s="35"/>
      <c r="F151" s="108" t="s">
        <v>440</v>
      </c>
      <c r="G151" s="226">
        <v>15.96</v>
      </c>
      <c r="S151" s="107"/>
      <c r="T151" s="35"/>
      <c r="U151" s="147"/>
      <c r="V151" s="226"/>
    </row>
    <row r="152" spans="2:22" x14ac:dyDescent="0.2">
      <c r="D152" s="107" t="s">
        <v>3677</v>
      </c>
      <c r="E152" s="3"/>
      <c r="F152" s="111" t="s">
        <v>723</v>
      </c>
      <c r="G152" s="194">
        <v>2.4</v>
      </c>
      <c r="S152" s="107"/>
      <c r="T152" s="3"/>
      <c r="U152" s="202"/>
      <c r="V152" s="132"/>
    </row>
    <row r="153" spans="2:22" x14ac:dyDescent="0.2">
      <c r="D153" s="107" t="s">
        <v>3678</v>
      </c>
      <c r="E153" s="3"/>
      <c r="F153" s="111" t="s">
        <v>399</v>
      </c>
      <c r="G153" s="192" t="s">
        <v>1503</v>
      </c>
      <c r="S153" s="107"/>
      <c r="T153" s="3"/>
      <c r="U153" s="202"/>
      <c r="V153" s="192"/>
    </row>
    <row r="154" spans="2:22" x14ac:dyDescent="0.2">
      <c r="D154" s="107" t="s">
        <v>3679</v>
      </c>
      <c r="F154" s="108" t="s">
        <v>70</v>
      </c>
      <c r="G154" s="200">
        <v>9</v>
      </c>
      <c r="S154" s="107"/>
      <c r="U154" s="147"/>
      <c r="V154" s="145"/>
    </row>
    <row r="155" spans="2:22" x14ac:dyDescent="0.2">
      <c r="D155" s="107" t="s">
        <v>3680</v>
      </c>
      <c r="F155" s="108" t="s">
        <v>441</v>
      </c>
      <c r="G155" s="194">
        <v>12927.6</v>
      </c>
      <c r="S155" s="107"/>
      <c r="U155" s="147"/>
      <c r="V155" s="132"/>
    </row>
    <row r="156" spans="2:22" x14ac:dyDescent="0.2">
      <c r="D156" s="107" t="s">
        <v>3681</v>
      </c>
      <c r="F156" s="108" t="s">
        <v>442</v>
      </c>
      <c r="G156" s="194">
        <v>1077.3</v>
      </c>
      <c r="S156" s="107"/>
      <c r="U156" s="147"/>
      <c r="V156" s="132"/>
    </row>
    <row r="157" spans="2:22" x14ac:dyDescent="0.2">
      <c r="D157" s="107" t="s">
        <v>3682</v>
      </c>
      <c r="F157" s="108" t="s">
        <v>724</v>
      </c>
      <c r="G157" s="194">
        <v>1944</v>
      </c>
      <c r="S157" s="107"/>
      <c r="U157" s="147"/>
      <c r="V157" s="132"/>
    </row>
    <row r="158" spans="2:22" x14ac:dyDescent="0.2">
      <c r="D158" s="107"/>
      <c r="F158" s="147"/>
      <c r="G158" s="194"/>
      <c r="S158" s="107"/>
      <c r="U158" s="147"/>
      <c r="V158" s="132"/>
    </row>
    <row r="159" spans="2:22" x14ac:dyDescent="0.2">
      <c r="D159" s="107"/>
      <c r="F159" s="147"/>
      <c r="G159" s="194"/>
      <c r="S159" s="107"/>
      <c r="U159" s="147"/>
      <c r="V159" s="132"/>
    </row>
    <row r="160" spans="2:22" x14ac:dyDescent="0.2">
      <c r="D160" s="107"/>
      <c r="F160" s="147"/>
      <c r="G160" s="194"/>
      <c r="S160" s="107"/>
      <c r="U160" s="147"/>
      <c r="V160" s="132"/>
    </row>
    <row r="162" spans="4:16" x14ac:dyDescent="0.2">
      <c r="D162" s="455" t="s">
        <v>1307</v>
      </c>
      <c r="E162" s="455"/>
      <c r="F162" s="455"/>
      <c r="G162" s="455"/>
      <c r="M162" s="455" t="s">
        <v>1308</v>
      </c>
      <c r="N162" s="455"/>
      <c r="O162" s="455"/>
      <c r="P162" s="455"/>
    </row>
    <row r="163" spans="4:16" x14ac:dyDescent="0.2">
      <c r="D163" s="25" t="s">
        <v>417</v>
      </c>
      <c r="E163" s="25" t="s">
        <v>418</v>
      </c>
      <c r="F163" s="25">
        <v>3</v>
      </c>
      <c r="G163" s="175"/>
      <c r="M163" s="35" t="s">
        <v>353</v>
      </c>
      <c r="N163" s="35" t="s">
        <v>1293</v>
      </c>
      <c r="O163" s="119" t="s">
        <v>354</v>
      </c>
      <c r="P163" s="120" t="s">
        <v>2</v>
      </c>
    </row>
    <row r="164" spans="4:16" x14ac:dyDescent="0.2">
      <c r="D164" s="77" t="s">
        <v>353</v>
      </c>
      <c r="E164" s="77" t="s">
        <v>1293</v>
      </c>
      <c r="F164" s="119" t="s">
        <v>354</v>
      </c>
      <c r="G164" s="135" t="s">
        <v>2</v>
      </c>
      <c r="M164" s="107" t="s">
        <v>3585</v>
      </c>
      <c r="N164" s="35"/>
      <c r="O164" s="108" t="s">
        <v>22</v>
      </c>
      <c r="P164" s="109" t="s">
        <v>23</v>
      </c>
    </row>
    <row r="165" spans="4:16" x14ac:dyDescent="0.2">
      <c r="D165" s="107" t="s">
        <v>3585</v>
      </c>
      <c r="E165" s="35"/>
      <c r="F165" s="108" t="s">
        <v>22</v>
      </c>
      <c r="G165" s="19" t="s">
        <v>23</v>
      </c>
      <c r="M165" s="107" t="s">
        <v>4000</v>
      </c>
      <c r="N165" s="35"/>
      <c r="O165" s="108" t="s">
        <v>66</v>
      </c>
      <c r="P165" s="109" t="s">
        <v>67</v>
      </c>
    </row>
    <row r="166" spans="4:16" x14ac:dyDescent="0.2">
      <c r="D166" s="107" t="s">
        <v>3985</v>
      </c>
      <c r="F166" s="111" t="s">
        <v>406</v>
      </c>
      <c r="G166" s="50" t="s">
        <v>1497</v>
      </c>
      <c r="M166" s="107" t="s">
        <v>4001</v>
      </c>
      <c r="N166" s="35"/>
      <c r="O166" s="108" t="s">
        <v>70</v>
      </c>
      <c r="P166" s="122">
        <v>9</v>
      </c>
    </row>
    <row r="167" spans="4:16" x14ac:dyDescent="0.2">
      <c r="D167" s="107" t="s">
        <v>3987</v>
      </c>
      <c r="F167" s="111" t="s">
        <v>408</v>
      </c>
      <c r="G167" s="50" t="s">
        <v>1498</v>
      </c>
      <c r="M167" s="107" t="s">
        <v>6151</v>
      </c>
      <c r="N167" s="3"/>
      <c r="O167" s="108" t="s">
        <v>393</v>
      </c>
      <c r="P167" s="123">
        <v>57766.28</v>
      </c>
    </row>
    <row r="168" spans="4:16" x14ac:dyDescent="0.2">
      <c r="D168" s="107" t="s">
        <v>4058</v>
      </c>
      <c r="F168" s="111" t="s">
        <v>410</v>
      </c>
      <c r="G168" s="136" t="s">
        <v>1470</v>
      </c>
      <c r="M168" s="107" t="s">
        <v>6152</v>
      </c>
      <c r="N168" s="3"/>
      <c r="O168" s="108" t="s">
        <v>394</v>
      </c>
      <c r="P168" s="125">
        <v>44</v>
      </c>
    </row>
    <row r="169" spans="4:16" x14ac:dyDescent="0.2">
      <c r="D169" s="107" t="s">
        <v>4060</v>
      </c>
      <c r="F169" s="111" t="s">
        <v>412</v>
      </c>
      <c r="G169" s="184" t="s">
        <v>1471</v>
      </c>
      <c r="M169" s="107" t="s">
        <v>6153</v>
      </c>
      <c r="N169" s="3"/>
      <c r="O169" s="108" t="s">
        <v>395</v>
      </c>
      <c r="P169" s="126">
        <v>0.51</v>
      </c>
    </row>
    <row r="170" spans="4:16" x14ac:dyDescent="0.2">
      <c r="D170" s="107" t="s">
        <v>4062</v>
      </c>
      <c r="F170" s="111" t="s">
        <v>414</v>
      </c>
      <c r="G170" s="126" t="s">
        <v>1472</v>
      </c>
      <c r="M170" s="107" t="s">
        <v>6154</v>
      </c>
      <c r="N170" s="3"/>
      <c r="O170" s="108" t="s">
        <v>396</v>
      </c>
      <c r="P170" s="126">
        <v>0.49</v>
      </c>
    </row>
    <row r="171" spans="4:16" x14ac:dyDescent="0.2">
      <c r="D171" s="107" t="s">
        <v>4064</v>
      </c>
      <c r="F171" s="127" t="s">
        <v>416</v>
      </c>
      <c r="G171" s="185" t="s">
        <v>1499</v>
      </c>
      <c r="M171" s="107" t="s">
        <v>6155</v>
      </c>
      <c r="N171" s="3"/>
      <c r="O171" s="111" t="s">
        <v>398</v>
      </c>
      <c r="P171" s="192">
        <v>90000</v>
      </c>
    </row>
    <row r="172" spans="4:16" x14ac:dyDescent="0.2">
      <c r="D172" s="107" t="s">
        <v>3997</v>
      </c>
      <c r="E172" s="35"/>
      <c r="F172" s="108" t="s">
        <v>26</v>
      </c>
      <c r="G172" s="186" t="s">
        <v>2023</v>
      </c>
      <c r="M172" s="107" t="s">
        <v>6156</v>
      </c>
      <c r="N172" s="3"/>
      <c r="O172" s="111" t="s">
        <v>399</v>
      </c>
      <c r="P172" s="192">
        <f>P171*P166</f>
        <v>810000</v>
      </c>
    </row>
    <row r="173" spans="4:16" x14ac:dyDescent="0.2">
      <c r="D173" s="107" t="s">
        <v>3998</v>
      </c>
      <c r="E173" s="3"/>
      <c r="F173" s="111" t="s">
        <v>422</v>
      </c>
      <c r="G173" s="137" t="s">
        <v>1500</v>
      </c>
      <c r="M173" s="107" t="s">
        <v>6157</v>
      </c>
      <c r="N173" s="3"/>
      <c r="O173" s="111" t="s">
        <v>1214</v>
      </c>
      <c r="P173" s="192">
        <f>ROUND(0.1281*P171/1000,3)</f>
        <v>11.529</v>
      </c>
    </row>
    <row r="174" spans="4:16" x14ac:dyDescent="0.2">
      <c r="D174" s="107" t="s">
        <v>3999</v>
      </c>
      <c r="E174" s="3"/>
      <c r="F174" s="127" t="s">
        <v>424</v>
      </c>
      <c r="G174" s="135" t="s">
        <v>1501</v>
      </c>
      <c r="M174" s="107" t="s">
        <v>6158</v>
      </c>
      <c r="N174" s="3"/>
      <c r="O174" s="111" t="s">
        <v>1215</v>
      </c>
      <c r="P174" s="192">
        <f>ROUND(0.0738*P171/1000,3)</f>
        <v>6.6420000000000003</v>
      </c>
    </row>
    <row r="175" spans="4:16" x14ac:dyDescent="0.2">
      <c r="D175" s="107" t="s">
        <v>4000</v>
      </c>
      <c r="E175" s="35"/>
      <c r="F175" s="108" t="s">
        <v>66</v>
      </c>
      <c r="G175" s="186" t="s">
        <v>67</v>
      </c>
      <c r="M175" s="107" t="s">
        <v>6159</v>
      </c>
      <c r="N175" s="3"/>
      <c r="O175" s="127" t="s">
        <v>1216</v>
      </c>
      <c r="P175" s="201">
        <f>ROUND(P173*P166*P169+P174*P170*P166,3)</f>
        <v>82.209000000000003</v>
      </c>
    </row>
    <row r="176" spans="4:16" x14ac:dyDescent="0.2">
      <c r="D176" s="107" t="s">
        <v>4001</v>
      </c>
      <c r="E176" s="3"/>
      <c r="F176" s="111" t="s">
        <v>426</v>
      </c>
      <c r="G176" s="28" t="s">
        <v>1502</v>
      </c>
    </row>
    <row r="177" spans="4:7" x14ac:dyDescent="0.2">
      <c r="D177" s="107" t="s">
        <v>4002</v>
      </c>
      <c r="E177" s="3"/>
      <c r="F177" s="111" t="s">
        <v>349</v>
      </c>
      <c r="G177" s="124" t="s">
        <v>1503</v>
      </c>
    </row>
    <row r="178" spans="4:7" x14ac:dyDescent="0.2">
      <c r="D178" s="107" t="s">
        <v>4003</v>
      </c>
      <c r="E178" s="3"/>
      <c r="F178" s="111" t="s">
        <v>430</v>
      </c>
      <c r="G178" s="124" t="s">
        <v>1740</v>
      </c>
    </row>
    <row r="179" spans="4:7" x14ac:dyDescent="0.2">
      <c r="D179" s="107" t="s">
        <v>4004</v>
      </c>
      <c r="E179" s="3"/>
      <c r="F179" s="111" t="s">
        <v>432</v>
      </c>
      <c r="G179" s="124" t="s">
        <v>1741</v>
      </c>
    </row>
    <row r="180" spans="4:7" x14ac:dyDescent="0.2">
      <c r="D180" s="107" t="s">
        <v>4005</v>
      </c>
      <c r="E180" s="3"/>
      <c r="F180" s="111" t="s">
        <v>434</v>
      </c>
      <c r="G180" s="142" t="s">
        <v>1742</v>
      </c>
    </row>
    <row r="181" spans="4:7" x14ac:dyDescent="0.2">
      <c r="D181" s="107" t="s">
        <v>4006</v>
      </c>
      <c r="E181" s="3"/>
      <c r="F181" s="143" t="s">
        <v>436</v>
      </c>
      <c r="G181" s="51" t="s">
        <v>1743</v>
      </c>
    </row>
    <row r="182" spans="4:7" x14ac:dyDescent="0.2">
      <c r="D182" s="107" t="s">
        <v>4926</v>
      </c>
      <c r="E182" s="3"/>
      <c r="F182" s="108" t="s">
        <v>371</v>
      </c>
      <c r="G182" s="28" t="s">
        <v>79</v>
      </c>
    </row>
    <row r="183" spans="4:7" x14ac:dyDescent="0.2">
      <c r="D183" s="107" t="s">
        <v>4927</v>
      </c>
      <c r="E183" s="3"/>
      <c r="F183" s="108" t="s">
        <v>349</v>
      </c>
      <c r="G183" s="192" t="s">
        <v>1508</v>
      </c>
    </row>
    <row r="184" spans="4:7" x14ac:dyDescent="0.2">
      <c r="D184" s="107" t="s">
        <v>4928</v>
      </c>
      <c r="E184" s="3"/>
      <c r="F184" s="108" t="s">
        <v>437</v>
      </c>
      <c r="G184" s="194" t="s">
        <v>1744</v>
      </c>
    </row>
    <row r="185" spans="4:7" x14ac:dyDescent="0.2">
      <c r="D185" s="107" t="s">
        <v>4929</v>
      </c>
      <c r="E185" s="3"/>
      <c r="F185" s="108" t="s">
        <v>438</v>
      </c>
      <c r="G185" s="192" t="s">
        <v>1745</v>
      </c>
    </row>
    <row r="186" spans="4:7" x14ac:dyDescent="0.2">
      <c r="D186" s="107" t="s">
        <v>4930</v>
      </c>
      <c r="E186" s="3"/>
      <c r="F186" s="108" t="s">
        <v>439</v>
      </c>
      <c r="G186" s="192" t="s">
        <v>2322</v>
      </c>
    </row>
    <row r="187" spans="4:7" x14ac:dyDescent="0.2">
      <c r="D187" s="107" t="s">
        <v>6084</v>
      </c>
      <c r="E187" s="3"/>
      <c r="F187" s="108" t="s">
        <v>70</v>
      </c>
      <c r="G187" s="200" t="s">
        <v>1511</v>
      </c>
    </row>
    <row r="188" spans="4:7" x14ac:dyDescent="0.2">
      <c r="D188" s="107" t="s">
        <v>6086</v>
      </c>
      <c r="E188" s="3"/>
      <c r="F188" s="108" t="s">
        <v>399</v>
      </c>
      <c r="G188" s="192" t="s">
        <v>1508</v>
      </c>
    </row>
    <row r="189" spans="4:7" x14ac:dyDescent="0.2">
      <c r="D189" s="107" t="s">
        <v>4931</v>
      </c>
      <c r="E189" s="3"/>
      <c r="F189" s="108" t="s">
        <v>440</v>
      </c>
      <c r="G189" s="192" t="s">
        <v>2909</v>
      </c>
    </row>
    <row r="190" spans="4:7" x14ac:dyDescent="0.2">
      <c r="D190" s="107" t="s">
        <v>4932</v>
      </c>
      <c r="E190" s="3"/>
      <c r="F190" s="108" t="s">
        <v>441</v>
      </c>
      <c r="G190" s="192" t="s">
        <v>2910</v>
      </c>
    </row>
    <row r="191" spans="4:7" x14ac:dyDescent="0.2">
      <c r="D191" s="107" t="s">
        <v>4933</v>
      </c>
      <c r="E191" s="3"/>
      <c r="F191" s="108" t="s">
        <v>442</v>
      </c>
      <c r="G191" s="192" t="s">
        <v>2911</v>
      </c>
    </row>
    <row r="192" spans="4:7" x14ac:dyDescent="0.2">
      <c r="D192" s="107" t="s">
        <v>4934</v>
      </c>
      <c r="E192" s="3"/>
      <c r="F192" s="143" t="s">
        <v>443</v>
      </c>
      <c r="G192" s="201" t="s">
        <v>2323</v>
      </c>
    </row>
    <row r="193" spans="4:7" x14ac:dyDescent="0.2">
      <c r="D193" s="107" t="s">
        <v>4935</v>
      </c>
      <c r="E193" s="3"/>
      <c r="F193" s="108" t="s">
        <v>371</v>
      </c>
      <c r="G193" s="28" t="s">
        <v>83</v>
      </c>
    </row>
    <row r="194" spans="4:7" x14ac:dyDescent="0.2">
      <c r="D194" s="107" t="s">
        <v>4936</v>
      </c>
      <c r="E194" s="3"/>
      <c r="F194" s="108" t="s">
        <v>349</v>
      </c>
      <c r="G194" s="124" t="s">
        <v>1512</v>
      </c>
    </row>
    <row r="195" spans="4:7" x14ac:dyDescent="0.2">
      <c r="D195" s="107" t="s">
        <v>4937</v>
      </c>
      <c r="E195" s="3"/>
      <c r="F195" s="108" t="s">
        <v>437</v>
      </c>
      <c r="G195" s="132" t="s">
        <v>1746</v>
      </c>
    </row>
    <row r="196" spans="4:7" x14ac:dyDescent="0.2">
      <c r="D196" s="107" t="s">
        <v>4938</v>
      </c>
      <c r="E196" s="3"/>
      <c r="F196" s="108" t="s">
        <v>438</v>
      </c>
      <c r="G196" s="124" t="s">
        <v>1747</v>
      </c>
    </row>
    <row r="197" spans="4:7" x14ac:dyDescent="0.2">
      <c r="D197" s="107" t="s">
        <v>4939</v>
      </c>
      <c r="E197" s="3"/>
      <c r="F197" s="108" t="s">
        <v>439</v>
      </c>
      <c r="G197" s="124" t="s">
        <v>2324</v>
      </c>
    </row>
    <row r="198" spans="4:7" x14ac:dyDescent="0.2">
      <c r="D198" s="107" t="s">
        <v>6097</v>
      </c>
      <c r="E198" s="3"/>
      <c r="F198" s="108" t="s">
        <v>70</v>
      </c>
      <c r="G198" s="145" t="s">
        <v>1494</v>
      </c>
    </row>
    <row r="199" spans="4:7" x14ac:dyDescent="0.2">
      <c r="D199" s="107" t="s">
        <v>6099</v>
      </c>
      <c r="E199" s="3"/>
      <c r="F199" s="108" t="s">
        <v>399</v>
      </c>
      <c r="G199" s="124" t="s">
        <v>1512</v>
      </c>
    </row>
    <row r="200" spans="4:7" x14ac:dyDescent="0.2">
      <c r="D200" s="107" t="s">
        <v>4940</v>
      </c>
      <c r="E200" s="3"/>
      <c r="F200" s="108" t="s">
        <v>440</v>
      </c>
      <c r="G200" s="124" t="s">
        <v>2912</v>
      </c>
    </row>
    <row r="201" spans="4:7" x14ac:dyDescent="0.2">
      <c r="D201" s="107" t="s">
        <v>4941</v>
      </c>
      <c r="E201" s="3"/>
      <c r="F201" s="108" t="s">
        <v>441</v>
      </c>
      <c r="G201" s="124" t="s">
        <v>2913</v>
      </c>
    </row>
    <row r="202" spans="4:7" x14ac:dyDescent="0.2">
      <c r="D202" s="107" t="s">
        <v>4942</v>
      </c>
      <c r="E202" s="3"/>
      <c r="F202" s="108" t="s">
        <v>442</v>
      </c>
      <c r="G202" s="124" t="s">
        <v>2914</v>
      </c>
    </row>
    <row r="203" spans="4:7" x14ac:dyDescent="0.2">
      <c r="D203" s="107" t="s">
        <v>4943</v>
      </c>
      <c r="E203" s="3"/>
      <c r="F203" s="143" t="s">
        <v>443</v>
      </c>
      <c r="G203" s="128" t="s">
        <v>2325</v>
      </c>
    </row>
    <row r="204" spans="4:7" x14ac:dyDescent="0.2">
      <c r="D204" s="107" t="s">
        <v>4025</v>
      </c>
      <c r="E204" s="37"/>
      <c r="F204" s="111" t="s">
        <v>371</v>
      </c>
      <c r="G204" s="28" t="s">
        <v>95</v>
      </c>
    </row>
    <row r="205" spans="4:7" x14ac:dyDescent="0.2">
      <c r="D205" s="107" t="s">
        <v>4026</v>
      </c>
      <c r="E205" s="37"/>
      <c r="F205" s="111" t="s">
        <v>349</v>
      </c>
      <c r="G205" s="192" t="s">
        <v>1515</v>
      </c>
    </row>
    <row r="206" spans="4:7" x14ac:dyDescent="0.2">
      <c r="D206" s="107" t="s">
        <v>4027</v>
      </c>
      <c r="E206" s="37"/>
      <c r="F206" s="111" t="s">
        <v>437</v>
      </c>
      <c r="G206" s="192" t="s">
        <v>1748</v>
      </c>
    </row>
    <row r="207" spans="4:7" x14ac:dyDescent="0.2">
      <c r="D207" s="107" t="s">
        <v>4028</v>
      </c>
      <c r="E207" s="37"/>
      <c r="F207" s="111" t="s">
        <v>438</v>
      </c>
      <c r="G207" s="132" t="s">
        <v>1749</v>
      </c>
    </row>
    <row r="208" spans="4:7" x14ac:dyDescent="0.2">
      <c r="D208" s="107" t="s">
        <v>4029</v>
      </c>
      <c r="E208" s="37"/>
      <c r="F208" s="111" t="s">
        <v>439</v>
      </c>
      <c r="G208" s="132" t="s">
        <v>2326</v>
      </c>
    </row>
    <row r="209" spans="4:9" x14ac:dyDescent="0.2">
      <c r="D209" s="107" t="s">
        <v>6109</v>
      </c>
      <c r="E209" s="37"/>
      <c r="F209" s="111" t="s">
        <v>70</v>
      </c>
      <c r="G209" s="145" t="s">
        <v>1518</v>
      </c>
    </row>
    <row r="210" spans="4:9" x14ac:dyDescent="0.2">
      <c r="D210" s="107" t="s">
        <v>6111</v>
      </c>
      <c r="E210" s="37"/>
      <c r="F210" s="111" t="s">
        <v>399</v>
      </c>
      <c r="G210" s="132" t="s">
        <v>1515</v>
      </c>
    </row>
    <row r="211" spans="4:9" x14ac:dyDescent="0.2">
      <c r="D211" s="107" t="s">
        <v>4030</v>
      </c>
      <c r="E211" s="37"/>
      <c r="F211" s="111" t="s">
        <v>440</v>
      </c>
      <c r="G211" s="132" t="s">
        <v>2915</v>
      </c>
    </row>
    <row r="212" spans="4:9" x14ac:dyDescent="0.2">
      <c r="D212" s="107" t="s">
        <v>4031</v>
      </c>
      <c r="E212" s="37"/>
      <c r="F212" s="111" t="s">
        <v>441</v>
      </c>
      <c r="G212" s="132" t="s">
        <v>2916</v>
      </c>
    </row>
    <row r="213" spans="4:9" x14ac:dyDescent="0.2">
      <c r="D213" s="107" t="s">
        <v>4032</v>
      </c>
      <c r="E213" s="37"/>
      <c r="F213" s="111" t="s">
        <v>442</v>
      </c>
      <c r="G213" s="132" t="s">
        <v>2917</v>
      </c>
    </row>
    <row r="214" spans="4:9" x14ac:dyDescent="0.2">
      <c r="D214" s="107" t="s">
        <v>4033</v>
      </c>
      <c r="E214" s="37"/>
      <c r="F214" s="127" t="s">
        <v>443</v>
      </c>
      <c r="G214" s="146" t="s">
        <v>2327</v>
      </c>
    </row>
    <row r="215" spans="4:9" x14ac:dyDescent="0.2">
      <c r="D215" s="107" t="s">
        <v>4052</v>
      </c>
      <c r="E215" s="3"/>
      <c r="F215" s="108" t="s">
        <v>455</v>
      </c>
      <c r="G215" s="124" t="s">
        <v>1503</v>
      </c>
      <c r="I215" s="284">
        <v>810000</v>
      </c>
    </row>
    <row r="216" spans="4:9" x14ac:dyDescent="0.2">
      <c r="D216" s="107" t="s">
        <v>4053</v>
      </c>
      <c r="E216" s="3"/>
      <c r="F216" s="108" t="s">
        <v>457</v>
      </c>
      <c r="G216" s="124" t="s">
        <v>1750</v>
      </c>
      <c r="I216" s="284">
        <v>0.13058746913580246</v>
      </c>
    </row>
    <row r="217" spans="4:9" x14ac:dyDescent="0.2">
      <c r="D217" s="107" t="s">
        <v>4054</v>
      </c>
      <c r="E217" s="3"/>
      <c r="F217" s="108" t="s">
        <v>459</v>
      </c>
      <c r="G217" s="124" t="s">
        <v>2918</v>
      </c>
      <c r="I217" s="284">
        <v>4.32</v>
      </c>
    </row>
    <row r="218" spans="4:9" x14ac:dyDescent="0.2">
      <c r="D218" s="107" t="s">
        <v>4055</v>
      </c>
      <c r="E218" s="3"/>
      <c r="F218" s="108" t="s">
        <v>461</v>
      </c>
      <c r="G218" s="124" t="s">
        <v>2328</v>
      </c>
      <c r="I218" s="284">
        <v>2.4</v>
      </c>
    </row>
    <row r="219" spans="4:9" x14ac:dyDescent="0.2">
      <c r="D219" s="107" t="s">
        <v>6118</v>
      </c>
      <c r="E219" s="3"/>
      <c r="F219" s="108" t="s">
        <v>463</v>
      </c>
      <c r="G219" s="124" t="s">
        <v>1503</v>
      </c>
      <c r="I219" s="284">
        <v>810000</v>
      </c>
    </row>
    <row r="220" spans="4:9" x14ac:dyDescent="0.2">
      <c r="D220" s="107" t="s">
        <v>3633</v>
      </c>
      <c r="E220" s="3"/>
      <c r="F220" s="143" t="s">
        <v>465</v>
      </c>
      <c r="G220" s="198" t="s">
        <v>1502</v>
      </c>
      <c r="I220" s="284">
        <v>9</v>
      </c>
    </row>
    <row r="225" spans="1:19" x14ac:dyDescent="0.2">
      <c r="B225" s="465" t="s">
        <v>1220</v>
      </c>
      <c r="C225" s="465"/>
      <c r="D225" s="465"/>
      <c r="E225" s="465"/>
      <c r="F225" s="465"/>
      <c r="G225" s="465"/>
      <c r="H225" s="465"/>
      <c r="I225" s="465"/>
      <c r="J225" s="465"/>
    </row>
    <row r="226" spans="1:19" x14ac:dyDescent="0.2">
      <c r="B226" s="149" t="s">
        <v>369</v>
      </c>
      <c r="C226" s="204" t="s">
        <v>475</v>
      </c>
      <c r="D226" s="204" t="s">
        <v>476</v>
      </c>
      <c r="E226" s="204" t="s">
        <v>477</v>
      </c>
      <c r="F226" s="204" t="s">
        <v>478</v>
      </c>
      <c r="G226" s="204" t="s">
        <v>479</v>
      </c>
      <c r="H226" s="204" t="s">
        <v>480</v>
      </c>
      <c r="I226" s="204" t="s">
        <v>481</v>
      </c>
    </row>
    <row r="227" spans="1:19" x14ac:dyDescent="0.2">
      <c r="A227">
        <v>4</v>
      </c>
      <c r="B227" s="176">
        <v>35</v>
      </c>
      <c r="C227" s="283">
        <f t="shared" ref="C227:F231" si="13">P227</f>
        <v>8.1300000000000011E-2</v>
      </c>
      <c r="D227" s="283">
        <f t="shared" si="13"/>
        <v>5.2600000000000001E-2</v>
      </c>
      <c r="E227" s="283">
        <f t="shared" si="13"/>
        <v>8.1300000000000011E-2</v>
      </c>
      <c r="F227" s="283">
        <f t="shared" si="13"/>
        <v>5.2600000000000001E-2</v>
      </c>
      <c r="G227" s="3">
        <f t="shared" ref="G227:G231" si="14">SUM(C227:F227)/$A$227</f>
        <v>6.695000000000001E-2</v>
      </c>
      <c r="H227" s="3">
        <f t="shared" ref="H227:H231" si="15">0.92/66</f>
        <v>1.3939393939393941E-2</v>
      </c>
      <c r="I227" s="3">
        <f t="shared" ref="I227:I231" si="16">G227*H227</f>
        <v>9.3324242424242443E-4</v>
      </c>
      <c r="O227" s="208">
        <v>35</v>
      </c>
      <c r="P227" s="213">
        <v>8.1300000000000011E-2</v>
      </c>
      <c r="Q227" s="214">
        <v>5.2600000000000001E-2</v>
      </c>
      <c r="R227" s="215">
        <v>8.1300000000000011E-2</v>
      </c>
      <c r="S227" s="216">
        <v>5.2600000000000001E-2</v>
      </c>
    </row>
    <row r="228" spans="1:19" x14ac:dyDescent="0.2">
      <c r="B228" s="176">
        <v>36</v>
      </c>
      <c r="C228" s="283">
        <f t="shared" si="13"/>
        <v>8.1300000000000011E-2</v>
      </c>
      <c r="D228" s="283">
        <f t="shared" si="13"/>
        <v>5.2600000000000001E-2</v>
      </c>
      <c r="E228" s="283">
        <f t="shared" si="13"/>
        <v>8.1300000000000011E-2</v>
      </c>
      <c r="F228" s="283">
        <f t="shared" si="13"/>
        <v>5.2600000000000001E-2</v>
      </c>
      <c r="G228" s="3">
        <f t="shared" si="14"/>
        <v>6.695000000000001E-2</v>
      </c>
      <c r="H228" s="3">
        <f t="shared" si="15"/>
        <v>1.3939393939393941E-2</v>
      </c>
      <c r="I228" s="3">
        <f t="shared" si="16"/>
        <v>9.3324242424242443E-4</v>
      </c>
      <c r="O228" s="208">
        <v>36</v>
      </c>
      <c r="P228" s="213">
        <v>8.1300000000000011E-2</v>
      </c>
      <c r="Q228" s="214">
        <v>5.2600000000000001E-2</v>
      </c>
      <c r="R228" s="215">
        <v>8.1300000000000011E-2</v>
      </c>
      <c r="S228" s="216">
        <v>5.2600000000000001E-2</v>
      </c>
    </row>
    <row r="229" spans="1:19" x14ac:dyDescent="0.2">
      <c r="B229" s="176">
        <v>37</v>
      </c>
      <c r="C229" s="283">
        <f t="shared" si="13"/>
        <v>8.1300000000000011E-2</v>
      </c>
      <c r="D229" s="283">
        <f t="shared" si="13"/>
        <v>5.2600000000000001E-2</v>
      </c>
      <c r="E229" s="283">
        <f t="shared" si="13"/>
        <v>8.1300000000000011E-2</v>
      </c>
      <c r="F229" s="283">
        <f t="shared" si="13"/>
        <v>5.2600000000000001E-2</v>
      </c>
      <c r="G229" s="3">
        <f t="shared" si="14"/>
        <v>6.695000000000001E-2</v>
      </c>
      <c r="H229" s="3">
        <f t="shared" si="15"/>
        <v>1.3939393939393941E-2</v>
      </c>
      <c r="I229" s="3">
        <f t="shared" si="16"/>
        <v>9.3324242424242443E-4</v>
      </c>
      <c r="O229" s="208">
        <v>37</v>
      </c>
      <c r="P229" s="213">
        <v>8.1300000000000011E-2</v>
      </c>
      <c r="Q229" s="214">
        <v>5.2600000000000001E-2</v>
      </c>
      <c r="R229" s="215">
        <v>8.1300000000000011E-2</v>
      </c>
      <c r="S229" s="216">
        <v>5.2600000000000001E-2</v>
      </c>
    </row>
    <row r="230" spans="1:19" x14ac:dyDescent="0.2">
      <c r="B230" s="176">
        <v>38</v>
      </c>
      <c r="C230" s="283">
        <f t="shared" si="13"/>
        <v>8.1300000000000011E-2</v>
      </c>
      <c r="D230" s="283">
        <f t="shared" si="13"/>
        <v>5.2600000000000001E-2</v>
      </c>
      <c r="E230" s="283">
        <f t="shared" si="13"/>
        <v>8.1300000000000011E-2</v>
      </c>
      <c r="F230" s="283">
        <f t="shared" si="13"/>
        <v>5.2600000000000001E-2</v>
      </c>
      <c r="G230" s="3">
        <f t="shared" si="14"/>
        <v>6.695000000000001E-2</v>
      </c>
      <c r="H230" s="3">
        <f t="shared" si="15"/>
        <v>1.3939393939393941E-2</v>
      </c>
      <c r="I230" s="3">
        <f t="shared" si="16"/>
        <v>9.3324242424242443E-4</v>
      </c>
      <c r="O230" s="208">
        <v>38</v>
      </c>
      <c r="P230" s="213">
        <v>8.1300000000000011E-2</v>
      </c>
      <c r="Q230" s="214">
        <v>5.2600000000000001E-2</v>
      </c>
      <c r="R230" s="215">
        <v>8.1300000000000011E-2</v>
      </c>
      <c r="S230" s="216">
        <v>5.2600000000000001E-2</v>
      </c>
    </row>
    <row r="231" spans="1:19" x14ac:dyDescent="0.2">
      <c r="B231" s="225">
        <v>39</v>
      </c>
      <c r="C231" s="285">
        <f t="shared" si="13"/>
        <v>8.1300000000000011E-2</v>
      </c>
      <c r="D231" s="285">
        <f t="shared" si="13"/>
        <v>5.2600000000000001E-2</v>
      </c>
      <c r="E231" s="285">
        <f t="shared" si="13"/>
        <v>8.1300000000000011E-2</v>
      </c>
      <c r="F231" s="285">
        <f t="shared" si="13"/>
        <v>5.2600000000000001E-2</v>
      </c>
      <c r="G231" s="15">
        <f t="shared" si="14"/>
        <v>6.695000000000001E-2</v>
      </c>
      <c r="H231" s="15">
        <f t="shared" si="15"/>
        <v>1.3939393939393941E-2</v>
      </c>
      <c r="I231" s="15">
        <f t="shared" si="16"/>
        <v>9.3324242424242443E-4</v>
      </c>
      <c r="O231" s="217">
        <v>39</v>
      </c>
      <c r="P231" s="213">
        <v>8.1300000000000011E-2</v>
      </c>
      <c r="Q231" s="214">
        <v>5.2600000000000001E-2</v>
      </c>
      <c r="R231" s="215">
        <v>8.1300000000000011E-2</v>
      </c>
      <c r="S231" s="216">
        <v>5.2600000000000001E-2</v>
      </c>
    </row>
    <row r="232" spans="1:19" x14ac:dyDescent="0.2">
      <c r="B232" s="286">
        <v>40</v>
      </c>
      <c r="C232" s="287">
        <f>P232</f>
        <v>0.12809999999999999</v>
      </c>
      <c r="D232" s="287">
        <f>Q232</f>
        <v>7.3800000000000004E-2</v>
      </c>
      <c r="E232" s="287">
        <f>R232</f>
        <v>0.12809999999999999</v>
      </c>
      <c r="F232" s="287">
        <f>S232</f>
        <v>7.3800000000000004E-2</v>
      </c>
      <c r="G232" s="20">
        <f t="shared" ref="G232:G256" si="17">SUM(C232:F232)/$A$227</f>
        <v>0.10094999999999998</v>
      </c>
      <c r="H232" s="20">
        <f>0.92/66</f>
        <v>1.3939393939393941E-2</v>
      </c>
      <c r="I232" s="20">
        <f>G232*H232</f>
        <v>1.4071818181818181E-3</v>
      </c>
      <c r="O232" s="208">
        <v>40</v>
      </c>
      <c r="P232" s="209">
        <v>0.12809999999999999</v>
      </c>
      <c r="Q232" s="210">
        <v>7.3800000000000004E-2</v>
      </c>
      <c r="R232" s="211">
        <v>0.12809999999999999</v>
      </c>
      <c r="S232" s="212">
        <v>7.3800000000000004E-2</v>
      </c>
    </row>
    <row r="233" spans="1:19" x14ac:dyDescent="0.2">
      <c r="B233" s="176">
        <v>41</v>
      </c>
      <c r="C233" s="283">
        <f t="shared" ref="C233:F256" si="18">P233</f>
        <v>0.12809999999999999</v>
      </c>
      <c r="D233" s="283">
        <f t="shared" si="18"/>
        <v>7.3800000000000004E-2</v>
      </c>
      <c r="E233" s="283">
        <f t="shared" si="18"/>
        <v>0.12809999999999999</v>
      </c>
      <c r="F233" s="283">
        <f t="shared" si="18"/>
        <v>7.3800000000000004E-2</v>
      </c>
      <c r="G233" s="3">
        <f t="shared" si="17"/>
        <v>0.10094999999999998</v>
      </c>
      <c r="H233" s="3">
        <f t="shared" ref="H233:H256" si="19">0.92/66</f>
        <v>1.3939393939393941E-2</v>
      </c>
      <c r="I233" s="3">
        <f t="shared" ref="I233:I256" si="20">G233*H233</f>
        <v>1.4071818181818181E-3</v>
      </c>
      <c r="O233" s="208">
        <v>41</v>
      </c>
      <c r="P233" s="213">
        <v>0.12809999999999999</v>
      </c>
      <c r="Q233" s="214">
        <v>7.3800000000000004E-2</v>
      </c>
      <c r="R233" s="215">
        <v>0.12809999999999999</v>
      </c>
      <c r="S233" s="216">
        <v>7.3800000000000004E-2</v>
      </c>
    </row>
    <row r="234" spans="1:19" x14ac:dyDescent="0.2">
      <c r="B234" s="176">
        <v>42</v>
      </c>
      <c r="C234" s="283">
        <f t="shared" si="18"/>
        <v>0.12809999999999999</v>
      </c>
      <c r="D234" s="283">
        <f t="shared" si="18"/>
        <v>7.3800000000000004E-2</v>
      </c>
      <c r="E234" s="283">
        <f t="shared" si="18"/>
        <v>0.12809999999999999</v>
      </c>
      <c r="F234" s="283">
        <f t="shared" si="18"/>
        <v>7.3800000000000004E-2</v>
      </c>
      <c r="G234" s="3">
        <f t="shared" si="17"/>
        <v>0.10094999999999998</v>
      </c>
      <c r="H234" s="3">
        <f t="shared" si="19"/>
        <v>1.3939393939393941E-2</v>
      </c>
      <c r="I234" s="3">
        <f t="shared" si="20"/>
        <v>1.4071818181818181E-3</v>
      </c>
      <c r="O234" s="208">
        <v>42</v>
      </c>
      <c r="P234" s="213">
        <v>0.12809999999999999</v>
      </c>
      <c r="Q234" s="214">
        <v>7.3800000000000004E-2</v>
      </c>
      <c r="R234" s="215">
        <v>0.12809999999999999</v>
      </c>
      <c r="S234" s="216">
        <v>7.3800000000000004E-2</v>
      </c>
    </row>
    <row r="235" spans="1:19" x14ac:dyDescent="0.2">
      <c r="B235" s="176">
        <v>43</v>
      </c>
      <c r="C235" s="283">
        <f t="shared" si="18"/>
        <v>0.12809999999999999</v>
      </c>
      <c r="D235" s="283">
        <f t="shared" si="18"/>
        <v>7.3800000000000004E-2</v>
      </c>
      <c r="E235" s="283">
        <f t="shared" si="18"/>
        <v>0.12809999999999999</v>
      </c>
      <c r="F235" s="283">
        <f t="shared" si="18"/>
        <v>7.3800000000000004E-2</v>
      </c>
      <c r="G235" s="3">
        <f t="shared" si="17"/>
        <v>0.10094999999999998</v>
      </c>
      <c r="H235" s="3">
        <f t="shared" si="19"/>
        <v>1.3939393939393941E-2</v>
      </c>
      <c r="I235" s="3">
        <f t="shared" si="20"/>
        <v>1.4071818181818181E-3</v>
      </c>
      <c r="O235" s="208">
        <v>43</v>
      </c>
      <c r="P235" s="213">
        <v>0.12809999999999999</v>
      </c>
      <c r="Q235" s="214">
        <v>7.3800000000000004E-2</v>
      </c>
      <c r="R235" s="215">
        <v>0.12809999999999999</v>
      </c>
      <c r="S235" s="216">
        <v>7.3800000000000004E-2</v>
      </c>
    </row>
    <row r="236" spans="1:19" x14ac:dyDescent="0.2">
      <c r="B236" s="225">
        <v>44</v>
      </c>
      <c r="C236" s="285">
        <f t="shared" si="18"/>
        <v>0.12809999999999999</v>
      </c>
      <c r="D236" s="285">
        <f t="shared" si="18"/>
        <v>7.3800000000000004E-2</v>
      </c>
      <c r="E236" s="285">
        <f t="shared" si="18"/>
        <v>0.12809999999999999</v>
      </c>
      <c r="F236" s="285">
        <f t="shared" si="18"/>
        <v>7.3800000000000004E-2</v>
      </c>
      <c r="G236" s="15">
        <f t="shared" si="17"/>
        <v>0.10094999999999998</v>
      </c>
      <c r="H236" s="15">
        <f t="shared" si="19"/>
        <v>1.3939393939393941E-2</v>
      </c>
      <c r="I236" s="15">
        <f t="shared" si="20"/>
        <v>1.4071818181818181E-3</v>
      </c>
      <c r="O236" s="217">
        <v>44</v>
      </c>
      <c r="P236" s="218">
        <v>0.12809999999999999</v>
      </c>
      <c r="Q236" s="219">
        <v>7.3800000000000004E-2</v>
      </c>
      <c r="R236" s="220">
        <v>0.12809999999999999</v>
      </c>
      <c r="S236" s="221">
        <v>7.3800000000000004E-2</v>
      </c>
    </row>
    <row r="237" spans="1:19" x14ac:dyDescent="0.2">
      <c r="B237" s="286">
        <v>45</v>
      </c>
      <c r="C237" s="287">
        <f t="shared" si="18"/>
        <v>0.1978</v>
      </c>
      <c r="D237" s="287">
        <f t="shared" si="18"/>
        <v>0.1236</v>
      </c>
      <c r="E237" s="287">
        <f t="shared" si="18"/>
        <v>0.1978</v>
      </c>
      <c r="F237" s="287">
        <f t="shared" si="18"/>
        <v>0.12359999999999999</v>
      </c>
      <c r="G237" s="20">
        <f t="shared" si="17"/>
        <v>0.16070000000000001</v>
      </c>
      <c r="H237" s="20">
        <f t="shared" si="19"/>
        <v>1.3939393939393941E-2</v>
      </c>
      <c r="I237" s="20">
        <f t="shared" si="20"/>
        <v>2.2400606060606065E-3</v>
      </c>
      <c r="O237" s="208">
        <v>45</v>
      </c>
      <c r="P237" s="213">
        <v>0.1978</v>
      </c>
      <c r="Q237" s="214">
        <v>0.1236</v>
      </c>
      <c r="R237" s="215">
        <v>0.1978</v>
      </c>
      <c r="S237" s="216">
        <v>0.12359999999999999</v>
      </c>
    </row>
    <row r="238" spans="1:19" x14ac:dyDescent="0.2">
      <c r="B238" s="176">
        <v>46</v>
      </c>
      <c r="C238" s="283">
        <f t="shared" si="18"/>
        <v>0.1978</v>
      </c>
      <c r="D238" s="283">
        <f t="shared" si="18"/>
        <v>0.12359999999999999</v>
      </c>
      <c r="E238" s="283">
        <f t="shared" si="18"/>
        <v>0.1978</v>
      </c>
      <c r="F238" s="283">
        <f t="shared" si="18"/>
        <v>0.12359999999999999</v>
      </c>
      <c r="G238" s="3">
        <f t="shared" si="17"/>
        <v>0.16070000000000001</v>
      </c>
      <c r="H238" s="3">
        <f t="shared" si="19"/>
        <v>1.3939393939393941E-2</v>
      </c>
      <c r="I238" s="3">
        <f t="shared" si="20"/>
        <v>2.2400606060606065E-3</v>
      </c>
      <c r="O238" s="208">
        <v>46</v>
      </c>
      <c r="P238" s="213">
        <v>0.1978</v>
      </c>
      <c r="Q238" s="214">
        <v>0.12359999999999999</v>
      </c>
      <c r="R238" s="215">
        <v>0.1978</v>
      </c>
      <c r="S238" s="216">
        <v>0.12359999999999999</v>
      </c>
    </row>
    <row r="239" spans="1:19" x14ac:dyDescent="0.2">
      <c r="B239" s="176">
        <v>47</v>
      </c>
      <c r="C239" s="283">
        <f t="shared" si="18"/>
        <v>0.1978</v>
      </c>
      <c r="D239" s="283">
        <f t="shared" si="18"/>
        <v>0.12359999999999999</v>
      </c>
      <c r="E239" s="283">
        <f t="shared" si="18"/>
        <v>0.1978</v>
      </c>
      <c r="F239" s="283">
        <f t="shared" si="18"/>
        <v>0.12359999999999999</v>
      </c>
      <c r="G239" s="3">
        <f t="shared" si="17"/>
        <v>0.16070000000000001</v>
      </c>
      <c r="H239" s="3">
        <f t="shared" si="19"/>
        <v>1.3939393939393941E-2</v>
      </c>
      <c r="I239" s="3">
        <f t="shared" si="20"/>
        <v>2.2400606060606065E-3</v>
      </c>
      <c r="O239" s="208">
        <v>47</v>
      </c>
      <c r="P239" s="213">
        <v>0.1978</v>
      </c>
      <c r="Q239" s="214">
        <v>0.12359999999999999</v>
      </c>
      <c r="R239" s="215">
        <v>0.1978</v>
      </c>
      <c r="S239" s="216">
        <v>0.12359999999999999</v>
      </c>
    </row>
    <row r="240" spans="1:19" x14ac:dyDescent="0.2">
      <c r="B240" s="176">
        <v>48</v>
      </c>
      <c r="C240" s="283">
        <f t="shared" si="18"/>
        <v>0.1978</v>
      </c>
      <c r="D240" s="283">
        <f t="shared" si="18"/>
        <v>0.1236</v>
      </c>
      <c r="E240" s="283">
        <f t="shared" si="18"/>
        <v>0.1978</v>
      </c>
      <c r="F240" s="283">
        <f t="shared" si="18"/>
        <v>0.12359999999999999</v>
      </c>
      <c r="G240" s="3">
        <f t="shared" si="17"/>
        <v>0.16070000000000001</v>
      </c>
      <c r="H240" s="3">
        <f t="shared" si="19"/>
        <v>1.3939393939393941E-2</v>
      </c>
      <c r="I240" s="3">
        <f t="shared" si="20"/>
        <v>2.2400606060606065E-3</v>
      </c>
      <c r="O240" s="208">
        <v>48</v>
      </c>
      <c r="P240" s="213">
        <v>0.1978</v>
      </c>
      <c r="Q240" s="214">
        <v>0.1236</v>
      </c>
      <c r="R240" s="215">
        <v>0.1978</v>
      </c>
      <c r="S240" s="216">
        <v>0.12359999999999999</v>
      </c>
    </row>
    <row r="241" spans="2:19" x14ac:dyDescent="0.2">
      <c r="B241" s="225">
        <v>49</v>
      </c>
      <c r="C241" s="285">
        <f t="shared" si="18"/>
        <v>0.1978</v>
      </c>
      <c r="D241" s="285">
        <f t="shared" si="18"/>
        <v>0.12359999999999999</v>
      </c>
      <c r="E241" s="285">
        <f t="shared" si="18"/>
        <v>0.1978</v>
      </c>
      <c r="F241" s="285">
        <f t="shared" si="18"/>
        <v>0.12359999999999999</v>
      </c>
      <c r="G241" s="15">
        <f t="shared" si="17"/>
        <v>0.16070000000000001</v>
      </c>
      <c r="H241" s="15">
        <f t="shared" si="19"/>
        <v>1.3939393939393941E-2</v>
      </c>
      <c r="I241" s="15">
        <f t="shared" si="20"/>
        <v>2.2400606060606065E-3</v>
      </c>
      <c r="O241" s="217">
        <v>49</v>
      </c>
      <c r="P241" s="213">
        <v>0.1978</v>
      </c>
      <c r="Q241" s="214">
        <v>0.12359999999999999</v>
      </c>
      <c r="R241" s="215">
        <v>0.1978</v>
      </c>
      <c r="S241" s="216">
        <v>0.12359999999999999</v>
      </c>
    </row>
    <row r="242" spans="2:19" x14ac:dyDescent="0.2">
      <c r="B242" s="286">
        <v>50</v>
      </c>
      <c r="C242" s="287">
        <f t="shared" si="18"/>
        <v>0.30349999999999999</v>
      </c>
      <c r="D242" s="287">
        <f t="shared" si="18"/>
        <v>0.21260000000000001</v>
      </c>
      <c r="E242" s="287">
        <f t="shared" si="18"/>
        <v>0.30349999999999999</v>
      </c>
      <c r="F242" s="287">
        <f t="shared" si="18"/>
        <v>0.21260000000000001</v>
      </c>
      <c r="G242" s="20">
        <f t="shared" si="17"/>
        <v>0.25805</v>
      </c>
      <c r="H242" s="20">
        <f t="shared" si="19"/>
        <v>1.3939393939393941E-2</v>
      </c>
      <c r="I242" s="20">
        <f t="shared" si="20"/>
        <v>3.5970606060606062E-3</v>
      </c>
      <c r="O242" s="208">
        <v>50</v>
      </c>
      <c r="P242" s="209">
        <v>0.30349999999999999</v>
      </c>
      <c r="Q242" s="210">
        <v>0.21260000000000001</v>
      </c>
      <c r="R242" s="211">
        <v>0.30349999999999999</v>
      </c>
      <c r="S242" s="212">
        <v>0.21260000000000001</v>
      </c>
    </row>
    <row r="243" spans="2:19" x14ac:dyDescent="0.2">
      <c r="B243" s="176">
        <v>51</v>
      </c>
      <c r="C243" s="283">
        <f t="shared" si="18"/>
        <v>0.30349999999999999</v>
      </c>
      <c r="D243" s="283">
        <f t="shared" si="18"/>
        <v>0.21260000000000001</v>
      </c>
      <c r="E243" s="283">
        <f t="shared" si="18"/>
        <v>0.30349999999999999</v>
      </c>
      <c r="F243" s="283">
        <f t="shared" si="18"/>
        <v>0.21260000000000001</v>
      </c>
      <c r="G243" s="3">
        <f t="shared" si="17"/>
        <v>0.25805</v>
      </c>
      <c r="H243" s="3">
        <f t="shared" si="19"/>
        <v>1.3939393939393941E-2</v>
      </c>
      <c r="I243" s="3">
        <f t="shared" si="20"/>
        <v>3.5970606060606062E-3</v>
      </c>
      <c r="O243" s="208">
        <v>51</v>
      </c>
      <c r="P243" s="213">
        <v>0.30349999999999999</v>
      </c>
      <c r="Q243" s="214">
        <v>0.21260000000000001</v>
      </c>
      <c r="R243" s="215">
        <v>0.30349999999999999</v>
      </c>
      <c r="S243" s="216">
        <v>0.21260000000000001</v>
      </c>
    </row>
    <row r="244" spans="2:19" x14ac:dyDescent="0.2">
      <c r="B244" s="176">
        <v>52</v>
      </c>
      <c r="C244" s="283">
        <f t="shared" si="18"/>
        <v>0.30349999999999999</v>
      </c>
      <c r="D244" s="283">
        <f t="shared" si="18"/>
        <v>0.21260000000000001</v>
      </c>
      <c r="E244" s="283">
        <f t="shared" si="18"/>
        <v>0.30349999999999999</v>
      </c>
      <c r="F244" s="283">
        <f t="shared" si="18"/>
        <v>0.21260000000000001</v>
      </c>
      <c r="G244" s="3">
        <f t="shared" si="17"/>
        <v>0.25805</v>
      </c>
      <c r="H244" s="3">
        <f t="shared" si="19"/>
        <v>1.3939393939393941E-2</v>
      </c>
      <c r="I244" s="3">
        <f t="shared" si="20"/>
        <v>3.5970606060606062E-3</v>
      </c>
      <c r="O244" s="208">
        <v>52</v>
      </c>
      <c r="P244" s="213">
        <v>0.30349999999999999</v>
      </c>
      <c r="Q244" s="214">
        <v>0.21260000000000001</v>
      </c>
      <c r="R244" s="215">
        <v>0.30349999999999999</v>
      </c>
      <c r="S244" s="216">
        <v>0.21260000000000001</v>
      </c>
    </row>
    <row r="245" spans="2:19" x14ac:dyDescent="0.2">
      <c r="B245" s="176">
        <v>53</v>
      </c>
      <c r="C245" s="283">
        <f t="shared" si="18"/>
        <v>0.30349999999999999</v>
      </c>
      <c r="D245" s="283">
        <f t="shared" si="18"/>
        <v>0.21260000000000001</v>
      </c>
      <c r="E245" s="283">
        <f t="shared" si="18"/>
        <v>0.30349999999999999</v>
      </c>
      <c r="F245" s="283">
        <f t="shared" si="18"/>
        <v>0.21260000000000001</v>
      </c>
      <c r="G245" s="3">
        <f t="shared" si="17"/>
        <v>0.25805</v>
      </c>
      <c r="H245" s="3">
        <f t="shared" si="19"/>
        <v>1.3939393939393941E-2</v>
      </c>
      <c r="I245" s="3">
        <f t="shared" si="20"/>
        <v>3.5970606060606062E-3</v>
      </c>
      <c r="O245" s="208">
        <v>53</v>
      </c>
      <c r="P245" s="213">
        <v>0.30349999999999999</v>
      </c>
      <c r="Q245" s="214">
        <v>0.21260000000000001</v>
      </c>
      <c r="R245" s="215">
        <v>0.30349999999999999</v>
      </c>
      <c r="S245" s="216">
        <v>0.21260000000000001</v>
      </c>
    </row>
    <row r="246" spans="2:19" x14ac:dyDescent="0.2">
      <c r="B246" s="225">
        <v>54</v>
      </c>
      <c r="C246" s="285">
        <f t="shared" si="18"/>
        <v>0.30349999999999999</v>
      </c>
      <c r="D246" s="285">
        <f t="shared" si="18"/>
        <v>0.21260000000000001</v>
      </c>
      <c r="E246" s="285">
        <f t="shared" si="18"/>
        <v>0.30349999999999999</v>
      </c>
      <c r="F246" s="285">
        <f t="shared" si="18"/>
        <v>0.21260000000000001</v>
      </c>
      <c r="G246" s="15">
        <f t="shared" si="17"/>
        <v>0.25805</v>
      </c>
      <c r="H246" s="15">
        <f t="shared" si="19"/>
        <v>1.3939393939393941E-2</v>
      </c>
      <c r="I246" s="15">
        <f t="shared" si="20"/>
        <v>3.5970606060606062E-3</v>
      </c>
      <c r="O246" s="217">
        <v>54</v>
      </c>
      <c r="P246" s="218">
        <v>0.30349999999999999</v>
      </c>
      <c r="Q246" s="219">
        <v>0.21260000000000001</v>
      </c>
      <c r="R246" s="220">
        <v>0.30349999999999999</v>
      </c>
      <c r="S246" s="221">
        <v>0.21260000000000001</v>
      </c>
    </row>
    <row r="247" spans="2:19" x14ac:dyDescent="0.2">
      <c r="B247" s="286">
        <v>55</v>
      </c>
      <c r="C247" s="287">
        <f t="shared" si="18"/>
        <v>0.49130000000000001</v>
      </c>
      <c r="D247" s="287">
        <f t="shared" si="18"/>
        <v>0.33399999999999996</v>
      </c>
      <c r="E247" s="287">
        <f t="shared" si="18"/>
        <v>0.49130000000000001</v>
      </c>
      <c r="F247" s="287">
        <f t="shared" si="18"/>
        <v>0.33399999999999996</v>
      </c>
      <c r="G247" s="20">
        <f t="shared" si="17"/>
        <v>0.41264999999999996</v>
      </c>
      <c r="H247" s="20">
        <f t="shared" si="19"/>
        <v>1.3939393939393941E-2</v>
      </c>
      <c r="I247" s="20">
        <f t="shared" si="20"/>
        <v>5.752090909090909E-3</v>
      </c>
      <c r="O247" s="208">
        <v>55</v>
      </c>
      <c r="P247" s="213">
        <v>0.49130000000000001</v>
      </c>
      <c r="Q247" s="214">
        <v>0.33399999999999996</v>
      </c>
      <c r="R247" s="215">
        <v>0.49130000000000001</v>
      </c>
      <c r="S247" s="216">
        <v>0.33399999999999996</v>
      </c>
    </row>
    <row r="248" spans="2:19" x14ac:dyDescent="0.2">
      <c r="B248" s="176">
        <v>56</v>
      </c>
      <c r="C248" s="283">
        <f t="shared" si="18"/>
        <v>0.49130000000000001</v>
      </c>
      <c r="D248" s="283">
        <f t="shared" si="18"/>
        <v>0.33399999999999996</v>
      </c>
      <c r="E248" s="283">
        <f t="shared" si="18"/>
        <v>0.49130000000000001</v>
      </c>
      <c r="F248" s="283">
        <f t="shared" si="18"/>
        <v>0.33399999999999996</v>
      </c>
      <c r="G248" s="3">
        <f t="shared" si="17"/>
        <v>0.41264999999999996</v>
      </c>
      <c r="H248" s="3">
        <f t="shared" si="19"/>
        <v>1.3939393939393941E-2</v>
      </c>
      <c r="I248" s="3">
        <f t="shared" si="20"/>
        <v>5.752090909090909E-3</v>
      </c>
      <c r="O248" s="208">
        <v>56</v>
      </c>
      <c r="P248" s="213">
        <v>0.49130000000000001</v>
      </c>
      <c r="Q248" s="214">
        <v>0.33399999999999996</v>
      </c>
      <c r="R248" s="215">
        <v>0.49130000000000001</v>
      </c>
      <c r="S248" s="216">
        <v>0.33399999999999996</v>
      </c>
    </row>
    <row r="249" spans="2:19" x14ac:dyDescent="0.2">
      <c r="B249" s="176">
        <v>57</v>
      </c>
      <c r="C249" s="283">
        <f t="shared" si="18"/>
        <v>0.49130000000000001</v>
      </c>
      <c r="D249" s="283">
        <f t="shared" si="18"/>
        <v>0.33399999999999996</v>
      </c>
      <c r="E249" s="283">
        <f t="shared" si="18"/>
        <v>0.49130000000000001</v>
      </c>
      <c r="F249" s="283">
        <f t="shared" si="18"/>
        <v>0.33399999999999996</v>
      </c>
      <c r="G249" s="3">
        <f t="shared" si="17"/>
        <v>0.41264999999999996</v>
      </c>
      <c r="H249" s="3">
        <f t="shared" si="19"/>
        <v>1.3939393939393941E-2</v>
      </c>
      <c r="I249" s="3">
        <f t="shared" si="20"/>
        <v>5.752090909090909E-3</v>
      </c>
      <c r="O249" s="208">
        <v>57</v>
      </c>
      <c r="P249" s="213">
        <v>0.49130000000000001</v>
      </c>
      <c r="Q249" s="214">
        <v>0.33399999999999996</v>
      </c>
      <c r="R249" s="215">
        <v>0.49130000000000001</v>
      </c>
      <c r="S249" s="216">
        <v>0.33399999999999996</v>
      </c>
    </row>
    <row r="250" spans="2:19" x14ac:dyDescent="0.2">
      <c r="B250" s="176">
        <v>58</v>
      </c>
      <c r="C250" s="283">
        <f t="shared" si="18"/>
        <v>0.49130000000000001</v>
      </c>
      <c r="D250" s="283">
        <f t="shared" si="18"/>
        <v>0.33399999999999996</v>
      </c>
      <c r="E250" s="283">
        <f t="shared" si="18"/>
        <v>0.49130000000000001</v>
      </c>
      <c r="F250" s="283">
        <f t="shared" si="18"/>
        <v>0.33399999999999996</v>
      </c>
      <c r="G250" s="3">
        <f t="shared" si="17"/>
        <v>0.41264999999999996</v>
      </c>
      <c r="H250" s="3">
        <f t="shared" si="19"/>
        <v>1.3939393939393941E-2</v>
      </c>
      <c r="I250" s="3">
        <f t="shared" si="20"/>
        <v>5.752090909090909E-3</v>
      </c>
      <c r="O250" s="208">
        <v>58</v>
      </c>
      <c r="P250" s="213">
        <v>0.49130000000000001</v>
      </c>
      <c r="Q250" s="214">
        <v>0.33399999999999996</v>
      </c>
      <c r="R250" s="215">
        <v>0.49130000000000001</v>
      </c>
      <c r="S250" s="216">
        <v>0.33399999999999996</v>
      </c>
    </row>
    <row r="251" spans="2:19" x14ac:dyDescent="0.2">
      <c r="B251" s="225">
        <v>59</v>
      </c>
      <c r="C251" s="285">
        <f t="shared" si="18"/>
        <v>0.49130000000000001</v>
      </c>
      <c r="D251" s="285">
        <f t="shared" si="18"/>
        <v>0.33399999999999996</v>
      </c>
      <c r="E251" s="285">
        <f t="shared" si="18"/>
        <v>0.49130000000000001</v>
      </c>
      <c r="F251" s="285">
        <f t="shared" si="18"/>
        <v>0.33399999999999996</v>
      </c>
      <c r="G251" s="15">
        <f t="shared" si="17"/>
        <v>0.41264999999999996</v>
      </c>
      <c r="H251" s="15">
        <f t="shared" si="19"/>
        <v>1.3939393939393941E-2</v>
      </c>
      <c r="I251" s="15">
        <f t="shared" si="20"/>
        <v>5.752090909090909E-3</v>
      </c>
      <c r="O251" s="217">
        <v>59</v>
      </c>
      <c r="P251" s="213">
        <v>0.49130000000000001</v>
      </c>
      <c r="Q251" s="214">
        <v>0.33399999999999996</v>
      </c>
      <c r="R251" s="215">
        <v>0.49130000000000001</v>
      </c>
      <c r="S251" s="216">
        <v>0.33399999999999996</v>
      </c>
    </row>
    <row r="252" spans="2:19" x14ac:dyDescent="0.2">
      <c r="B252" s="176">
        <v>60</v>
      </c>
      <c r="C252" s="283">
        <f t="shared" si="18"/>
        <v>0.76870000000000005</v>
      </c>
      <c r="D252" s="283">
        <f t="shared" si="18"/>
        <v>0.4577</v>
      </c>
      <c r="E252" s="283">
        <f t="shared" si="18"/>
        <v>0.76870000000000005</v>
      </c>
      <c r="F252" s="283">
        <f t="shared" si="18"/>
        <v>0.45770000000000005</v>
      </c>
      <c r="G252" s="3">
        <f t="shared" si="17"/>
        <v>0.61319999999999997</v>
      </c>
      <c r="H252" s="3">
        <f t="shared" si="19"/>
        <v>1.3939393939393941E-2</v>
      </c>
      <c r="I252" s="3">
        <f t="shared" si="20"/>
        <v>8.5476363636363632E-3</v>
      </c>
      <c r="O252" s="208">
        <v>60</v>
      </c>
      <c r="P252" s="209">
        <v>0.76870000000000005</v>
      </c>
      <c r="Q252" s="210">
        <v>0.4577</v>
      </c>
      <c r="R252" s="211">
        <v>0.76870000000000005</v>
      </c>
      <c r="S252" s="212">
        <v>0.45770000000000005</v>
      </c>
    </row>
    <row r="253" spans="2:19" x14ac:dyDescent="0.2">
      <c r="B253" s="176">
        <v>61</v>
      </c>
      <c r="C253" s="283">
        <f t="shared" si="18"/>
        <v>0.76870000000000005</v>
      </c>
      <c r="D253" s="283">
        <f t="shared" si="18"/>
        <v>0.45770000000000005</v>
      </c>
      <c r="E253" s="283">
        <f t="shared" si="18"/>
        <v>0.76870000000000005</v>
      </c>
      <c r="F253" s="283">
        <f t="shared" si="18"/>
        <v>0.45770000000000005</v>
      </c>
      <c r="G253" s="3">
        <f t="shared" si="17"/>
        <v>0.61320000000000008</v>
      </c>
      <c r="H253" s="3">
        <f t="shared" si="19"/>
        <v>1.3939393939393941E-2</v>
      </c>
      <c r="I253" s="3">
        <f t="shared" si="20"/>
        <v>8.5476363636363649E-3</v>
      </c>
      <c r="O253" s="208">
        <v>61</v>
      </c>
      <c r="P253" s="213">
        <v>0.76870000000000005</v>
      </c>
      <c r="Q253" s="214">
        <v>0.45770000000000005</v>
      </c>
      <c r="R253" s="215">
        <v>0.76870000000000005</v>
      </c>
      <c r="S253" s="216">
        <v>0.45770000000000005</v>
      </c>
    </row>
    <row r="254" spans="2:19" x14ac:dyDescent="0.2">
      <c r="B254" s="176">
        <v>62</v>
      </c>
      <c r="C254" s="283">
        <f t="shared" si="18"/>
        <v>0.76870000000000005</v>
      </c>
      <c r="D254" s="283">
        <f t="shared" si="18"/>
        <v>0.45770000000000005</v>
      </c>
      <c r="E254" s="283">
        <f t="shared" si="18"/>
        <v>0.76870000000000005</v>
      </c>
      <c r="F254" s="283">
        <f t="shared" si="18"/>
        <v>0.45770000000000005</v>
      </c>
      <c r="G254" s="3">
        <f t="shared" si="17"/>
        <v>0.61320000000000008</v>
      </c>
      <c r="H254" s="3">
        <f t="shared" si="19"/>
        <v>1.3939393939393941E-2</v>
      </c>
      <c r="I254" s="3">
        <f t="shared" si="20"/>
        <v>8.5476363636363649E-3</v>
      </c>
      <c r="O254" s="208">
        <v>62</v>
      </c>
      <c r="P254" s="213">
        <v>0.76870000000000005</v>
      </c>
      <c r="Q254" s="214">
        <v>0.45770000000000005</v>
      </c>
      <c r="R254" s="215">
        <v>0.76870000000000005</v>
      </c>
      <c r="S254" s="216">
        <v>0.45770000000000005</v>
      </c>
    </row>
    <row r="255" spans="2:19" x14ac:dyDescent="0.2">
      <c r="B255" s="176">
        <v>63</v>
      </c>
      <c r="C255" s="283">
        <f t="shared" si="18"/>
        <v>0.76870000000000005</v>
      </c>
      <c r="D255" s="283">
        <f t="shared" si="18"/>
        <v>0.45770000000000005</v>
      </c>
      <c r="E255" s="283">
        <f t="shared" si="18"/>
        <v>0.76870000000000005</v>
      </c>
      <c r="F255" s="283">
        <f t="shared" si="18"/>
        <v>0.45770000000000005</v>
      </c>
      <c r="G255" s="3">
        <f t="shared" si="17"/>
        <v>0.61320000000000008</v>
      </c>
      <c r="H255" s="3">
        <f t="shared" si="19"/>
        <v>1.3939393939393941E-2</v>
      </c>
      <c r="I255" s="3">
        <f t="shared" si="20"/>
        <v>8.5476363636363649E-3</v>
      </c>
      <c r="O255" s="208">
        <v>63</v>
      </c>
      <c r="P255" s="213">
        <v>0.76870000000000005</v>
      </c>
      <c r="Q255" s="214">
        <v>0.45770000000000005</v>
      </c>
      <c r="R255" s="215">
        <v>0.76870000000000005</v>
      </c>
      <c r="S255" s="216">
        <v>0.45770000000000005</v>
      </c>
    </row>
    <row r="256" spans="2:19" x14ac:dyDescent="0.2">
      <c r="B256" s="176">
        <v>64</v>
      </c>
      <c r="C256" s="283">
        <f t="shared" si="18"/>
        <v>0.76870000000000005</v>
      </c>
      <c r="D256" s="283">
        <f t="shared" si="18"/>
        <v>0.45770000000000005</v>
      </c>
      <c r="E256" s="283">
        <f t="shared" si="18"/>
        <v>0.76870000000000005</v>
      </c>
      <c r="F256" s="283">
        <f t="shared" si="18"/>
        <v>0.45770000000000005</v>
      </c>
      <c r="G256" s="3">
        <f t="shared" si="17"/>
        <v>0.61320000000000008</v>
      </c>
      <c r="H256" s="3">
        <f t="shared" si="19"/>
        <v>1.3939393939393941E-2</v>
      </c>
      <c r="I256" s="3">
        <f t="shared" si="20"/>
        <v>8.5476363636363649E-3</v>
      </c>
      <c r="O256" s="217">
        <v>64</v>
      </c>
      <c r="P256" s="218">
        <v>0.76870000000000005</v>
      </c>
      <c r="Q256" s="219">
        <v>0.45770000000000005</v>
      </c>
      <c r="R256" s="220">
        <v>0.76870000000000005</v>
      </c>
      <c r="S256" s="221">
        <v>0.45770000000000005</v>
      </c>
    </row>
    <row r="259" spans="2:10" x14ac:dyDescent="0.2">
      <c r="B259" s="465" t="s">
        <v>1219</v>
      </c>
      <c r="C259" s="465"/>
      <c r="D259" s="465"/>
      <c r="E259" s="465"/>
      <c r="F259" s="465"/>
      <c r="G259" s="465"/>
      <c r="H259" s="465"/>
      <c r="I259" s="465"/>
    </row>
    <row r="260" spans="2:10" x14ac:dyDescent="0.2">
      <c r="B260" s="106" t="s">
        <v>483</v>
      </c>
      <c r="C260" s="40" t="s">
        <v>484</v>
      </c>
      <c r="D260" s="108" t="s">
        <v>485</v>
      </c>
      <c r="E260" s="111" t="s">
        <v>480</v>
      </c>
      <c r="F260" s="108" t="s">
        <v>486</v>
      </c>
      <c r="G260" s="151" t="s">
        <v>488</v>
      </c>
      <c r="H260" s="152" t="s">
        <v>437</v>
      </c>
      <c r="J260" s="3">
        <v>1.1499999999999999</v>
      </c>
    </row>
    <row r="261" spans="2:10" x14ac:dyDescent="0.2">
      <c r="B261" s="28" t="s">
        <v>79</v>
      </c>
      <c r="C261" s="112" t="s">
        <v>76</v>
      </c>
      <c r="D261" s="112">
        <v>1</v>
      </c>
      <c r="E261" s="112">
        <f>SUM(H227:H231)</f>
        <v>6.9696969696969702E-2</v>
      </c>
      <c r="F261" s="112">
        <f>SUM(I227:I231)/E261</f>
        <v>6.695000000000001E-2</v>
      </c>
      <c r="G261" s="222">
        <v>90000</v>
      </c>
      <c r="H261" s="223">
        <f>F261*G261*$J$260</f>
        <v>6929.3250000000007</v>
      </c>
    </row>
    <row r="262" spans="2:10" x14ac:dyDescent="0.2">
      <c r="B262" s="28" t="s">
        <v>83</v>
      </c>
      <c r="C262" s="112" t="s">
        <v>76</v>
      </c>
      <c r="D262" s="112">
        <v>6</v>
      </c>
      <c r="E262" s="112">
        <f>SUM(H232:H236)</f>
        <v>6.9696969696969702E-2</v>
      </c>
      <c r="F262" s="112">
        <f>SUM(I232:I236)/E262</f>
        <v>0.10094999999999998</v>
      </c>
      <c r="G262" s="224">
        <v>540000</v>
      </c>
      <c r="H262" s="223">
        <f>F262*G262*$J$260</f>
        <v>62689.94999999999</v>
      </c>
    </row>
    <row r="263" spans="2:10" x14ac:dyDescent="0.2">
      <c r="B263" s="28" t="s">
        <v>95</v>
      </c>
      <c r="C263" s="112" t="s">
        <v>76</v>
      </c>
      <c r="D263" s="112">
        <v>2</v>
      </c>
      <c r="E263" s="112">
        <f>SUM(H237:H241)</f>
        <v>6.9696969696969702E-2</v>
      </c>
      <c r="F263" s="112">
        <f>SUM(I237:I241)/E263</f>
        <v>0.16070000000000001</v>
      </c>
      <c r="G263" s="224">
        <v>180000</v>
      </c>
      <c r="H263" s="223">
        <f>F263*G263*$J$260</f>
        <v>33264.899999999994</v>
      </c>
    </row>
    <row r="264" spans="2:10" x14ac:dyDescent="0.2">
      <c r="B264" s="28"/>
      <c r="C264" s="112"/>
      <c r="D264" s="112"/>
      <c r="E264" s="112"/>
      <c r="F264" s="112"/>
      <c r="G264" s="224"/>
      <c r="H264" s="223"/>
    </row>
    <row r="265" spans="2:10" x14ac:dyDescent="0.2">
      <c r="B265" s="28"/>
      <c r="C265" s="112"/>
      <c r="D265" s="112"/>
      <c r="E265" s="112"/>
      <c r="F265" s="112"/>
      <c r="G265" s="224"/>
      <c r="H265" s="223"/>
    </row>
    <row r="266" spans="2:10" x14ac:dyDescent="0.2">
      <c r="B266" s="28"/>
      <c r="C266" s="112"/>
      <c r="D266" s="112"/>
      <c r="E266" s="112"/>
      <c r="F266" s="112"/>
      <c r="G266" s="224"/>
      <c r="H266" s="223"/>
    </row>
    <row r="267" spans="2:10" x14ac:dyDescent="0.2">
      <c r="B267" s="28"/>
      <c r="C267" s="3"/>
      <c r="D267" s="3"/>
      <c r="E267" s="3"/>
      <c r="F267" s="3"/>
      <c r="G267" s="177"/>
      <c r="H267" s="130"/>
    </row>
  </sheetData>
  <mergeCells count="9">
    <mergeCell ref="B225:J225"/>
    <mergeCell ref="B259:I259"/>
    <mergeCell ref="C4:F4"/>
    <mergeCell ref="S4:V4"/>
    <mergeCell ref="B102:J102"/>
    <mergeCell ref="B137:I137"/>
    <mergeCell ref="D147:G147"/>
    <mergeCell ref="D162:G162"/>
    <mergeCell ref="M162:P16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HO224"/>
  <sheetViews>
    <sheetView zoomScaleNormal="120" workbookViewId="0">
      <pane xSplit="4" ySplit="3" topLeftCell="E149" activePane="bottomRight" state="frozen"/>
      <selection pane="topRight" activeCell="E1" sqref="E1"/>
      <selection pane="bottomLeft" activeCell="A4" sqref="A4"/>
      <selection pane="bottomRight" activeCell="C4" sqref="C4:E208"/>
    </sheetView>
  </sheetViews>
  <sheetFormatPr baseColWidth="10" defaultColWidth="8.5" defaultRowHeight="12" x14ac:dyDescent="0.15"/>
  <cols>
    <col min="1" max="1" width="7.5" style="3" customWidth="1" collapsed="1"/>
    <col min="2" max="2" width="8.5" style="3" collapsed="1"/>
    <col min="3" max="3" width="56.33203125" style="3" customWidth="1" collapsed="1"/>
    <col min="4" max="4" width="29.5" style="3" bestFit="1" customWidth="1" collapsed="1"/>
    <col min="5" max="5" width="18" style="3" bestFit="1" customWidth="1" collapsed="1"/>
    <col min="6" max="6" width="9.5" style="3" customWidth="1" collapsed="1"/>
    <col min="7" max="7" width="10.5" style="3" customWidth="1" collapsed="1"/>
    <col min="8" max="8" width="11.5" style="3" customWidth="1" collapsed="1"/>
    <col min="9" max="9" width="11" style="3" customWidth="1" collapsed="1"/>
    <col min="10" max="17" width="10.5" style="3" customWidth="1" collapsed="1"/>
    <col min="18" max="20" width="11.5" style="3" customWidth="1" collapsed="1"/>
    <col min="21" max="23" width="12.5" style="3" customWidth="1" collapsed="1"/>
    <col min="24" max="30" width="10.5" style="3" customWidth="1" collapsed="1"/>
    <col min="31" max="113" width="8.5" style="3" customWidth="1" collapsed="1"/>
    <col min="114" max="114" width="22.5" style="3" customWidth="1" collapsed="1"/>
    <col min="115" max="115" width="17.33203125" style="3" customWidth="1" collapsed="1"/>
    <col min="116" max="16384" width="8.5" style="3" collapsed="1"/>
  </cols>
  <sheetData>
    <row r="3" spans="3:115" x14ac:dyDescent="0.15">
      <c r="C3" s="453" t="s">
        <v>1301</v>
      </c>
      <c r="D3" s="453"/>
      <c r="E3" s="453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</row>
    <row r="4" spans="3:115" x14ac:dyDescent="0.15">
      <c r="C4" s="4" t="s">
        <v>0</v>
      </c>
      <c r="D4" s="5" t="s">
        <v>1</v>
      </c>
      <c r="E4" s="6" t="s">
        <v>574</v>
      </c>
      <c r="F4" s="6"/>
      <c r="G4" s="6"/>
      <c r="X4" s="6"/>
      <c r="DJ4" s="6" t="s">
        <v>1341</v>
      </c>
      <c r="DK4" s="6" t="s">
        <v>2979</v>
      </c>
    </row>
    <row r="5" spans="3:115" x14ac:dyDescent="0.15">
      <c r="C5" s="4" t="s">
        <v>4</v>
      </c>
      <c r="D5" s="7" t="s">
        <v>5</v>
      </c>
      <c r="E5" s="8">
        <v>44104</v>
      </c>
      <c r="F5" s="8"/>
      <c r="G5" s="8"/>
      <c r="X5" s="8"/>
      <c r="DJ5" s="8">
        <v>44104</v>
      </c>
      <c r="DK5" s="8">
        <v>42643</v>
      </c>
    </row>
    <row r="6" spans="3:115" x14ac:dyDescent="0.15">
      <c r="C6" s="4" t="s">
        <v>6</v>
      </c>
      <c r="D6" s="7" t="s">
        <v>7</v>
      </c>
      <c r="E6" s="8">
        <v>44104</v>
      </c>
      <c r="F6" s="8"/>
      <c r="G6" s="8"/>
      <c r="X6" s="8"/>
      <c r="DJ6" s="8">
        <v>44104</v>
      </c>
      <c r="DK6" s="8">
        <v>42643</v>
      </c>
    </row>
    <row r="7" spans="3:115" x14ac:dyDescent="0.15">
      <c r="C7" s="4" t="s">
        <v>8</v>
      </c>
      <c r="D7" s="7" t="s">
        <v>9</v>
      </c>
      <c r="E7" s="8" t="s">
        <v>573</v>
      </c>
      <c r="F7" s="8"/>
      <c r="G7" s="8"/>
      <c r="X7" s="8"/>
      <c r="DJ7" s="8" t="s">
        <v>573</v>
      </c>
      <c r="DK7" s="8" t="s">
        <v>573</v>
      </c>
    </row>
    <row r="8" spans="3:115" x14ac:dyDescent="0.15">
      <c r="C8" s="4" t="s">
        <v>12</v>
      </c>
      <c r="D8" s="7" t="s">
        <v>13</v>
      </c>
      <c r="E8" s="9" t="s">
        <v>572</v>
      </c>
      <c r="F8" s="9"/>
      <c r="G8" s="9"/>
      <c r="X8" s="9"/>
      <c r="DJ8" s="9" t="s">
        <v>572</v>
      </c>
      <c r="DK8" s="9" t="s">
        <v>572</v>
      </c>
    </row>
    <row r="9" spans="3:115" x14ac:dyDescent="0.15">
      <c r="C9" s="4" t="s">
        <v>14</v>
      </c>
      <c r="D9" s="5" t="s">
        <v>15</v>
      </c>
      <c r="E9" s="10">
        <v>2269</v>
      </c>
      <c r="F9" s="10"/>
      <c r="G9" s="10"/>
      <c r="X9" s="10"/>
      <c r="DJ9" s="10">
        <v>2269</v>
      </c>
      <c r="DK9" s="10">
        <v>2269</v>
      </c>
    </row>
    <row r="10" spans="3:115" x14ac:dyDescent="0.15">
      <c r="C10" s="4" t="s">
        <v>16</v>
      </c>
      <c r="D10" s="7" t="s">
        <v>17</v>
      </c>
      <c r="E10" s="11" t="b">
        <v>0</v>
      </c>
      <c r="F10" s="11"/>
      <c r="G10" s="11"/>
      <c r="X10" s="11"/>
      <c r="DJ10" s="11" t="b">
        <v>0</v>
      </c>
      <c r="DK10" s="11" t="b">
        <v>0</v>
      </c>
    </row>
    <row r="11" spans="3:115" x14ac:dyDescent="0.15">
      <c r="C11" s="4" t="s">
        <v>18</v>
      </c>
      <c r="D11" s="7" t="s">
        <v>19</v>
      </c>
      <c r="E11" s="11">
        <v>9</v>
      </c>
      <c r="F11" s="11"/>
      <c r="G11" s="11"/>
      <c r="X11" s="11"/>
      <c r="DJ11" s="11">
        <v>39</v>
      </c>
      <c r="DK11" s="11">
        <v>9</v>
      </c>
    </row>
    <row r="12" spans="3:115" x14ac:dyDescent="0.15">
      <c r="C12" s="12" t="s">
        <v>20</v>
      </c>
      <c r="D12" s="13" t="s">
        <v>21</v>
      </c>
      <c r="E12" s="14">
        <v>90</v>
      </c>
      <c r="F12" s="11"/>
      <c r="G12" s="11"/>
      <c r="DJ12" s="14">
        <v>90</v>
      </c>
      <c r="DK12" s="14">
        <v>90</v>
      </c>
    </row>
    <row r="13" spans="3:115" x14ac:dyDescent="0.15">
      <c r="C13" s="16" t="s">
        <v>1439</v>
      </c>
      <c r="D13" s="17" t="s">
        <v>22</v>
      </c>
      <c r="E13" s="18" t="s">
        <v>23</v>
      </c>
      <c r="F13" s="11"/>
      <c r="G13" s="11"/>
      <c r="X13" s="11"/>
      <c r="DJ13" s="18" t="s">
        <v>1342</v>
      </c>
      <c r="DK13" s="18" t="s">
        <v>23</v>
      </c>
    </row>
    <row r="14" spans="3:115" x14ac:dyDescent="0.15">
      <c r="C14" s="4" t="s">
        <v>25</v>
      </c>
      <c r="D14" s="5" t="s">
        <v>26</v>
      </c>
      <c r="E14" s="22" t="s">
        <v>2023</v>
      </c>
      <c r="F14" s="10"/>
      <c r="G14" s="10"/>
      <c r="DJ14" s="22" t="s">
        <v>2023</v>
      </c>
      <c r="DK14" s="22" t="s">
        <v>2023</v>
      </c>
    </row>
    <row r="15" spans="3:115" x14ac:dyDescent="0.15">
      <c r="C15" s="4" t="s">
        <v>27</v>
      </c>
      <c r="D15" s="5" t="s">
        <v>28</v>
      </c>
      <c r="E15" s="21" t="s">
        <v>29</v>
      </c>
      <c r="F15" s="10"/>
      <c r="G15" s="10"/>
      <c r="DJ15" s="21" t="s">
        <v>29</v>
      </c>
      <c r="DK15" s="21" t="s">
        <v>29</v>
      </c>
    </row>
    <row r="16" spans="3:115" x14ac:dyDescent="0.15">
      <c r="C16" s="4" t="s">
        <v>30</v>
      </c>
      <c r="D16" s="5" t="s">
        <v>31</v>
      </c>
      <c r="E16" s="23">
        <v>1</v>
      </c>
      <c r="F16" s="24"/>
      <c r="G16" s="24"/>
      <c r="DJ16" s="23">
        <v>0.7</v>
      </c>
      <c r="DK16" s="23">
        <v>1</v>
      </c>
    </row>
    <row r="17" spans="1:115" x14ac:dyDescent="0.15">
      <c r="C17" s="4" t="s">
        <v>32</v>
      </c>
      <c r="D17" s="5" t="s">
        <v>33</v>
      </c>
      <c r="E17" s="21" t="s">
        <v>753</v>
      </c>
      <c r="F17" s="10"/>
      <c r="G17" s="10"/>
      <c r="DJ17" s="21" t="s">
        <v>753</v>
      </c>
      <c r="DK17" s="21" t="s">
        <v>753</v>
      </c>
    </row>
    <row r="18" spans="1:115" x14ac:dyDescent="0.15">
      <c r="C18" s="4" t="s">
        <v>34</v>
      </c>
      <c r="D18" s="5" t="s">
        <v>35</v>
      </c>
      <c r="E18" s="21" t="s">
        <v>36</v>
      </c>
      <c r="F18" s="10"/>
      <c r="G18" s="10"/>
      <c r="DJ18" s="21" t="s">
        <v>568</v>
      </c>
      <c r="DK18" s="21" t="s">
        <v>36</v>
      </c>
    </row>
    <row r="19" spans="1:115" x14ac:dyDescent="0.15">
      <c r="C19" s="25" t="s">
        <v>37</v>
      </c>
      <c r="D19" s="26" t="s">
        <v>38</v>
      </c>
      <c r="E19" s="27" t="s">
        <v>39</v>
      </c>
      <c r="F19" s="28"/>
      <c r="G19" s="28"/>
      <c r="DJ19" s="27" t="s">
        <v>1325</v>
      </c>
      <c r="DK19" s="27" t="s">
        <v>39</v>
      </c>
    </row>
    <row r="20" spans="1:115" x14ac:dyDescent="0.15">
      <c r="C20" s="25" t="s">
        <v>40</v>
      </c>
      <c r="D20" s="26" t="s">
        <v>41</v>
      </c>
      <c r="E20" s="29">
        <v>0.1</v>
      </c>
      <c r="F20" s="30"/>
      <c r="G20" s="30"/>
      <c r="DJ20" s="29">
        <v>1</v>
      </c>
      <c r="DK20" s="29">
        <v>0.1</v>
      </c>
    </row>
    <row r="21" spans="1:115" x14ac:dyDescent="0.15">
      <c r="C21" s="25" t="s">
        <v>42</v>
      </c>
      <c r="D21" s="26" t="s">
        <v>43</v>
      </c>
      <c r="E21" s="21" t="s">
        <v>2021</v>
      </c>
      <c r="F21" s="10"/>
      <c r="G21" s="10"/>
      <c r="DJ21" s="21" t="s">
        <v>2021</v>
      </c>
      <c r="DK21" s="21" t="s">
        <v>2021</v>
      </c>
    </row>
    <row r="22" spans="1:115" x14ac:dyDescent="0.15">
      <c r="C22" s="25" t="s">
        <v>44</v>
      </c>
      <c r="D22" s="26" t="s">
        <v>45</v>
      </c>
      <c r="E22" s="21">
        <v>0</v>
      </c>
      <c r="F22" s="10"/>
      <c r="G22" s="10"/>
      <c r="DJ22" s="21">
        <v>0</v>
      </c>
      <c r="DK22" s="21">
        <v>0</v>
      </c>
    </row>
    <row r="23" spans="1:115" x14ac:dyDescent="0.15">
      <c r="C23" s="4" t="s">
        <v>46</v>
      </c>
      <c r="D23" s="5" t="s">
        <v>47</v>
      </c>
      <c r="E23" s="21" t="s">
        <v>751</v>
      </c>
      <c r="F23" s="10"/>
      <c r="G23" s="10"/>
      <c r="DJ23" s="21" t="s">
        <v>751</v>
      </c>
      <c r="DK23" s="21" t="s">
        <v>751</v>
      </c>
    </row>
    <row r="24" spans="1:115" x14ac:dyDescent="0.15">
      <c r="C24" s="4" t="s">
        <v>48</v>
      </c>
      <c r="D24" s="5" t="s">
        <v>49</v>
      </c>
      <c r="E24" s="31"/>
      <c r="F24" s="32"/>
      <c r="G24" s="32"/>
      <c r="DJ24" s="31"/>
      <c r="DK24" s="31"/>
    </row>
    <row r="25" spans="1:115" x14ac:dyDescent="0.15">
      <c r="C25" s="4" t="s">
        <v>50</v>
      </c>
      <c r="D25" s="5" t="s">
        <v>51</v>
      </c>
      <c r="E25" s="31"/>
      <c r="F25" s="32"/>
      <c r="G25" s="32"/>
      <c r="DJ25" s="31"/>
      <c r="DK25" s="31"/>
    </row>
    <row r="26" spans="1:115" x14ac:dyDescent="0.15">
      <c r="C26" s="4" t="s">
        <v>52</v>
      </c>
      <c r="D26" s="5" t="s">
        <v>53</v>
      </c>
      <c r="E26" s="33"/>
      <c r="F26" s="34"/>
      <c r="G26" s="34"/>
      <c r="DJ26" s="33"/>
      <c r="DK26" s="33"/>
    </row>
    <row r="27" spans="1:115" x14ac:dyDescent="0.15">
      <c r="C27" s="4" t="s">
        <v>54</v>
      </c>
      <c r="D27" s="5" t="s">
        <v>55</v>
      </c>
      <c r="E27" s="21"/>
      <c r="F27" s="10"/>
      <c r="G27" s="10"/>
      <c r="DJ27" s="21"/>
      <c r="DK27" s="21"/>
    </row>
    <row r="28" spans="1:115" x14ac:dyDescent="0.15">
      <c r="C28" s="4" t="s">
        <v>56</v>
      </c>
      <c r="D28" s="5" t="s">
        <v>57</v>
      </c>
      <c r="E28" s="46">
        <v>90000</v>
      </c>
      <c r="F28" s="113"/>
      <c r="G28" s="10"/>
      <c r="DJ28" s="46">
        <v>90000</v>
      </c>
      <c r="DK28" s="46">
        <v>90000</v>
      </c>
    </row>
    <row r="29" spans="1:115" x14ac:dyDescent="0.15">
      <c r="C29" s="35" t="s">
        <v>58</v>
      </c>
      <c r="D29" s="5" t="s">
        <v>59</v>
      </c>
      <c r="E29" s="21"/>
      <c r="F29" s="10"/>
      <c r="G29" s="10"/>
      <c r="DJ29" s="21"/>
      <c r="DK29" s="21"/>
    </row>
    <row r="30" spans="1:115" x14ac:dyDescent="0.15">
      <c r="C30" s="4" t="s">
        <v>61</v>
      </c>
      <c r="D30" s="5" t="s">
        <v>62</v>
      </c>
      <c r="E30" s="31"/>
      <c r="F30" s="32"/>
      <c r="G30" s="32"/>
      <c r="DJ30" s="31"/>
      <c r="DK30" s="31"/>
    </row>
    <row r="31" spans="1:115" x14ac:dyDescent="0.15">
      <c r="C31" s="77" t="s">
        <v>63</v>
      </c>
      <c r="D31" s="236" t="s">
        <v>64</v>
      </c>
      <c r="E31" s="42"/>
      <c r="F31" s="14"/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42"/>
      <c r="DK31" s="42"/>
    </row>
    <row r="32" spans="1:115" x14ac:dyDescent="0.15">
      <c r="A32" s="37"/>
      <c r="C32" s="35" t="s">
        <v>65</v>
      </c>
      <c r="D32" s="40" t="s">
        <v>66</v>
      </c>
      <c r="E32" s="36" t="s">
        <v>67</v>
      </c>
      <c r="F32" s="11"/>
      <c r="G32" s="11"/>
      <c r="DJ32" s="36" t="s">
        <v>1366</v>
      </c>
      <c r="DK32" s="36" t="s">
        <v>67</v>
      </c>
    </row>
    <row r="33" spans="1:115" x14ac:dyDescent="0.15">
      <c r="A33" s="37"/>
      <c r="C33" s="35" t="s">
        <v>71</v>
      </c>
      <c r="D33" s="40" t="s">
        <v>72</v>
      </c>
      <c r="E33" s="36"/>
      <c r="F33" s="11"/>
      <c r="G33" s="11"/>
      <c r="DJ33" s="36" t="s">
        <v>73</v>
      </c>
      <c r="DK33" s="36"/>
    </row>
    <row r="34" spans="1:115" x14ac:dyDescent="0.15">
      <c r="A34" s="37"/>
      <c r="C34" s="35" t="s">
        <v>74</v>
      </c>
      <c r="D34" s="40" t="s">
        <v>75</v>
      </c>
      <c r="E34" s="36"/>
      <c r="F34" s="11"/>
      <c r="G34" s="11"/>
      <c r="DJ34" s="36" t="s">
        <v>92</v>
      </c>
      <c r="DK34" s="36"/>
    </row>
    <row r="35" spans="1:115" x14ac:dyDescent="0.15">
      <c r="A35" s="37"/>
      <c r="C35" s="35" t="s">
        <v>77</v>
      </c>
      <c r="D35" s="40" t="s">
        <v>70</v>
      </c>
      <c r="E35" s="36"/>
      <c r="F35" s="11"/>
      <c r="G35" s="11"/>
      <c r="DJ35" s="36">
        <v>8</v>
      </c>
      <c r="DK35" s="36"/>
    </row>
    <row r="36" spans="1:115" x14ac:dyDescent="0.15">
      <c r="A36" s="37"/>
      <c r="C36" s="35" t="s">
        <v>78</v>
      </c>
      <c r="D36" s="40" t="s">
        <v>72</v>
      </c>
      <c r="E36" s="36"/>
      <c r="F36" s="11"/>
      <c r="G36" s="11"/>
      <c r="DJ36" s="36" t="s">
        <v>73</v>
      </c>
      <c r="DK36" s="36"/>
    </row>
    <row r="37" spans="1:115" x14ac:dyDescent="0.15">
      <c r="A37" s="37"/>
      <c r="C37" s="35" t="s">
        <v>80</v>
      </c>
      <c r="D37" s="40" t="s">
        <v>75</v>
      </c>
      <c r="E37" s="36"/>
      <c r="F37" s="11"/>
      <c r="G37" s="11"/>
      <c r="DJ37" s="36" t="s">
        <v>85</v>
      </c>
      <c r="DK37" s="36"/>
    </row>
    <row r="38" spans="1:115" x14ac:dyDescent="0.15">
      <c r="A38" s="37"/>
      <c r="C38" s="35" t="s">
        <v>81</v>
      </c>
      <c r="D38" s="40" t="s">
        <v>70</v>
      </c>
      <c r="E38" s="36"/>
      <c r="F38" s="11"/>
      <c r="G38" s="11"/>
      <c r="DJ38" s="36">
        <v>3</v>
      </c>
      <c r="DK38" s="36"/>
    </row>
    <row r="39" spans="1:115" x14ac:dyDescent="0.15">
      <c r="A39" s="37"/>
      <c r="C39" s="35" t="s">
        <v>82</v>
      </c>
      <c r="D39" s="40" t="s">
        <v>72</v>
      </c>
      <c r="E39" s="36"/>
      <c r="F39" s="11"/>
      <c r="G39" s="11"/>
      <c r="DJ39" s="36" t="s">
        <v>79</v>
      </c>
      <c r="DK39" s="36"/>
    </row>
    <row r="40" spans="1:115" x14ac:dyDescent="0.15">
      <c r="A40" s="37"/>
      <c r="C40" s="35" t="s">
        <v>84</v>
      </c>
      <c r="D40" s="40" t="s">
        <v>75</v>
      </c>
      <c r="E40" s="36"/>
      <c r="F40" s="11"/>
      <c r="G40" s="11"/>
      <c r="DJ40" s="36" t="s">
        <v>92</v>
      </c>
      <c r="DK40" s="36"/>
    </row>
    <row r="41" spans="1:115" x14ac:dyDescent="0.15">
      <c r="A41" s="37"/>
      <c r="C41" s="35" t="s">
        <v>86</v>
      </c>
      <c r="D41" s="40" t="s">
        <v>70</v>
      </c>
      <c r="E41" s="36"/>
      <c r="F41" s="11"/>
      <c r="G41" s="11"/>
      <c r="DJ41" s="36">
        <v>16</v>
      </c>
      <c r="DK41" s="36"/>
    </row>
    <row r="42" spans="1:115" x14ac:dyDescent="0.15">
      <c r="A42" s="37"/>
      <c r="C42" s="35" t="s">
        <v>1328</v>
      </c>
      <c r="D42" s="40" t="s">
        <v>72</v>
      </c>
      <c r="E42" s="36"/>
      <c r="F42" s="11"/>
      <c r="G42" s="11"/>
      <c r="DJ42" s="36" t="s">
        <v>79</v>
      </c>
      <c r="DK42" s="36"/>
    </row>
    <row r="43" spans="1:115" x14ac:dyDescent="0.15">
      <c r="A43" s="37"/>
      <c r="C43" s="35" t="s">
        <v>1329</v>
      </c>
      <c r="D43" s="40" t="s">
        <v>75</v>
      </c>
      <c r="E43" s="36"/>
      <c r="F43" s="11"/>
      <c r="G43" s="11"/>
      <c r="DJ43" s="36" t="s">
        <v>85</v>
      </c>
      <c r="DK43" s="36"/>
    </row>
    <row r="44" spans="1:115" x14ac:dyDescent="0.15">
      <c r="A44" s="37"/>
      <c r="C44" s="35" t="s">
        <v>1330</v>
      </c>
      <c r="D44" s="40" t="s">
        <v>70</v>
      </c>
      <c r="E44" s="36"/>
      <c r="F44" s="11"/>
      <c r="G44" s="11"/>
      <c r="DJ44" s="36">
        <v>4</v>
      </c>
      <c r="DK44" s="36"/>
    </row>
    <row r="45" spans="1:115" x14ac:dyDescent="0.15">
      <c r="A45" s="37"/>
      <c r="C45" s="35" t="s">
        <v>1331</v>
      </c>
      <c r="D45" s="40" t="s">
        <v>72</v>
      </c>
      <c r="E45" s="36"/>
      <c r="F45" s="11"/>
      <c r="G45" s="11"/>
      <c r="DJ45" s="36" t="s">
        <v>83</v>
      </c>
      <c r="DK45" s="36"/>
    </row>
    <row r="46" spans="1:115" x14ac:dyDescent="0.15">
      <c r="A46" s="37"/>
      <c r="C46" s="35" t="s">
        <v>1332</v>
      </c>
      <c r="D46" s="40" t="s">
        <v>75</v>
      </c>
      <c r="E46" s="36"/>
      <c r="F46" s="11"/>
      <c r="G46" s="11"/>
      <c r="DJ46" s="36" t="s">
        <v>92</v>
      </c>
      <c r="DK46" s="36"/>
    </row>
    <row r="47" spans="1:115" x14ac:dyDescent="0.15">
      <c r="A47" s="37"/>
      <c r="C47" s="77" t="s">
        <v>1333</v>
      </c>
      <c r="D47" s="78" t="s">
        <v>70</v>
      </c>
      <c r="E47" s="42"/>
      <c r="F47" s="14"/>
      <c r="G47" s="1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42">
        <v>8</v>
      </c>
      <c r="DK47" s="42"/>
    </row>
    <row r="48" spans="1:115" x14ac:dyDescent="0.15">
      <c r="A48" s="37"/>
      <c r="C48" s="77" t="s">
        <v>87</v>
      </c>
      <c r="D48" s="78" t="s">
        <v>66</v>
      </c>
      <c r="E48" s="180" t="s">
        <v>560</v>
      </c>
      <c r="G48" s="10"/>
      <c r="DJ48" s="180"/>
      <c r="DK48" s="180" t="s">
        <v>560</v>
      </c>
    </row>
    <row r="49" spans="1:115" x14ac:dyDescent="0.15">
      <c r="A49" s="37"/>
      <c r="C49" s="4" t="s">
        <v>98</v>
      </c>
      <c r="D49" s="5" t="s">
        <v>26</v>
      </c>
      <c r="E49" s="22" t="s">
        <v>99</v>
      </c>
      <c r="F49" s="10"/>
      <c r="G49" s="10"/>
      <c r="DJ49" s="22" t="s">
        <v>99</v>
      </c>
      <c r="DK49" s="22" t="s">
        <v>99</v>
      </c>
    </row>
    <row r="50" spans="1:115" x14ac:dyDescent="0.15">
      <c r="A50" s="37"/>
      <c r="C50" s="4" t="s">
        <v>100</v>
      </c>
      <c r="D50" s="5" t="s">
        <v>28</v>
      </c>
      <c r="E50" s="21" t="s">
        <v>29</v>
      </c>
      <c r="F50" s="10"/>
      <c r="G50" s="10"/>
      <c r="DJ50" s="21" t="s">
        <v>29</v>
      </c>
      <c r="DK50" s="21" t="s">
        <v>29</v>
      </c>
    </row>
    <row r="51" spans="1:115" x14ac:dyDescent="0.15">
      <c r="A51" s="37"/>
      <c r="C51" s="4" t="s">
        <v>101</v>
      </c>
      <c r="D51" s="5" t="s">
        <v>33</v>
      </c>
      <c r="E51" s="21" t="s">
        <v>753</v>
      </c>
      <c r="F51" s="10"/>
      <c r="G51" s="10"/>
      <c r="DJ51" s="21" t="s">
        <v>753</v>
      </c>
      <c r="DK51" s="21" t="s">
        <v>753</v>
      </c>
    </row>
    <row r="52" spans="1:115" x14ac:dyDescent="0.15">
      <c r="A52" s="37"/>
      <c r="C52" s="4" t="s">
        <v>102</v>
      </c>
      <c r="D52" s="5" t="s">
        <v>35</v>
      </c>
      <c r="E52" s="21" t="s">
        <v>568</v>
      </c>
      <c r="F52" s="10"/>
      <c r="G52" s="28"/>
      <c r="DJ52" s="21" t="s">
        <v>36</v>
      </c>
      <c r="DK52" s="21" t="s">
        <v>568</v>
      </c>
    </row>
    <row r="53" spans="1:115" x14ac:dyDescent="0.15">
      <c r="A53" s="37"/>
      <c r="C53" s="25" t="s">
        <v>103</v>
      </c>
      <c r="D53" s="26" t="s">
        <v>38</v>
      </c>
      <c r="E53" s="27" t="s">
        <v>39</v>
      </c>
      <c r="F53" s="28"/>
      <c r="G53" s="30"/>
      <c r="DJ53" s="27" t="s">
        <v>39</v>
      </c>
      <c r="DK53" s="27" t="s">
        <v>39</v>
      </c>
    </row>
    <row r="54" spans="1:115" x14ac:dyDescent="0.15">
      <c r="A54" s="37"/>
      <c r="C54" s="25" t="s">
        <v>104</v>
      </c>
      <c r="D54" s="26" t="s">
        <v>41</v>
      </c>
      <c r="E54" s="29">
        <v>0.5</v>
      </c>
      <c r="F54" s="30"/>
      <c r="G54" s="10"/>
      <c r="DJ54" s="29">
        <v>0.3</v>
      </c>
      <c r="DK54" s="29">
        <v>0.5</v>
      </c>
    </row>
    <row r="55" spans="1:115" x14ac:dyDescent="0.15">
      <c r="A55" s="37"/>
      <c r="C55" s="25" t="s">
        <v>105</v>
      </c>
      <c r="D55" s="26" t="s">
        <v>43</v>
      </c>
      <c r="E55" s="21" t="s">
        <v>2021</v>
      </c>
      <c r="F55" s="10"/>
      <c r="G55" s="10"/>
      <c r="DJ55" s="21" t="s">
        <v>2021</v>
      </c>
      <c r="DK55" s="21" t="s">
        <v>2021</v>
      </c>
    </row>
    <row r="56" spans="1:115" x14ac:dyDescent="0.15">
      <c r="A56" s="37"/>
      <c r="C56" s="25" t="s">
        <v>106</v>
      </c>
      <c r="D56" s="26" t="s">
        <v>45</v>
      </c>
      <c r="E56" s="21">
        <v>0</v>
      </c>
      <c r="F56" s="10"/>
      <c r="G56" s="10"/>
      <c r="DJ56" s="21">
        <v>0</v>
      </c>
      <c r="DK56" s="21">
        <v>0</v>
      </c>
    </row>
    <row r="57" spans="1:115" x14ac:dyDescent="0.15">
      <c r="A57" s="37"/>
      <c r="C57" s="4" t="s">
        <v>107</v>
      </c>
      <c r="D57" s="5" t="s">
        <v>47</v>
      </c>
      <c r="E57" s="21" t="s">
        <v>750</v>
      </c>
      <c r="F57" s="10"/>
      <c r="G57" s="32"/>
      <c r="DJ57" s="21" t="s">
        <v>750</v>
      </c>
      <c r="DK57" s="21" t="s">
        <v>750</v>
      </c>
    </row>
    <row r="58" spans="1:115" x14ac:dyDescent="0.15">
      <c r="A58" s="37"/>
      <c r="C58" s="4" t="s">
        <v>108</v>
      </c>
      <c r="D58" s="5" t="s">
        <v>49</v>
      </c>
      <c r="E58" s="31">
        <v>100000</v>
      </c>
      <c r="F58" s="32"/>
      <c r="G58" s="32"/>
      <c r="DJ58" s="31">
        <v>100000</v>
      </c>
      <c r="DK58" s="31">
        <v>100000</v>
      </c>
    </row>
    <row r="59" spans="1:115" x14ac:dyDescent="0.15">
      <c r="A59" s="37"/>
      <c r="C59" s="4" t="s">
        <v>109</v>
      </c>
      <c r="D59" s="5" t="s">
        <v>51</v>
      </c>
      <c r="E59" s="31">
        <v>10000</v>
      </c>
      <c r="F59" s="32"/>
      <c r="G59" s="32"/>
      <c r="DJ59" s="31">
        <v>10000</v>
      </c>
      <c r="DK59" s="31">
        <v>10000</v>
      </c>
    </row>
    <row r="60" spans="1:115" x14ac:dyDescent="0.15">
      <c r="A60" s="37"/>
      <c r="C60" s="4" t="s">
        <v>110</v>
      </c>
      <c r="D60" s="5" t="s">
        <v>53</v>
      </c>
      <c r="E60" s="31"/>
      <c r="F60" s="32"/>
      <c r="G60" s="10"/>
      <c r="DJ60" s="31"/>
      <c r="DK60" s="31"/>
    </row>
    <row r="61" spans="1:115" x14ac:dyDescent="0.15">
      <c r="A61" s="37"/>
      <c r="C61" s="4" t="s">
        <v>111</v>
      </c>
      <c r="D61" s="5" t="s">
        <v>55</v>
      </c>
      <c r="E61" s="21"/>
      <c r="F61" s="10"/>
      <c r="G61" s="10"/>
      <c r="DJ61" s="21"/>
      <c r="DK61" s="21"/>
    </row>
    <row r="62" spans="1:115" x14ac:dyDescent="0.15">
      <c r="A62" s="37"/>
      <c r="C62" s="4" t="s">
        <v>112</v>
      </c>
      <c r="D62" s="5" t="s">
        <v>57</v>
      </c>
      <c r="E62" s="46"/>
      <c r="F62" s="113"/>
      <c r="G62" s="10"/>
      <c r="DJ62" s="46"/>
      <c r="DK62" s="46"/>
    </row>
    <row r="63" spans="1:115" x14ac:dyDescent="0.15">
      <c r="A63" s="37"/>
      <c r="C63" s="35" t="s">
        <v>113</v>
      </c>
      <c r="D63" s="5" t="s">
        <v>59</v>
      </c>
      <c r="E63" s="21"/>
      <c r="F63" s="10"/>
      <c r="G63" s="32"/>
      <c r="DJ63" s="21"/>
      <c r="DK63" s="21"/>
    </row>
    <row r="64" spans="1:115" x14ac:dyDescent="0.15">
      <c r="A64" s="37"/>
      <c r="C64" s="4" t="s">
        <v>114</v>
      </c>
      <c r="D64" s="5" t="s">
        <v>62</v>
      </c>
      <c r="E64" s="47">
        <v>80</v>
      </c>
      <c r="F64" s="48"/>
      <c r="G64" s="10"/>
      <c r="DJ64" s="47">
        <v>80</v>
      </c>
      <c r="DK64" s="47">
        <v>80</v>
      </c>
    </row>
    <row r="65" spans="3:115" x14ac:dyDescent="0.15">
      <c r="C65" s="35" t="s">
        <v>115</v>
      </c>
      <c r="D65" s="5" t="s">
        <v>64</v>
      </c>
      <c r="E65" s="21"/>
      <c r="F65" s="10"/>
      <c r="G65" s="11"/>
      <c r="DJ65" s="21"/>
      <c r="DK65" s="21"/>
    </row>
    <row r="66" spans="3:115" ht="13" x14ac:dyDescent="0.15">
      <c r="C66" s="35" t="s">
        <v>116</v>
      </c>
      <c r="D66" s="40" t="s">
        <v>66</v>
      </c>
      <c r="E66" s="36" t="s">
        <v>67</v>
      </c>
      <c r="F66" s="11"/>
      <c r="G66" s="11"/>
      <c r="H66" s="49"/>
      <c r="DJ66" s="36" t="s">
        <v>1366</v>
      </c>
      <c r="DK66" s="36" t="s">
        <v>67</v>
      </c>
    </row>
    <row r="67" spans="3:115" ht="13" x14ac:dyDescent="0.15">
      <c r="C67" s="35" t="s">
        <v>118</v>
      </c>
      <c r="D67" s="40" t="s">
        <v>72</v>
      </c>
      <c r="E67" s="36"/>
      <c r="F67" s="11"/>
      <c r="G67" s="11"/>
      <c r="H67" s="49"/>
      <c r="DJ67" s="36" t="s">
        <v>123</v>
      </c>
      <c r="DK67" s="36"/>
    </row>
    <row r="68" spans="3:115" ht="13" x14ac:dyDescent="0.15">
      <c r="C68" s="35" t="s">
        <v>120</v>
      </c>
      <c r="D68" s="40" t="s">
        <v>75</v>
      </c>
      <c r="E68" s="36"/>
      <c r="F68" s="11"/>
      <c r="G68" s="11"/>
      <c r="H68" s="49"/>
      <c r="DJ68" s="36" t="s">
        <v>76</v>
      </c>
      <c r="DK68" s="36"/>
    </row>
    <row r="69" spans="3:115" ht="13" x14ac:dyDescent="0.15">
      <c r="C69" s="35" t="s">
        <v>121</v>
      </c>
      <c r="D69" s="40" t="s">
        <v>70</v>
      </c>
      <c r="E69" s="36"/>
      <c r="F69" s="11"/>
      <c r="G69" s="11"/>
      <c r="H69" s="49"/>
      <c r="DJ69" s="36">
        <v>5</v>
      </c>
      <c r="DK69" s="36"/>
    </row>
    <row r="70" spans="3:115" ht="13" x14ac:dyDescent="0.15">
      <c r="C70" s="35" t="s">
        <v>122</v>
      </c>
      <c r="D70" s="40" t="s">
        <v>72</v>
      </c>
      <c r="E70" s="36"/>
      <c r="F70" s="11"/>
      <c r="G70" s="11"/>
      <c r="H70" s="49"/>
      <c r="DJ70" s="36" t="s">
        <v>73</v>
      </c>
      <c r="DK70" s="36"/>
    </row>
    <row r="71" spans="3:115" ht="13" x14ac:dyDescent="0.15">
      <c r="C71" s="35" t="s">
        <v>124</v>
      </c>
      <c r="D71" s="40" t="s">
        <v>75</v>
      </c>
      <c r="E71" s="36"/>
      <c r="F71" s="11"/>
      <c r="G71" s="11"/>
      <c r="H71" s="49"/>
      <c r="DJ71" s="36" t="s">
        <v>76</v>
      </c>
      <c r="DK71" s="36"/>
    </row>
    <row r="72" spans="3:115" ht="13" x14ac:dyDescent="0.15">
      <c r="C72" s="35" t="s">
        <v>125</v>
      </c>
      <c r="D72" s="40" t="s">
        <v>70</v>
      </c>
      <c r="E72" s="36"/>
      <c r="F72" s="11"/>
      <c r="G72" s="11"/>
      <c r="H72" s="49"/>
      <c r="DJ72" s="36">
        <v>9</v>
      </c>
      <c r="DK72" s="36"/>
    </row>
    <row r="73" spans="3:115" ht="13" x14ac:dyDescent="0.15">
      <c r="C73" s="35" t="s">
        <v>126</v>
      </c>
      <c r="D73" s="40" t="s">
        <v>72</v>
      </c>
      <c r="E73" s="36"/>
      <c r="G73" s="50"/>
      <c r="H73" s="49"/>
      <c r="DJ73" s="282" t="s">
        <v>79</v>
      </c>
      <c r="DK73" s="36"/>
    </row>
    <row r="74" spans="3:115" ht="13" x14ac:dyDescent="0.15">
      <c r="C74" s="35" t="s">
        <v>127</v>
      </c>
      <c r="D74" s="40" t="s">
        <v>75</v>
      </c>
      <c r="E74" s="36"/>
      <c r="F74" s="11"/>
      <c r="G74" s="50"/>
      <c r="H74" s="49"/>
      <c r="DJ74" s="282" t="s">
        <v>76</v>
      </c>
      <c r="DK74" s="36"/>
    </row>
    <row r="75" spans="3:115" ht="13" x14ac:dyDescent="0.15">
      <c r="C75" s="35" t="s">
        <v>128</v>
      </c>
      <c r="D75" s="40" t="s">
        <v>70</v>
      </c>
      <c r="E75" s="36"/>
      <c r="F75" s="11"/>
      <c r="G75" s="50"/>
      <c r="H75" s="49"/>
      <c r="DJ75" s="41">
        <v>8</v>
      </c>
      <c r="DK75" s="36"/>
    </row>
    <row r="76" spans="3:115" ht="13" x14ac:dyDescent="0.15">
      <c r="C76" s="77" t="s">
        <v>132</v>
      </c>
      <c r="D76" s="78" t="s">
        <v>66</v>
      </c>
      <c r="E76" s="180" t="s">
        <v>560</v>
      </c>
      <c r="F76" s="182"/>
      <c r="G76" s="50"/>
      <c r="H76" s="49"/>
      <c r="DJ76" s="180"/>
      <c r="DK76" s="180" t="s">
        <v>560</v>
      </c>
    </row>
    <row r="77" spans="3:115" ht="13" x14ac:dyDescent="0.15">
      <c r="C77" s="16" t="s">
        <v>502</v>
      </c>
      <c r="D77" s="17" t="s">
        <v>26</v>
      </c>
      <c r="E77" s="160" t="s">
        <v>490</v>
      </c>
      <c r="F77" s="182"/>
      <c r="G77" s="50"/>
      <c r="H77" s="49"/>
      <c r="DJ77" s="160" t="s">
        <v>490</v>
      </c>
      <c r="DK77" s="160" t="s">
        <v>490</v>
      </c>
    </row>
    <row r="78" spans="3:115" ht="13" x14ac:dyDescent="0.15">
      <c r="C78" s="4" t="s">
        <v>504</v>
      </c>
      <c r="D78" s="5" t="s">
        <v>28</v>
      </c>
      <c r="E78" s="36" t="s">
        <v>29</v>
      </c>
      <c r="F78" s="182"/>
      <c r="G78" s="50"/>
      <c r="H78" s="49"/>
      <c r="DJ78" s="36" t="s">
        <v>29</v>
      </c>
      <c r="DK78" s="36" t="s">
        <v>29</v>
      </c>
    </row>
    <row r="79" spans="3:115" x14ac:dyDescent="0.15">
      <c r="C79" s="4" t="s">
        <v>505</v>
      </c>
      <c r="D79" s="5" t="s">
        <v>33</v>
      </c>
      <c r="E79" s="36" t="s">
        <v>753</v>
      </c>
      <c r="F79" s="181"/>
      <c r="AB79" s="6"/>
      <c r="DJ79" s="36" t="s">
        <v>753</v>
      </c>
      <c r="DK79" s="36" t="s">
        <v>753</v>
      </c>
    </row>
    <row r="80" spans="3:115" x14ac:dyDescent="0.15">
      <c r="C80" s="4" t="s">
        <v>506</v>
      </c>
      <c r="D80" s="5" t="s">
        <v>35</v>
      </c>
      <c r="E80" s="36" t="s">
        <v>36</v>
      </c>
      <c r="AB80" s="11"/>
      <c r="DJ80" s="36" t="s">
        <v>36</v>
      </c>
      <c r="DK80" s="36" t="s">
        <v>36</v>
      </c>
    </row>
    <row r="81" spans="3:115" x14ac:dyDescent="0.15">
      <c r="C81" s="25" t="s">
        <v>507</v>
      </c>
      <c r="D81" s="26" t="s">
        <v>38</v>
      </c>
      <c r="E81" s="41" t="s">
        <v>39</v>
      </c>
      <c r="DJ81" s="41" t="s">
        <v>39</v>
      </c>
      <c r="DK81" s="41" t="s">
        <v>39</v>
      </c>
    </row>
    <row r="82" spans="3:115" x14ac:dyDescent="0.15">
      <c r="C82" s="25" t="s">
        <v>508</v>
      </c>
      <c r="D82" s="26" t="s">
        <v>41</v>
      </c>
      <c r="E82" s="157">
        <v>0.45</v>
      </c>
      <c r="DJ82" s="157">
        <v>0.2</v>
      </c>
      <c r="DK82" s="157">
        <v>0.45</v>
      </c>
    </row>
    <row r="83" spans="3:115" x14ac:dyDescent="0.15">
      <c r="C83" s="25" t="s">
        <v>509</v>
      </c>
      <c r="D83" s="26" t="s">
        <v>43</v>
      </c>
      <c r="E83" s="21" t="s">
        <v>2021</v>
      </c>
      <c r="DJ83" s="36" t="s">
        <v>2021</v>
      </c>
      <c r="DK83" s="21" t="s">
        <v>2021</v>
      </c>
    </row>
    <row r="84" spans="3:115" x14ac:dyDescent="0.15">
      <c r="C84" s="25" t="s">
        <v>510</v>
      </c>
      <c r="D84" s="26" t="s">
        <v>45</v>
      </c>
      <c r="E84" s="36">
        <v>0</v>
      </c>
      <c r="G84" s="10"/>
      <c r="DJ84" s="36">
        <v>0</v>
      </c>
      <c r="DK84" s="36">
        <v>0</v>
      </c>
    </row>
    <row r="85" spans="3:115" x14ac:dyDescent="0.15">
      <c r="C85" s="4" t="s">
        <v>571</v>
      </c>
      <c r="D85" s="5" t="s">
        <v>492</v>
      </c>
      <c r="E85" s="158">
        <v>1500</v>
      </c>
      <c r="G85" s="10"/>
      <c r="DJ85" s="158">
        <v>1100</v>
      </c>
      <c r="DK85" s="158">
        <v>1500</v>
      </c>
    </row>
    <row r="86" spans="3:115" x14ac:dyDescent="0.15">
      <c r="C86" s="4" t="s">
        <v>570</v>
      </c>
      <c r="D86" s="5" t="s">
        <v>494</v>
      </c>
      <c r="E86" s="158">
        <v>500</v>
      </c>
      <c r="G86" s="10"/>
      <c r="DJ86" s="158">
        <v>500</v>
      </c>
      <c r="DK86" s="158">
        <v>500</v>
      </c>
    </row>
    <row r="87" spans="3:115" x14ac:dyDescent="0.15">
      <c r="C87" s="4" t="s">
        <v>569</v>
      </c>
      <c r="D87" s="5" t="s">
        <v>496</v>
      </c>
      <c r="E87" s="158">
        <v>700</v>
      </c>
      <c r="G87" s="10"/>
      <c r="DJ87" s="158">
        <v>600</v>
      </c>
      <c r="DK87" s="158">
        <v>700</v>
      </c>
    </row>
    <row r="88" spans="3:115" x14ac:dyDescent="0.15">
      <c r="C88" s="4" t="s">
        <v>518</v>
      </c>
      <c r="D88" s="5" t="s">
        <v>62</v>
      </c>
      <c r="E88" s="162">
        <v>18</v>
      </c>
      <c r="G88" s="10"/>
      <c r="DJ88" s="162">
        <v>18</v>
      </c>
      <c r="DK88" s="162">
        <v>18</v>
      </c>
    </row>
    <row r="89" spans="3:115" x14ac:dyDescent="0.15">
      <c r="C89" s="35" t="s">
        <v>520</v>
      </c>
      <c r="D89" s="40" t="s">
        <v>66</v>
      </c>
      <c r="E89" s="282" t="s">
        <v>67</v>
      </c>
      <c r="DJ89" s="282" t="s">
        <v>1366</v>
      </c>
      <c r="DK89" s="282" t="s">
        <v>67</v>
      </c>
    </row>
    <row r="90" spans="3:115" x14ac:dyDescent="0.15">
      <c r="C90" s="77" t="s">
        <v>521</v>
      </c>
      <c r="D90" s="40" t="s">
        <v>70</v>
      </c>
      <c r="E90" s="282"/>
      <c r="DJ90" s="41">
        <v>14</v>
      </c>
      <c r="DK90" s="282"/>
    </row>
    <row r="91" spans="3:115" x14ac:dyDescent="0.15">
      <c r="C91" s="16" t="s">
        <v>757</v>
      </c>
      <c r="D91" s="17" t="s">
        <v>26</v>
      </c>
      <c r="E91" s="160" t="s">
        <v>754</v>
      </c>
      <c r="DJ91" s="160" t="s">
        <v>754</v>
      </c>
      <c r="DK91" s="160" t="s">
        <v>754</v>
      </c>
    </row>
    <row r="92" spans="3:115" x14ac:dyDescent="0.15">
      <c r="C92" s="4" t="s">
        <v>2277</v>
      </c>
      <c r="D92" s="5" t="s">
        <v>28</v>
      </c>
      <c r="E92" s="36" t="s">
        <v>29</v>
      </c>
      <c r="DJ92" s="36" t="s">
        <v>29</v>
      </c>
      <c r="DK92" s="36" t="s">
        <v>29</v>
      </c>
    </row>
    <row r="93" spans="3:115" x14ac:dyDescent="0.15">
      <c r="C93" s="25" t="s">
        <v>1275</v>
      </c>
      <c r="D93" s="26" t="s">
        <v>38</v>
      </c>
      <c r="E93" s="27" t="s">
        <v>39</v>
      </c>
      <c r="F93" s="11"/>
      <c r="AB93" s="8"/>
      <c r="DJ93" s="27" t="s">
        <v>39</v>
      </c>
      <c r="DK93" s="27" t="s">
        <v>39</v>
      </c>
    </row>
    <row r="94" spans="3:115" x14ac:dyDescent="0.15">
      <c r="C94" s="35" t="s">
        <v>758</v>
      </c>
      <c r="D94" s="40" t="s">
        <v>66</v>
      </c>
      <c r="E94" s="282" t="s">
        <v>560</v>
      </c>
      <c r="F94" s="10"/>
      <c r="AB94" s="101"/>
      <c r="DJ94" s="282" t="s">
        <v>1366</v>
      </c>
      <c r="DK94" s="282" t="s">
        <v>560</v>
      </c>
    </row>
    <row r="95" spans="3:115" x14ac:dyDescent="0.15">
      <c r="C95" s="35" t="s">
        <v>1349</v>
      </c>
      <c r="D95" s="40" t="s">
        <v>70</v>
      </c>
      <c r="E95" s="282"/>
      <c r="F95" s="10"/>
      <c r="AB95" s="101"/>
      <c r="DJ95" s="41">
        <v>18</v>
      </c>
      <c r="DK95" s="282"/>
    </row>
    <row r="96" spans="3:115" x14ac:dyDescent="0.15">
      <c r="C96" s="16" t="s">
        <v>759</v>
      </c>
      <c r="D96" s="17" t="s">
        <v>26</v>
      </c>
      <c r="E96" s="160" t="s">
        <v>755</v>
      </c>
      <c r="F96" s="10"/>
      <c r="AB96" s="11"/>
      <c r="DJ96" s="160" t="s">
        <v>755</v>
      </c>
      <c r="DK96" s="160" t="s">
        <v>755</v>
      </c>
    </row>
    <row r="97" spans="3:115" x14ac:dyDescent="0.15">
      <c r="C97" s="4" t="s">
        <v>6910</v>
      </c>
      <c r="D97" s="5" t="s">
        <v>28</v>
      </c>
      <c r="E97" s="36" t="s">
        <v>29</v>
      </c>
      <c r="DJ97" s="36" t="s">
        <v>29</v>
      </c>
      <c r="DK97" s="36" t="s">
        <v>29</v>
      </c>
    </row>
    <row r="98" spans="3:115" x14ac:dyDescent="0.15">
      <c r="C98" s="25" t="s">
        <v>1276</v>
      </c>
      <c r="D98" s="26" t="s">
        <v>38</v>
      </c>
      <c r="E98" s="27" t="s">
        <v>39</v>
      </c>
      <c r="F98" s="10"/>
      <c r="AB98" s="11"/>
      <c r="DJ98" s="27" t="s">
        <v>1325</v>
      </c>
      <c r="DK98" s="27" t="s">
        <v>39</v>
      </c>
    </row>
    <row r="99" spans="3:115" x14ac:dyDescent="0.15">
      <c r="C99" s="35" t="s">
        <v>760</v>
      </c>
      <c r="D99" s="40" t="s">
        <v>66</v>
      </c>
      <c r="E99" s="282" t="s">
        <v>560</v>
      </c>
      <c r="F99" s="24"/>
      <c r="AB99" s="11"/>
      <c r="DJ99" s="282" t="s">
        <v>1366</v>
      </c>
      <c r="DK99" s="282" t="s">
        <v>560</v>
      </c>
    </row>
    <row r="100" spans="3:115" x14ac:dyDescent="0.15">
      <c r="C100" s="35" t="s">
        <v>1351</v>
      </c>
      <c r="D100" s="40" t="s">
        <v>70</v>
      </c>
      <c r="E100" s="282"/>
      <c r="F100" s="24"/>
      <c r="AB100" s="11"/>
      <c r="DJ100" s="41">
        <v>12</v>
      </c>
      <c r="DK100" s="282"/>
    </row>
    <row r="101" spans="3:115" x14ac:dyDescent="0.15">
      <c r="C101" s="16" t="s">
        <v>761</v>
      </c>
      <c r="D101" s="17" t="s">
        <v>26</v>
      </c>
      <c r="E101" s="160" t="s">
        <v>756</v>
      </c>
      <c r="F101" s="10"/>
      <c r="AB101" s="11"/>
      <c r="AC101" s="10"/>
      <c r="AD101" s="10"/>
      <c r="DJ101" s="160" t="s">
        <v>756</v>
      </c>
      <c r="DK101" s="160" t="s">
        <v>756</v>
      </c>
    </row>
    <row r="102" spans="3:115" x14ac:dyDescent="0.15">
      <c r="C102" s="4" t="s">
        <v>6916</v>
      </c>
      <c r="D102" s="5" t="s">
        <v>28</v>
      </c>
      <c r="E102" s="36" t="s">
        <v>29</v>
      </c>
      <c r="F102" s="10"/>
      <c r="AB102" s="11"/>
      <c r="AC102" s="10"/>
      <c r="AD102" s="10"/>
      <c r="DJ102" s="36" t="s">
        <v>29</v>
      </c>
      <c r="DK102" s="36" t="s">
        <v>29</v>
      </c>
    </row>
    <row r="103" spans="3:115" x14ac:dyDescent="0.15">
      <c r="C103" s="25" t="s">
        <v>1277</v>
      </c>
      <c r="D103" s="26" t="s">
        <v>38</v>
      </c>
      <c r="E103" s="27" t="s">
        <v>39</v>
      </c>
      <c r="F103" s="10"/>
      <c r="AB103" s="11"/>
      <c r="AC103" s="11"/>
      <c r="AD103" s="11"/>
      <c r="DJ103" s="27" t="s">
        <v>1335</v>
      </c>
      <c r="DK103" s="27" t="s">
        <v>39</v>
      </c>
    </row>
    <row r="104" spans="3:115" x14ac:dyDescent="0.15">
      <c r="C104" s="35" t="s">
        <v>762</v>
      </c>
      <c r="D104" s="40" t="s">
        <v>66</v>
      </c>
      <c r="E104" s="282" t="s">
        <v>67</v>
      </c>
      <c r="F104" s="28"/>
      <c r="AB104" s="11"/>
      <c r="AC104" s="11"/>
      <c r="AD104" s="11"/>
      <c r="DJ104" s="282" t="s">
        <v>1366</v>
      </c>
      <c r="DK104" s="282" t="s">
        <v>67</v>
      </c>
    </row>
    <row r="105" spans="3:115" x14ac:dyDescent="0.15">
      <c r="C105" s="35" t="s">
        <v>1350</v>
      </c>
      <c r="D105" s="40" t="s">
        <v>70</v>
      </c>
      <c r="E105" s="282"/>
      <c r="F105" s="28"/>
      <c r="AB105" s="11"/>
      <c r="AC105" s="11"/>
      <c r="AD105" s="11"/>
      <c r="DJ105" s="41">
        <v>15</v>
      </c>
      <c r="DK105" s="282"/>
    </row>
    <row r="106" spans="3:115" x14ac:dyDescent="0.15">
      <c r="C106" s="35" t="s">
        <v>763</v>
      </c>
      <c r="D106" s="40" t="s">
        <v>66</v>
      </c>
      <c r="E106" s="282" t="s">
        <v>560</v>
      </c>
      <c r="F106" s="30"/>
      <c r="AB106" s="11"/>
      <c r="AC106" s="11"/>
      <c r="AD106" s="11"/>
      <c r="DJ106" s="282"/>
      <c r="DK106" s="282" t="s">
        <v>560</v>
      </c>
    </row>
    <row r="107" spans="3:115" x14ac:dyDescent="0.15">
      <c r="C107" s="16" t="s">
        <v>1355</v>
      </c>
      <c r="D107" s="17" t="s">
        <v>26</v>
      </c>
      <c r="E107" s="281"/>
      <c r="F107" s="30"/>
      <c r="AB107" s="11"/>
      <c r="AC107" s="11"/>
      <c r="AD107" s="11"/>
      <c r="DJ107" s="313" t="s">
        <v>2024</v>
      </c>
      <c r="DK107" s="281"/>
    </row>
    <row r="108" spans="3:115" x14ac:dyDescent="0.15">
      <c r="C108" s="4" t="s">
        <v>6917</v>
      </c>
      <c r="D108" s="5" t="s">
        <v>28</v>
      </c>
      <c r="E108" s="36"/>
      <c r="F108" s="30"/>
      <c r="AB108" s="11"/>
      <c r="AC108" s="11"/>
      <c r="AD108" s="11"/>
      <c r="DJ108" s="36" t="s">
        <v>29</v>
      </c>
      <c r="DK108" s="36"/>
    </row>
    <row r="109" spans="3:115" x14ac:dyDescent="0.15">
      <c r="C109" s="4" t="s">
        <v>1369</v>
      </c>
      <c r="D109" s="5" t="s">
        <v>33</v>
      </c>
      <c r="E109" s="282"/>
      <c r="F109" s="30"/>
      <c r="AB109" s="11"/>
      <c r="AC109" s="11"/>
      <c r="AD109" s="11"/>
      <c r="DJ109" s="282" t="s">
        <v>753</v>
      </c>
      <c r="DK109" s="282"/>
    </row>
    <row r="110" spans="3:115" x14ac:dyDescent="0.15">
      <c r="C110" s="25" t="s">
        <v>1356</v>
      </c>
      <c r="D110" s="26" t="s">
        <v>38</v>
      </c>
      <c r="E110" s="282"/>
      <c r="F110" s="30"/>
      <c r="AB110" s="11"/>
      <c r="AC110" s="11"/>
      <c r="AD110" s="11"/>
      <c r="DJ110" s="27" t="s">
        <v>39</v>
      </c>
      <c r="DK110" s="282"/>
    </row>
    <row r="111" spans="3:115" x14ac:dyDescent="0.15">
      <c r="C111" s="35" t="s">
        <v>1365</v>
      </c>
      <c r="D111" s="26" t="s">
        <v>60</v>
      </c>
      <c r="E111" s="282"/>
      <c r="F111" s="30"/>
      <c r="AB111" s="11"/>
      <c r="AC111" s="11"/>
      <c r="AD111" s="11"/>
      <c r="DJ111" s="314">
        <v>0.9</v>
      </c>
      <c r="DK111" s="282"/>
    </row>
    <row r="112" spans="3:115" x14ac:dyDescent="0.15">
      <c r="C112" s="35" t="s">
        <v>1357</v>
      </c>
      <c r="D112" s="40" t="s">
        <v>66</v>
      </c>
      <c r="E112" s="282"/>
      <c r="F112" s="30"/>
      <c r="AB112" s="11"/>
      <c r="AC112" s="11"/>
      <c r="AD112" s="11"/>
      <c r="DJ112" s="282" t="s">
        <v>1366</v>
      </c>
      <c r="DK112" s="282"/>
    </row>
    <row r="113" spans="3:115" x14ac:dyDescent="0.15">
      <c r="C113" s="35" t="s">
        <v>1358</v>
      </c>
      <c r="D113" s="40" t="s">
        <v>70</v>
      </c>
      <c r="E113" s="282"/>
      <c r="F113" s="30"/>
      <c r="AB113" s="11"/>
      <c r="AC113" s="11"/>
      <c r="AD113" s="11"/>
      <c r="DJ113" s="41">
        <v>18</v>
      </c>
      <c r="DK113" s="282"/>
    </row>
    <row r="114" spans="3:115" x14ac:dyDescent="0.15">
      <c r="C114" s="16" t="s">
        <v>1359</v>
      </c>
      <c r="D114" s="17" t="s">
        <v>26</v>
      </c>
      <c r="E114" s="281"/>
      <c r="F114" s="30"/>
      <c r="AB114" s="11"/>
      <c r="AC114" s="11"/>
      <c r="AD114" s="11"/>
      <c r="DJ114" s="313" t="s">
        <v>503</v>
      </c>
      <c r="DK114" s="281"/>
    </row>
    <row r="115" spans="3:115" x14ac:dyDescent="0.15">
      <c r="C115" s="4" t="s">
        <v>6918</v>
      </c>
      <c r="D115" s="5" t="s">
        <v>28</v>
      </c>
      <c r="E115" s="36"/>
      <c r="F115" s="30"/>
      <c r="AB115" s="11"/>
      <c r="AC115" s="11"/>
      <c r="AD115" s="11"/>
      <c r="DJ115" s="36" t="s">
        <v>29</v>
      </c>
      <c r="DK115" s="282"/>
    </row>
    <row r="116" spans="3:115" x14ac:dyDescent="0.15">
      <c r="C116" s="4" t="s">
        <v>1372</v>
      </c>
      <c r="D116" s="5" t="s">
        <v>33</v>
      </c>
      <c r="E116" s="282"/>
      <c r="F116" s="30"/>
      <c r="AB116" s="11"/>
      <c r="AC116" s="11"/>
      <c r="AD116" s="11"/>
      <c r="DJ116" s="282" t="s">
        <v>753</v>
      </c>
      <c r="DK116" s="282"/>
    </row>
    <row r="117" spans="3:115" x14ac:dyDescent="0.15">
      <c r="C117" s="25" t="s">
        <v>1360</v>
      </c>
      <c r="D117" s="26" t="s">
        <v>38</v>
      </c>
      <c r="E117" s="282"/>
      <c r="F117" s="30"/>
      <c r="AB117" s="11"/>
      <c r="AC117" s="11"/>
      <c r="AD117" s="11"/>
      <c r="DJ117" s="27" t="s">
        <v>1325</v>
      </c>
      <c r="DK117" s="282"/>
    </row>
    <row r="118" spans="3:115" x14ac:dyDescent="0.15">
      <c r="C118" s="35" t="s">
        <v>1373</v>
      </c>
      <c r="D118" s="26" t="s">
        <v>60</v>
      </c>
      <c r="E118" s="282"/>
      <c r="F118" s="30"/>
      <c r="AB118" s="11"/>
      <c r="AC118" s="11"/>
      <c r="AD118" s="11"/>
      <c r="DJ118" s="27"/>
      <c r="DK118" s="282"/>
    </row>
    <row r="119" spans="3:115" x14ac:dyDescent="0.15">
      <c r="C119" s="35" t="s">
        <v>1361</v>
      </c>
      <c r="D119" s="40" t="s">
        <v>66</v>
      </c>
      <c r="E119" s="282"/>
      <c r="F119" s="30"/>
      <c r="AB119" s="11"/>
      <c r="AC119" s="11"/>
      <c r="AD119" s="11"/>
      <c r="DJ119" s="282" t="s">
        <v>1366</v>
      </c>
      <c r="DK119" s="282"/>
    </row>
    <row r="120" spans="3:115" x14ac:dyDescent="0.15">
      <c r="C120" s="35" t="s">
        <v>1362</v>
      </c>
      <c r="D120" s="40" t="s">
        <v>70</v>
      </c>
      <c r="E120" s="282"/>
      <c r="F120" s="30"/>
      <c r="AB120" s="11"/>
      <c r="AC120" s="11"/>
      <c r="AD120" s="11"/>
      <c r="DJ120" s="41">
        <v>9</v>
      </c>
      <c r="DK120" s="282"/>
    </row>
    <row r="121" spans="3:115" x14ac:dyDescent="0.15">
      <c r="C121" s="16" t="s">
        <v>1440</v>
      </c>
      <c r="D121" s="17" t="s">
        <v>22</v>
      </c>
      <c r="E121" s="53" t="s">
        <v>140</v>
      </c>
      <c r="F121" s="10"/>
      <c r="AB121" s="11"/>
      <c r="AC121" s="11"/>
      <c r="AD121" s="11"/>
      <c r="DK121" s="53" t="s">
        <v>140</v>
      </c>
    </row>
    <row r="122" spans="3:115" x14ac:dyDescent="0.15">
      <c r="C122" s="4" t="s">
        <v>141</v>
      </c>
      <c r="D122" s="5" t="s">
        <v>26</v>
      </c>
      <c r="E122" s="22" t="s">
        <v>2023</v>
      </c>
      <c r="F122" s="10"/>
      <c r="G122" s="8"/>
      <c r="H122" s="8"/>
      <c r="I122" s="8"/>
      <c r="M122" s="8"/>
      <c r="Q122" s="8"/>
      <c r="T122" s="8"/>
      <c r="U122" s="8"/>
      <c r="V122" s="8"/>
      <c r="W122" s="8"/>
      <c r="X122" s="8"/>
      <c r="AB122" s="8"/>
      <c r="DK122" s="22" t="s">
        <v>2023</v>
      </c>
    </row>
    <row r="123" spans="3:115" x14ac:dyDescent="0.15">
      <c r="C123" s="4" t="s">
        <v>142</v>
      </c>
      <c r="D123" s="5" t="s">
        <v>28</v>
      </c>
      <c r="E123" s="54" t="s">
        <v>29</v>
      </c>
      <c r="F123" s="32"/>
      <c r="G123" s="9"/>
      <c r="H123" s="9"/>
      <c r="I123" s="9"/>
      <c r="M123" s="9"/>
      <c r="Q123" s="9"/>
      <c r="T123" s="9"/>
      <c r="U123" s="9"/>
      <c r="V123" s="9"/>
      <c r="W123" s="9"/>
      <c r="X123" s="9"/>
      <c r="AB123" s="9"/>
      <c r="DK123" s="54" t="s">
        <v>29</v>
      </c>
    </row>
    <row r="124" spans="3:115" x14ac:dyDescent="0.15">
      <c r="C124" s="4" t="s">
        <v>143</v>
      </c>
      <c r="D124" s="5" t="s">
        <v>31</v>
      </c>
      <c r="E124" s="55">
        <v>0.5</v>
      </c>
      <c r="F124" s="32"/>
      <c r="DK124" s="55">
        <v>0.5</v>
      </c>
    </row>
    <row r="125" spans="3:115" x14ac:dyDescent="0.15">
      <c r="C125" s="4" t="s">
        <v>144</v>
      </c>
      <c r="D125" s="5" t="s">
        <v>33</v>
      </c>
      <c r="E125" s="54" t="s">
        <v>753</v>
      </c>
      <c r="F125" s="34"/>
      <c r="DK125" s="54" t="s">
        <v>753</v>
      </c>
    </row>
    <row r="126" spans="3:115" x14ac:dyDescent="0.15">
      <c r="C126" s="4" t="s">
        <v>145</v>
      </c>
      <c r="D126" s="5" t="s">
        <v>35</v>
      </c>
      <c r="E126" s="54" t="s">
        <v>36</v>
      </c>
      <c r="F126" s="10"/>
      <c r="DK126" s="54" t="s">
        <v>36</v>
      </c>
    </row>
    <row r="127" spans="3:115" x14ac:dyDescent="0.15">
      <c r="C127" s="25" t="s">
        <v>146</v>
      </c>
      <c r="D127" s="26" t="s">
        <v>38</v>
      </c>
      <c r="E127" s="56" t="s">
        <v>39</v>
      </c>
      <c r="F127" s="10"/>
      <c r="DK127" s="56" t="s">
        <v>39</v>
      </c>
    </row>
    <row r="128" spans="3:115" x14ac:dyDescent="0.15">
      <c r="C128" s="25" t="s">
        <v>147</v>
      </c>
      <c r="D128" s="26" t="s">
        <v>41</v>
      </c>
      <c r="E128" s="57">
        <v>0.5</v>
      </c>
      <c r="F128" s="10"/>
      <c r="DK128" s="57">
        <v>0.5</v>
      </c>
    </row>
    <row r="129" spans="3:115" x14ac:dyDescent="0.15">
      <c r="C129" s="25" t="s">
        <v>148</v>
      </c>
      <c r="D129" s="26" t="s">
        <v>43</v>
      </c>
      <c r="E129" s="62" t="s">
        <v>2021</v>
      </c>
      <c r="F129" s="179"/>
      <c r="DK129" s="62" t="s">
        <v>2021</v>
      </c>
    </row>
    <row r="130" spans="3:115" x14ac:dyDescent="0.15">
      <c r="C130" s="25" t="s">
        <v>149</v>
      </c>
      <c r="D130" s="26" t="s">
        <v>45</v>
      </c>
      <c r="E130" s="54">
        <v>0</v>
      </c>
      <c r="F130" s="11"/>
      <c r="DK130" s="54">
        <v>0</v>
      </c>
    </row>
    <row r="131" spans="3:115" x14ac:dyDescent="0.15">
      <c r="C131" s="4" t="s">
        <v>150</v>
      </c>
      <c r="D131" s="5" t="s">
        <v>47</v>
      </c>
      <c r="E131" s="54" t="s">
        <v>752</v>
      </c>
      <c r="F131" s="11"/>
      <c r="DK131" s="54" t="s">
        <v>752</v>
      </c>
    </row>
    <row r="132" spans="3:115" x14ac:dyDescent="0.15">
      <c r="C132" s="4" t="s">
        <v>151</v>
      </c>
      <c r="D132" s="5" t="s">
        <v>49</v>
      </c>
      <c r="E132" s="58"/>
      <c r="F132" s="11"/>
      <c r="DK132" s="58"/>
    </row>
    <row r="133" spans="3:115" x14ac:dyDescent="0.15">
      <c r="C133" s="4" t="s">
        <v>152</v>
      </c>
      <c r="D133" s="5" t="s">
        <v>51</v>
      </c>
      <c r="E133" s="58"/>
      <c r="F133" s="11"/>
      <c r="DK133" s="58"/>
    </row>
    <row r="134" spans="3:115" x14ac:dyDescent="0.15">
      <c r="C134" s="4" t="s">
        <v>153</v>
      </c>
      <c r="D134" s="5" t="s">
        <v>53</v>
      </c>
      <c r="E134" s="59" t="s">
        <v>154</v>
      </c>
      <c r="F134" s="11"/>
      <c r="DK134" s="59" t="s">
        <v>154</v>
      </c>
    </row>
    <row r="135" spans="3:115" x14ac:dyDescent="0.15">
      <c r="C135" s="4" t="s">
        <v>156</v>
      </c>
      <c r="D135" s="5" t="s">
        <v>55</v>
      </c>
      <c r="E135" s="54"/>
      <c r="F135" s="11"/>
      <c r="DK135" s="54"/>
    </row>
    <row r="136" spans="3:115" x14ac:dyDescent="0.15">
      <c r="C136" s="4" t="s">
        <v>157</v>
      </c>
      <c r="D136" s="5" t="s">
        <v>57</v>
      </c>
      <c r="E136" s="54"/>
      <c r="F136" s="11"/>
      <c r="DK136" s="54"/>
    </row>
    <row r="137" spans="3:115" x14ac:dyDescent="0.15">
      <c r="C137" s="35" t="s">
        <v>158</v>
      </c>
      <c r="D137" s="5" t="s">
        <v>59</v>
      </c>
      <c r="E137" s="54"/>
      <c r="F137" s="11"/>
      <c r="DK137" s="54"/>
    </row>
    <row r="138" spans="3:115" x14ac:dyDescent="0.15">
      <c r="C138" s="4" t="s">
        <v>159</v>
      </c>
      <c r="D138" s="5" t="s">
        <v>62</v>
      </c>
      <c r="E138" s="60">
        <v>73</v>
      </c>
      <c r="F138" s="11"/>
      <c r="DK138" s="60">
        <v>73</v>
      </c>
    </row>
    <row r="139" spans="3:115" x14ac:dyDescent="0.15">
      <c r="C139" s="35" t="s">
        <v>160</v>
      </c>
      <c r="D139" s="5" t="s">
        <v>64</v>
      </c>
      <c r="E139" s="62"/>
      <c r="F139" s="11"/>
      <c r="DK139" s="62"/>
    </row>
    <row r="140" spans="3:115" x14ac:dyDescent="0.15">
      <c r="C140" s="35" t="s">
        <v>161</v>
      </c>
      <c r="D140" s="40" t="s">
        <v>66</v>
      </c>
      <c r="E140" s="62" t="s">
        <v>162</v>
      </c>
      <c r="F140" s="11"/>
      <c r="DK140" s="62" t="s">
        <v>162</v>
      </c>
    </row>
    <row r="141" spans="3:115" x14ac:dyDescent="0.15">
      <c r="C141" s="16" t="s">
        <v>171</v>
      </c>
      <c r="D141" s="17" t="s">
        <v>26</v>
      </c>
      <c r="E141" s="44" t="s">
        <v>99</v>
      </c>
      <c r="F141" s="11"/>
      <c r="DK141" s="44" t="s">
        <v>99</v>
      </c>
    </row>
    <row r="142" spans="3:115" x14ac:dyDescent="0.15">
      <c r="C142" s="4" t="s">
        <v>172</v>
      </c>
      <c r="D142" s="5" t="s">
        <v>28</v>
      </c>
      <c r="E142" s="54" t="s">
        <v>29</v>
      </c>
      <c r="F142" s="11"/>
      <c r="DK142" s="54" t="s">
        <v>29</v>
      </c>
    </row>
    <row r="143" spans="3:115" x14ac:dyDescent="0.15">
      <c r="C143" s="4" t="s">
        <v>173</v>
      </c>
      <c r="D143" s="5" t="s">
        <v>33</v>
      </c>
      <c r="E143" s="54" t="s">
        <v>753</v>
      </c>
      <c r="F143" s="11"/>
      <c r="DK143" s="54" t="s">
        <v>753</v>
      </c>
    </row>
    <row r="144" spans="3:115" x14ac:dyDescent="0.15">
      <c r="C144" s="4" t="s">
        <v>174</v>
      </c>
      <c r="D144" s="5" t="s">
        <v>35</v>
      </c>
      <c r="E144" s="54" t="s">
        <v>568</v>
      </c>
      <c r="F144" s="11"/>
      <c r="DK144" s="54" t="s">
        <v>568</v>
      </c>
    </row>
    <row r="145" spans="3:115" x14ac:dyDescent="0.15">
      <c r="C145" s="25" t="s">
        <v>175</v>
      </c>
      <c r="D145" s="26" t="s">
        <v>38</v>
      </c>
      <c r="E145" s="56" t="s">
        <v>1325</v>
      </c>
      <c r="F145" s="11"/>
      <c r="DK145" s="56" t="s">
        <v>1325</v>
      </c>
    </row>
    <row r="146" spans="3:115" x14ac:dyDescent="0.15">
      <c r="C146" s="25" t="s">
        <v>176</v>
      </c>
      <c r="D146" s="26" t="s">
        <v>41</v>
      </c>
      <c r="E146" s="57">
        <v>1</v>
      </c>
      <c r="F146" s="11"/>
      <c r="DK146" s="57">
        <v>1</v>
      </c>
    </row>
    <row r="147" spans="3:115" x14ac:dyDescent="0.15">
      <c r="C147" s="25" t="s">
        <v>177</v>
      </c>
      <c r="D147" s="26" t="s">
        <v>43</v>
      </c>
      <c r="E147" s="62" t="s">
        <v>2021</v>
      </c>
      <c r="F147" s="11"/>
      <c r="DK147" s="62" t="s">
        <v>2021</v>
      </c>
    </row>
    <row r="148" spans="3:115" x14ac:dyDescent="0.15">
      <c r="C148" s="25" t="s">
        <v>178</v>
      </c>
      <c r="D148" s="26" t="s">
        <v>45</v>
      </c>
      <c r="E148" s="54">
        <v>0</v>
      </c>
      <c r="F148" s="11"/>
      <c r="DK148" s="54">
        <v>0</v>
      </c>
    </row>
    <row r="149" spans="3:115" x14ac:dyDescent="0.15">
      <c r="C149" s="4" t="s">
        <v>179</v>
      </c>
      <c r="D149" s="5" t="s">
        <v>47</v>
      </c>
      <c r="E149" s="54" t="s">
        <v>752</v>
      </c>
      <c r="F149" s="11"/>
      <c r="DK149" s="54" t="s">
        <v>752</v>
      </c>
    </row>
    <row r="150" spans="3:115" x14ac:dyDescent="0.15">
      <c r="C150" s="4" t="s">
        <v>180</v>
      </c>
      <c r="D150" s="5" t="s">
        <v>49</v>
      </c>
      <c r="E150" s="58"/>
      <c r="DK150" s="58"/>
    </row>
    <row r="151" spans="3:115" x14ac:dyDescent="0.15">
      <c r="C151" s="4" t="s">
        <v>181</v>
      </c>
      <c r="D151" s="5" t="s">
        <v>51</v>
      </c>
      <c r="E151" s="58"/>
      <c r="DK151" s="58"/>
    </row>
    <row r="152" spans="3:115" x14ac:dyDescent="0.15">
      <c r="C152" s="4" t="s">
        <v>182</v>
      </c>
      <c r="D152" s="5" t="s">
        <v>53</v>
      </c>
      <c r="E152" s="58" t="s">
        <v>183</v>
      </c>
      <c r="DJ152" s="6"/>
      <c r="DK152" s="58" t="s">
        <v>183</v>
      </c>
    </row>
    <row r="153" spans="3:115" x14ac:dyDescent="0.15">
      <c r="C153" s="4" t="s">
        <v>185</v>
      </c>
      <c r="D153" s="5" t="s">
        <v>55</v>
      </c>
      <c r="E153" s="54"/>
      <c r="DK153" s="54"/>
    </row>
    <row r="154" spans="3:115" x14ac:dyDescent="0.15">
      <c r="C154" s="4" t="s">
        <v>186</v>
      </c>
      <c r="D154" s="5" t="s">
        <v>57</v>
      </c>
      <c r="E154" s="64"/>
      <c r="DJ154" s="8"/>
      <c r="DK154" s="64"/>
    </row>
    <row r="155" spans="3:115" x14ac:dyDescent="0.15">
      <c r="C155" s="35" t="s">
        <v>187</v>
      </c>
      <c r="D155" s="5" t="s">
        <v>59</v>
      </c>
      <c r="E155" s="54"/>
      <c r="DJ155" s="101"/>
      <c r="DK155" s="54"/>
    </row>
    <row r="156" spans="3:115" x14ac:dyDescent="0.15">
      <c r="C156" s="4" t="s">
        <v>188</v>
      </c>
      <c r="D156" s="5" t="s">
        <v>62</v>
      </c>
      <c r="E156" s="65">
        <v>65</v>
      </c>
      <c r="DJ156" s="11"/>
      <c r="DK156" s="65">
        <v>65</v>
      </c>
    </row>
    <row r="157" spans="3:115" x14ac:dyDescent="0.15">
      <c r="C157" s="35" t="s">
        <v>189</v>
      </c>
      <c r="D157" s="5" t="s">
        <v>64</v>
      </c>
      <c r="E157" s="54"/>
      <c r="DJ157" s="11"/>
      <c r="DK157" s="54"/>
    </row>
    <row r="158" spans="3:115" x14ac:dyDescent="0.15">
      <c r="C158" s="77" t="s">
        <v>190</v>
      </c>
      <c r="D158" s="78" t="s">
        <v>66</v>
      </c>
      <c r="E158" s="178" t="s">
        <v>162</v>
      </c>
      <c r="DJ158" s="11"/>
      <c r="DK158" s="178" t="s">
        <v>162</v>
      </c>
    </row>
    <row r="159" spans="3:115" x14ac:dyDescent="0.15">
      <c r="C159" s="16" t="s">
        <v>1374</v>
      </c>
      <c r="D159" s="17" t="s">
        <v>26</v>
      </c>
      <c r="E159" s="160" t="s">
        <v>490</v>
      </c>
      <c r="DJ159" s="11"/>
      <c r="DK159" s="160" t="s">
        <v>490</v>
      </c>
    </row>
    <row r="160" spans="3:115" x14ac:dyDescent="0.15">
      <c r="C160" s="4" t="s">
        <v>1375</v>
      </c>
      <c r="D160" s="5" t="s">
        <v>28</v>
      </c>
      <c r="E160" s="62" t="s">
        <v>29</v>
      </c>
      <c r="DJ160" s="11"/>
      <c r="DK160" s="62" t="s">
        <v>29</v>
      </c>
    </row>
    <row r="161" spans="3:115" x14ac:dyDescent="0.15">
      <c r="C161" s="4" t="s">
        <v>1376</v>
      </c>
      <c r="D161" s="5" t="s">
        <v>33</v>
      </c>
      <c r="E161" s="62" t="s">
        <v>753</v>
      </c>
      <c r="DJ161" s="11"/>
      <c r="DK161" s="62" t="s">
        <v>753</v>
      </c>
    </row>
    <row r="162" spans="3:115" x14ac:dyDescent="0.15">
      <c r="C162" s="4" t="s">
        <v>1377</v>
      </c>
      <c r="D162" s="5" t="s">
        <v>35</v>
      </c>
      <c r="E162" s="62" t="s">
        <v>36</v>
      </c>
      <c r="DJ162" s="11"/>
      <c r="DK162" s="62" t="s">
        <v>36</v>
      </c>
    </row>
    <row r="163" spans="3:115" x14ac:dyDescent="0.15">
      <c r="C163" s="25" t="s">
        <v>1378</v>
      </c>
      <c r="D163" s="26" t="s">
        <v>38</v>
      </c>
      <c r="E163" s="63" t="s">
        <v>39</v>
      </c>
      <c r="DJ163" s="11"/>
      <c r="DK163" s="63" t="s">
        <v>39</v>
      </c>
    </row>
    <row r="164" spans="3:115" x14ac:dyDescent="0.15">
      <c r="C164" s="25" t="s">
        <v>1379</v>
      </c>
      <c r="D164" s="26" t="s">
        <v>41</v>
      </c>
      <c r="E164" s="316">
        <v>0.45</v>
      </c>
      <c r="DJ164" s="11"/>
      <c r="DK164" s="316">
        <v>0.45</v>
      </c>
    </row>
    <row r="165" spans="3:115" x14ac:dyDescent="0.15">
      <c r="C165" s="25" t="s">
        <v>1380</v>
      </c>
      <c r="D165" s="26" t="s">
        <v>43</v>
      </c>
      <c r="E165" s="62" t="s">
        <v>2021</v>
      </c>
      <c r="DJ165" s="11"/>
      <c r="DK165" s="62" t="s">
        <v>2021</v>
      </c>
    </row>
    <row r="166" spans="3:115" x14ac:dyDescent="0.15">
      <c r="C166" s="25" t="s">
        <v>1381</v>
      </c>
      <c r="D166" s="26" t="s">
        <v>45</v>
      </c>
      <c r="E166" s="62">
        <v>0</v>
      </c>
      <c r="DJ166" s="11"/>
      <c r="DK166" s="62">
        <v>0</v>
      </c>
    </row>
    <row r="167" spans="3:115" x14ac:dyDescent="0.15">
      <c r="C167" s="4" t="s">
        <v>1382</v>
      </c>
      <c r="D167" s="5" t="s">
        <v>492</v>
      </c>
      <c r="E167" s="317">
        <v>1500</v>
      </c>
      <c r="DJ167" s="11"/>
      <c r="DK167" s="317">
        <v>1500</v>
      </c>
    </row>
    <row r="168" spans="3:115" x14ac:dyDescent="0.15">
      <c r="C168" s="4" t="s">
        <v>1383</v>
      </c>
      <c r="D168" s="5" t="s">
        <v>494</v>
      </c>
      <c r="E168" s="317">
        <v>500</v>
      </c>
      <c r="DJ168" s="11"/>
      <c r="DK168" s="317">
        <v>500</v>
      </c>
    </row>
    <row r="169" spans="3:115" x14ac:dyDescent="0.15">
      <c r="C169" s="4" t="s">
        <v>1384</v>
      </c>
      <c r="D169" s="5" t="s">
        <v>496</v>
      </c>
      <c r="E169" s="317">
        <v>700</v>
      </c>
      <c r="DJ169" s="11"/>
      <c r="DK169" s="317">
        <v>700</v>
      </c>
    </row>
    <row r="170" spans="3:115" x14ac:dyDescent="0.15">
      <c r="C170" s="4" t="s">
        <v>1385</v>
      </c>
      <c r="D170" s="5" t="s">
        <v>62</v>
      </c>
      <c r="E170" s="318">
        <v>18</v>
      </c>
      <c r="DJ170" s="11"/>
      <c r="DK170" s="318">
        <v>18</v>
      </c>
    </row>
    <row r="171" spans="3:115" x14ac:dyDescent="0.15">
      <c r="C171" s="35" t="s">
        <v>1386</v>
      </c>
      <c r="D171" s="40" t="s">
        <v>66</v>
      </c>
      <c r="E171" s="319" t="s">
        <v>162</v>
      </c>
      <c r="DJ171" s="11"/>
      <c r="DK171" s="319" t="s">
        <v>162</v>
      </c>
    </row>
    <row r="172" spans="3:115" x14ac:dyDescent="0.15">
      <c r="C172" s="16" t="s">
        <v>1387</v>
      </c>
      <c r="D172" s="17" t="s">
        <v>26</v>
      </c>
      <c r="E172" s="160" t="s">
        <v>754</v>
      </c>
      <c r="DJ172" s="11"/>
      <c r="DK172" s="160" t="s">
        <v>754</v>
      </c>
    </row>
    <row r="173" spans="3:115" x14ac:dyDescent="0.15">
      <c r="C173" s="4" t="s">
        <v>6911</v>
      </c>
      <c r="D173" s="5" t="s">
        <v>28</v>
      </c>
      <c r="E173" s="62" t="s">
        <v>29</v>
      </c>
      <c r="DJ173" s="11"/>
      <c r="DK173" s="62" t="s">
        <v>29</v>
      </c>
    </row>
    <row r="174" spans="3:115" x14ac:dyDescent="0.15">
      <c r="C174" s="25" t="s">
        <v>1388</v>
      </c>
      <c r="D174" s="26" t="s">
        <v>38</v>
      </c>
      <c r="E174" s="63" t="s">
        <v>39</v>
      </c>
      <c r="DJ174" s="11"/>
      <c r="DK174" s="63" t="s">
        <v>39</v>
      </c>
    </row>
    <row r="175" spans="3:115" x14ac:dyDescent="0.15">
      <c r="C175" s="35" t="s">
        <v>1389</v>
      </c>
      <c r="D175" s="40" t="s">
        <v>66</v>
      </c>
      <c r="E175" s="319" t="s">
        <v>162</v>
      </c>
      <c r="DJ175" s="11"/>
      <c r="DK175" s="319" t="s">
        <v>162</v>
      </c>
    </row>
    <row r="176" spans="3:115" x14ac:dyDescent="0.15">
      <c r="C176" s="16" t="s">
        <v>1390</v>
      </c>
      <c r="D176" s="17" t="s">
        <v>26</v>
      </c>
      <c r="E176" s="160" t="s">
        <v>755</v>
      </c>
      <c r="DJ176" s="11"/>
      <c r="DK176" s="160" t="s">
        <v>755</v>
      </c>
    </row>
    <row r="177" spans="3:115" x14ac:dyDescent="0.15">
      <c r="C177" s="4" t="s">
        <v>6912</v>
      </c>
      <c r="D177" s="5" t="s">
        <v>28</v>
      </c>
      <c r="E177" s="62" t="s">
        <v>29</v>
      </c>
      <c r="DJ177" s="11"/>
      <c r="DK177" s="62" t="s">
        <v>29</v>
      </c>
    </row>
    <row r="178" spans="3:115" x14ac:dyDescent="0.15">
      <c r="C178" s="25" t="s">
        <v>1391</v>
      </c>
      <c r="D178" s="26" t="s">
        <v>38</v>
      </c>
      <c r="E178" s="63" t="s">
        <v>1325</v>
      </c>
      <c r="DJ178" s="11"/>
      <c r="DK178" s="63" t="s">
        <v>1325</v>
      </c>
    </row>
    <row r="179" spans="3:115" x14ac:dyDescent="0.15">
      <c r="C179" s="35" t="s">
        <v>1392</v>
      </c>
      <c r="D179" s="40" t="s">
        <v>66</v>
      </c>
      <c r="E179" s="319" t="s">
        <v>162</v>
      </c>
      <c r="DJ179" s="11"/>
      <c r="DK179" s="319" t="s">
        <v>162</v>
      </c>
    </row>
    <row r="180" spans="3:115" x14ac:dyDescent="0.15">
      <c r="C180" s="16" t="s">
        <v>1393</v>
      </c>
      <c r="D180" s="17" t="s">
        <v>26</v>
      </c>
      <c r="E180" s="160" t="s">
        <v>756</v>
      </c>
      <c r="DJ180" s="11"/>
      <c r="DK180" s="160" t="s">
        <v>756</v>
      </c>
    </row>
    <row r="181" spans="3:115" x14ac:dyDescent="0.15">
      <c r="C181" s="4" t="s">
        <v>6913</v>
      </c>
      <c r="D181" s="5" t="s">
        <v>28</v>
      </c>
      <c r="E181" s="62" t="s">
        <v>29</v>
      </c>
      <c r="BP181" s="10"/>
      <c r="BQ181" s="10"/>
      <c r="DJ181" s="11"/>
      <c r="DK181" s="62" t="s">
        <v>29</v>
      </c>
    </row>
    <row r="182" spans="3:115" x14ac:dyDescent="0.15">
      <c r="C182" s="25" t="s">
        <v>1394</v>
      </c>
      <c r="D182" s="26" t="s">
        <v>38</v>
      </c>
      <c r="E182" s="56" t="s">
        <v>1335</v>
      </c>
      <c r="BP182" s="11"/>
      <c r="BQ182" s="11"/>
      <c r="DJ182" s="11"/>
      <c r="DK182" s="56" t="s">
        <v>1335</v>
      </c>
    </row>
    <row r="183" spans="3:115" x14ac:dyDescent="0.15">
      <c r="C183" s="35" t="s">
        <v>1395</v>
      </c>
      <c r="D183" s="40" t="s">
        <v>66</v>
      </c>
      <c r="E183" s="319" t="s">
        <v>162</v>
      </c>
      <c r="BP183" s="11"/>
      <c r="BQ183" s="11"/>
      <c r="DJ183" s="11"/>
      <c r="DK183" s="319" t="s">
        <v>162</v>
      </c>
    </row>
    <row r="184" spans="3:115" x14ac:dyDescent="0.15">
      <c r="C184" s="16" t="s">
        <v>1396</v>
      </c>
      <c r="D184" s="17" t="s">
        <v>26</v>
      </c>
      <c r="E184" s="313" t="s">
        <v>2024</v>
      </c>
      <c r="BP184" s="11"/>
      <c r="BQ184" s="11"/>
      <c r="DJ184" s="11"/>
      <c r="DK184" s="313" t="s">
        <v>2024</v>
      </c>
    </row>
    <row r="185" spans="3:115" x14ac:dyDescent="0.15">
      <c r="C185" s="4" t="s">
        <v>6915</v>
      </c>
      <c r="D185" s="5" t="s">
        <v>28</v>
      </c>
      <c r="E185" s="62" t="s">
        <v>29</v>
      </c>
      <c r="BP185" s="11"/>
      <c r="BQ185" s="11"/>
      <c r="DJ185" s="11"/>
      <c r="DK185" s="62" t="s">
        <v>29</v>
      </c>
    </row>
    <row r="186" spans="3:115" x14ac:dyDescent="0.15">
      <c r="C186" s="4" t="s">
        <v>1397</v>
      </c>
      <c r="D186" s="5" t="s">
        <v>33</v>
      </c>
      <c r="E186" s="319" t="s">
        <v>753</v>
      </c>
      <c r="DJ186" s="11"/>
      <c r="DK186" s="319" t="s">
        <v>753</v>
      </c>
    </row>
    <row r="187" spans="3:115" x14ac:dyDescent="0.15">
      <c r="C187" s="25" t="s">
        <v>1398</v>
      </c>
      <c r="D187" s="26" t="s">
        <v>38</v>
      </c>
      <c r="E187" s="56" t="s">
        <v>1325</v>
      </c>
      <c r="DJ187" s="11"/>
      <c r="DK187" s="56" t="s">
        <v>1325</v>
      </c>
    </row>
    <row r="188" spans="3:115" x14ac:dyDescent="0.15">
      <c r="C188" s="35" t="s">
        <v>1399</v>
      </c>
      <c r="D188" s="26" t="s">
        <v>60</v>
      </c>
      <c r="E188" s="320">
        <v>0.9</v>
      </c>
      <c r="DJ188" s="11"/>
      <c r="DK188" s="320">
        <v>0.9</v>
      </c>
    </row>
    <row r="189" spans="3:115" x14ac:dyDescent="0.15">
      <c r="C189" s="35" t="s">
        <v>1400</v>
      </c>
      <c r="D189" s="40" t="s">
        <v>66</v>
      </c>
      <c r="E189" s="319" t="s">
        <v>162</v>
      </c>
      <c r="DJ189" s="11"/>
      <c r="DK189" s="319" t="s">
        <v>162</v>
      </c>
    </row>
    <row r="190" spans="3:115" x14ac:dyDescent="0.15">
      <c r="C190" s="16" t="s">
        <v>1401</v>
      </c>
      <c r="D190" s="17" t="s">
        <v>26</v>
      </c>
      <c r="E190" s="313" t="s">
        <v>503</v>
      </c>
      <c r="DJ190" s="11"/>
      <c r="DK190" s="313" t="s">
        <v>503</v>
      </c>
    </row>
    <row r="191" spans="3:115" x14ac:dyDescent="0.15">
      <c r="C191" s="4" t="s">
        <v>6914</v>
      </c>
      <c r="D191" s="5" t="s">
        <v>28</v>
      </c>
      <c r="E191" s="62" t="s">
        <v>29</v>
      </c>
      <c r="DJ191" s="11"/>
      <c r="DK191" s="62" t="s">
        <v>29</v>
      </c>
    </row>
    <row r="192" spans="3:115" x14ac:dyDescent="0.15">
      <c r="C192" s="4" t="s">
        <v>1402</v>
      </c>
      <c r="D192" s="5" t="s">
        <v>33</v>
      </c>
      <c r="E192" s="319" t="s">
        <v>753</v>
      </c>
      <c r="DJ192" s="11"/>
      <c r="DK192" s="319" t="s">
        <v>753</v>
      </c>
    </row>
    <row r="193" spans="3:223" x14ac:dyDescent="0.15">
      <c r="C193" s="25" t="s">
        <v>1403</v>
      </c>
      <c r="D193" s="26" t="s">
        <v>38</v>
      </c>
      <c r="E193" s="56" t="s">
        <v>1325</v>
      </c>
      <c r="DJ193" s="11"/>
      <c r="DK193" s="56" t="s">
        <v>1325</v>
      </c>
    </row>
    <row r="194" spans="3:223" x14ac:dyDescent="0.15">
      <c r="C194" s="35" t="s">
        <v>1404</v>
      </c>
      <c r="D194" s="26" t="s">
        <v>60</v>
      </c>
      <c r="E194" s="320">
        <v>0.9</v>
      </c>
      <c r="DJ194" s="11"/>
      <c r="DK194" s="320">
        <v>0.9</v>
      </c>
    </row>
    <row r="195" spans="3:223" x14ac:dyDescent="0.15">
      <c r="C195" s="77" t="s">
        <v>1418</v>
      </c>
      <c r="D195" s="78" t="s">
        <v>66</v>
      </c>
      <c r="E195" s="323" t="s">
        <v>162</v>
      </c>
      <c r="DJ195" s="11"/>
      <c r="DK195" s="323" t="s">
        <v>162</v>
      </c>
    </row>
    <row r="196" spans="3:223" x14ac:dyDescent="0.15">
      <c r="C196" s="95" t="s">
        <v>316</v>
      </c>
      <c r="D196" s="96" t="s">
        <v>317</v>
      </c>
      <c r="E196" s="6" t="s">
        <v>318</v>
      </c>
      <c r="F196" s="6"/>
      <c r="G196" s="6" t="s">
        <v>319</v>
      </c>
      <c r="H196" s="6"/>
      <c r="I196" s="6" t="s">
        <v>567</v>
      </c>
      <c r="M196" s="6" t="s">
        <v>566</v>
      </c>
      <c r="Q196" s="6" t="s">
        <v>565</v>
      </c>
      <c r="T196" s="6" t="s">
        <v>564</v>
      </c>
      <c r="X196" s="6" t="s">
        <v>563</v>
      </c>
      <c r="AB196" s="6" t="s">
        <v>562</v>
      </c>
      <c r="AE196" s="6" t="s">
        <v>561</v>
      </c>
      <c r="AG196" s="116" t="s">
        <v>1265</v>
      </c>
      <c r="AH196" s="6" t="s">
        <v>1266</v>
      </c>
      <c r="AI196" s="6"/>
      <c r="AJ196" s="6"/>
      <c r="AK196" s="6"/>
      <c r="AL196" s="6"/>
      <c r="AM196" s="6"/>
      <c r="AN196" s="6"/>
      <c r="AO196" s="6"/>
      <c r="AP196" s="6" t="s">
        <v>1267</v>
      </c>
      <c r="AT196" s="6" t="s">
        <v>1268</v>
      </c>
      <c r="BB196" s="6" t="s">
        <v>1269</v>
      </c>
      <c r="BJ196" s="6" t="s">
        <v>1270</v>
      </c>
      <c r="BR196" s="6" t="s">
        <v>1271</v>
      </c>
      <c r="BZ196" s="6" t="s">
        <v>1272</v>
      </c>
      <c r="CC196" s="6" t="s">
        <v>1273</v>
      </c>
      <c r="CG196" s="292" t="s">
        <v>1274</v>
      </c>
      <c r="CK196" s="6" t="s">
        <v>1318</v>
      </c>
      <c r="CO196" s="6" t="s">
        <v>1319</v>
      </c>
      <c r="CT196" s="6" t="s">
        <v>1320</v>
      </c>
      <c r="CY196" s="6" t="s">
        <v>1321</v>
      </c>
      <c r="DB196" s="6" t="s">
        <v>1322</v>
      </c>
      <c r="DE196" s="6" t="s">
        <v>1323</v>
      </c>
      <c r="DH196" s="6" t="s">
        <v>1324</v>
      </c>
      <c r="DI196" s="6"/>
      <c r="DJ196" s="11"/>
      <c r="DK196" s="6" t="s">
        <v>318</v>
      </c>
      <c r="DL196" s="6"/>
      <c r="DM196" s="6" t="s">
        <v>319</v>
      </c>
      <c r="DN196" s="6"/>
      <c r="DO196" s="6" t="s">
        <v>567</v>
      </c>
      <c r="DP196" s="6"/>
      <c r="DQ196" s="6"/>
      <c r="DR196" s="6"/>
      <c r="DS196" s="6" t="s">
        <v>566</v>
      </c>
      <c r="DT196" s="6"/>
      <c r="DU196" s="6"/>
      <c r="DV196" s="6"/>
      <c r="DW196" s="6" t="s">
        <v>565</v>
      </c>
      <c r="DX196" s="6"/>
      <c r="DY196" s="6"/>
      <c r="DZ196" s="6" t="s">
        <v>564</v>
      </c>
      <c r="EA196" s="6"/>
      <c r="EB196" s="6"/>
      <c r="EC196" s="6"/>
      <c r="ED196" s="6" t="s">
        <v>563</v>
      </c>
      <c r="EE196" s="6"/>
      <c r="EF196" s="6"/>
      <c r="EG196" s="6"/>
      <c r="EH196" s="6" t="s">
        <v>562</v>
      </c>
      <c r="EI196" s="6"/>
      <c r="EJ196" s="6"/>
      <c r="EK196" s="6" t="s">
        <v>561</v>
      </c>
      <c r="EL196" s="6"/>
      <c r="EM196" s="6" t="s">
        <v>1265</v>
      </c>
      <c r="EN196" s="6" t="s">
        <v>1266</v>
      </c>
      <c r="EO196" s="6"/>
      <c r="EP196" s="6"/>
      <c r="EQ196" s="6"/>
      <c r="ER196" s="6"/>
      <c r="ES196" s="6"/>
      <c r="ET196" s="6"/>
      <c r="EU196" s="6"/>
      <c r="EV196" s="6" t="s">
        <v>1267</v>
      </c>
      <c r="EW196" s="6"/>
      <c r="EX196" s="6"/>
      <c r="EY196" s="6"/>
      <c r="EZ196" s="6" t="s">
        <v>1268</v>
      </c>
      <c r="FA196" s="6"/>
      <c r="FB196" s="6"/>
      <c r="FC196" s="6"/>
      <c r="FD196" s="6"/>
      <c r="FE196" s="6"/>
      <c r="FF196" s="6"/>
      <c r="FG196" s="6"/>
      <c r="FH196" s="6" t="s">
        <v>1269</v>
      </c>
      <c r="FI196" s="6"/>
      <c r="FJ196" s="6"/>
      <c r="FK196" s="6"/>
      <c r="FL196" s="6"/>
      <c r="FM196" s="6"/>
      <c r="FN196" s="6"/>
      <c r="FO196" s="6"/>
      <c r="FP196" s="6" t="s">
        <v>1270</v>
      </c>
      <c r="FQ196" s="6"/>
      <c r="FR196" s="6"/>
      <c r="FS196" s="6"/>
      <c r="FT196" s="6"/>
      <c r="FU196" s="6"/>
      <c r="FV196" s="6"/>
      <c r="FW196" s="6"/>
      <c r="FX196" s="6" t="s">
        <v>1271</v>
      </c>
      <c r="FY196" s="6"/>
      <c r="FZ196" s="6"/>
      <c r="GA196" s="6"/>
      <c r="GB196" s="6"/>
      <c r="GC196" s="6"/>
      <c r="GD196" s="6"/>
      <c r="GE196" s="6"/>
      <c r="GF196" s="6" t="s">
        <v>1272</v>
      </c>
      <c r="GG196" s="6"/>
      <c r="GH196" s="6"/>
      <c r="GI196" s="6" t="s">
        <v>1273</v>
      </c>
      <c r="GJ196" s="6"/>
      <c r="GK196" s="6"/>
      <c r="GL196" s="6"/>
      <c r="GM196" s="6" t="s">
        <v>1274</v>
      </c>
      <c r="GN196" s="6"/>
      <c r="GO196" s="6"/>
      <c r="GP196" s="6"/>
      <c r="GQ196" s="6" t="s">
        <v>1318</v>
      </c>
      <c r="GR196" s="6"/>
      <c r="GS196" s="6"/>
      <c r="GT196" s="6"/>
      <c r="GU196" s="6" t="s">
        <v>1319</v>
      </c>
      <c r="GV196" s="6"/>
      <c r="GW196" s="6"/>
      <c r="GX196" s="6"/>
      <c r="GY196" s="6"/>
      <c r="GZ196" s="6" t="s">
        <v>1320</v>
      </c>
      <c r="HA196" s="6"/>
      <c r="HB196" s="6"/>
      <c r="HC196" s="6"/>
      <c r="HD196" s="6"/>
      <c r="HE196" s="6" t="s">
        <v>1321</v>
      </c>
      <c r="HF196" s="6"/>
      <c r="HG196" s="6"/>
      <c r="HH196" s="6" t="s">
        <v>1322</v>
      </c>
      <c r="HI196" s="6"/>
      <c r="HJ196" s="6"/>
      <c r="HK196" s="6" t="s">
        <v>1323</v>
      </c>
      <c r="HL196" s="6"/>
      <c r="HM196" s="6"/>
      <c r="HN196" s="6" t="s">
        <v>1324</v>
      </c>
      <c r="HO196" s="6"/>
    </row>
    <row r="197" spans="3:223" x14ac:dyDescent="0.15">
      <c r="C197" s="97" t="s">
        <v>327</v>
      </c>
      <c r="D197" s="98" t="s">
        <v>328</v>
      </c>
      <c r="E197" s="11" t="s">
        <v>330</v>
      </c>
      <c r="F197" s="11"/>
      <c r="G197" s="11" t="s">
        <v>329</v>
      </c>
      <c r="H197" s="11"/>
      <c r="I197" s="11" t="s">
        <v>329</v>
      </c>
      <c r="M197" s="11" t="s">
        <v>329</v>
      </c>
      <c r="Q197" s="11" t="s">
        <v>330</v>
      </c>
      <c r="T197" s="11" t="s">
        <v>330</v>
      </c>
      <c r="X197" s="11" t="s">
        <v>329</v>
      </c>
      <c r="AB197" s="11" t="s">
        <v>329</v>
      </c>
      <c r="AE197" s="11" t="s">
        <v>329</v>
      </c>
      <c r="AG197" s="228" t="s">
        <v>330</v>
      </c>
      <c r="AH197" s="11" t="s">
        <v>329</v>
      </c>
      <c r="AI197" s="11"/>
      <c r="AJ197" s="11"/>
      <c r="AK197" s="11"/>
      <c r="AL197" s="11"/>
      <c r="AM197" s="11"/>
      <c r="AN197" s="11"/>
      <c r="AO197" s="11"/>
      <c r="AP197" s="11" t="s">
        <v>329</v>
      </c>
      <c r="AT197" s="11" t="s">
        <v>329</v>
      </c>
      <c r="BB197" s="11" t="s">
        <v>330</v>
      </c>
      <c r="BJ197" s="11" t="s">
        <v>330</v>
      </c>
      <c r="BR197" s="11" t="s">
        <v>329</v>
      </c>
      <c r="BZ197" s="11" t="s">
        <v>329</v>
      </c>
      <c r="CC197" s="11" t="s">
        <v>329</v>
      </c>
      <c r="CG197" s="11" t="s">
        <v>329</v>
      </c>
      <c r="CK197" s="11" t="s">
        <v>329</v>
      </c>
      <c r="CO197" s="11" t="s">
        <v>329</v>
      </c>
      <c r="CT197" s="11" t="s">
        <v>329</v>
      </c>
      <c r="CY197" s="11" t="s">
        <v>329</v>
      </c>
      <c r="DB197" s="11" t="s">
        <v>329</v>
      </c>
      <c r="DE197" s="3" t="s">
        <v>330</v>
      </c>
      <c r="DH197" s="3" t="s">
        <v>330</v>
      </c>
      <c r="DJ197" s="101"/>
      <c r="DK197" s="11" t="s">
        <v>330</v>
      </c>
      <c r="DL197" s="11"/>
      <c r="DM197" s="11" t="s">
        <v>329</v>
      </c>
      <c r="DN197" s="11"/>
      <c r="DO197" s="11" t="s">
        <v>329</v>
      </c>
      <c r="DP197" s="11"/>
      <c r="DQ197" s="11"/>
      <c r="DR197" s="11"/>
      <c r="DS197" s="11" t="s">
        <v>329</v>
      </c>
      <c r="DT197" s="11"/>
      <c r="DU197" s="11"/>
      <c r="DV197" s="11"/>
      <c r="DW197" s="11" t="s">
        <v>330</v>
      </c>
      <c r="DX197" s="11"/>
      <c r="DY197" s="11"/>
      <c r="DZ197" s="11" t="s">
        <v>330</v>
      </c>
      <c r="EA197" s="11"/>
      <c r="EB197" s="11"/>
      <c r="EC197" s="11"/>
      <c r="ED197" s="11" t="s">
        <v>329</v>
      </c>
      <c r="EE197" s="11"/>
      <c r="EF197" s="11"/>
      <c r="EG197" s="11"/>
      <c r="EH197" s="11" t="s">
        <v>329</v>
      </c>
      <c r="EI197" s="11"/>
      <c r="EJ197" s="11"/>
      <c r="EK197" s="11" t="s">
        <v>329</v>
      </c>
      <c r="EL197" s="11"/>
      <c r="EM197" s="11" t="s">
        <v>330</v>
      </c>
      <c r="EN197" s="11" t="s">
        <v>329</v>
      </c>
      <c r="EO197" s="11"/>
      <c r="EP197" s="11"/>
      <c r="EQ197" s="11"/>
      <c r="ER197" s="11"/>
      <c r="ES197" s="11"/>
      <c r="ET197" s="11"/>
      <c r="EU197" s="11"/>
      <c r="EV197" s="11" t="s">
        <v>329</v>
      </c>
      <c r="EW197" s="11"/>
      <c r="EX197" s="11"/>
      <c r="EY197" s="11"/>
      <c r="EZ197" s="11" t="s">
        <v>329</v>
      </c>
      <c r="FA197" s="11"/>
      <c r="FB197" s="11"/>
      <c r="FC197" s="11"/>
      <c r="FD197" s="11"/>
      <c r="FE197" s="11"/>
      <c r="FF197" s="11"/>
      <c r="FG197" s="11"/>
      <c r="FH197" s="11" t="s">
        <v>330</v>
      </c>
      <c r="FI197" s="11"/>
      <c r="FJ197" s="11"/>
      <c r="FK197" s="11"/>
      <c r="FL197" s="11"/>
      <c r="FM197" s="11"/>
      <c r="FN197" s="11"/>
      <c r="FO197" s="11"/>
      <c r="FP197" s="11" t="s">
        <v>330</v>
      </c>
      <c r="FQ197" s="11"/>
      <c r="FR197" s="11"/>
      <c r="FS197" s="11"/>
      <c r="FT197" s="11"/>
      <c r="FU197" s="11"/>
      <c r="FV197" s="11"/>
      <c r="FW197" s="11"/>
      <c r="FX197" s="11" t="s">
        <v>329</v>
      </c>
      <c r="FY197" s="11"/>
      <c r="FZ197" s="11"/>
      <c r="GA197" s="11"/>
      <c r="GB197" s="11"/>
      <c r="GC197" s="11"/>
      <c r="GD197" s="11"/>
      <c r="GE197" s="11"/>
      <c r="GF197" s="11" t="s">
        <v>329</v>
      </c>
      <c r="GG197" s="11"/>
      <c r="GH197" s="11"/>
      <c r="GI197" s="11" t="s">
        <v>329</v>
      </c>
      <c r="GJ197" s="11"/>
      <c r="GK197" s="11"/>
      <c r="GL197" s="11"/>
      <c r="GM197" s="11" t="s">
        <v>329</v>
      </c>
      <c r="GN197" s="11"/>
      <c r="GO197" s="11"/>
      <c r="GP197" s="11"/>
      <c r="GQ197" s="11" t="s">
        <v>329</v>
      </c>
      <c r="GR197" s="11"/>
      <c r="GS197" s="11"/>
      <c r="GT197" s="11"/>
      <c r="GU197" s="11" t="s">
        <v>329</v>
      </c>
      <c r="GV197" s="11"/>
      <c r="GW197" s="11"/>
      <c r="GX197" s="11"/>
      <c r="GY197" s="11"/>
      <c r="GZ197" s="11" t="s">
        <v>329</v>
      </c>
      <c r="HA197" s="11"/>
      <c r="HB197" s="11"/>
      <c r="HC197" s="11"/>
      <c r="HD197" s="11"/>
      <c r="HE197" s="11" t="s">
        <v>329</v>
      </c>
      <c r="HF197" s="11"/>
      <c r="HG197" s="11"/>
      <c r="HH197" s="11" t="s">
        <v>329</v>
      </c>
      <c r="HI197" s="11"/>
      <c r="HJ197" s="11"/>
      <c r="HK197" s="11" t="s">
        <v>330</v>
      </c>
      <c r="HL197" s="11"/>
      <c r="HM197" s="11"/>
      <c r="HN197" s="11" t="s">
        <v>330</v>
      </c>
      <c r="HO197" s="11"/>
    </row>
    <row r="198" spans="3:223" x14ac:dyDescent="0.15">
      <c r="C198" s="99" t="s">
        <v>331</v>
      </c>
      <c r="D198" s="100" t="s">
        <v>332</v>
      </c>
      <c r="E198" s="8">
        <v>29350</v>
      </c>
      <c r="F198" s="8"/>
      <c r="G198" s="8">
        <v>27523</v>
      </c>
      <c r="H198" s="8"/>
      <c r="I198" s="8">
        <v>22045</v>
      </c>
      <c r="M198" s="8">
        <v>26299</v>
      </c>
      <c r="Q198" s="8">
        <v>28491</v>
      </c>
      <c r="T198" s="8">
        <v>29221</v>
      </c>
      <c r="X198" s="8">
        <v>29587</v>
      </c>
      <c r="AB198" s="8">
        <v>29221</v>
      </c>
      <c r="AE198" s="8">
        <v>21551</v>
      </c>
      <c r="AG198" s="195">
        <v>29350</v>
      </c>
      <c r="AH198" s="8">
        <v>27523</v>
      </c>
      <c r="AI198" s="8"/>
      <c r="AJ198" s="8"/>
      <c r="AK198" s="8"/>
      <c r="AL198" s="8"/>
      <c r="AM198" s="8"/>
      <c r="AN198" s="8"/>
      <c r="AO198" s="8"/>
      <c r="AP198" s="8">
        <v>22045</v>
      </c>
      <c r="AT198" s="8">
        <v>26299</v>
      </c>
      <c r="BB198" s="8">
        <v>28491</v>
      </c>
      <c r="BJ198" s="8">
        <v>29221</v>
      </c>
      <c r="BR198" s="8">
        <v>29587</v>
      </c>
      <c r="BZ198" s="8">
        <v>29221</v>
      </c>
      <c r="CC198" s="8">
        <v>21551</v>
      </c>
      <c r="CG198" s="8">
        <v>21551</v>
      </c>
      <c r="CK198" s="8">
        <v>21551</v>
      </c>
      <c r="CO198" s="8">
        <v>26299</v>
      </c>
      <c r="CT198" s="8">
        <v>26299</v>
      </c>
      <c r="CY198" s="8">
        <v>29221</v>
      </c>
      <c r="DB198" s="8">
        <v>29221</v>
      </c>
      <c r="DE198" s="8">
        <v>29221</v>
      </c>
      <c r="DH198" s="8">
        <v>29221</v>
      </c>
      <c r="DI198" s="8"/>
      <c r="DK198" s="8">
        <v>27889</v>
      </c>
      <c r="DL198" s="8"/>
      <c r="DM198" s="8">
        <v>26062</v>
      </c>
      <c r="DN198" s="8"/>
      <c r="DO198" s="8">
        <v>20584</v>
      </c>
      <c r="DP198" s="8"/>
      <c r="DQ198" s="8"/>
      <c r="DR198" s="8"/>
      <c r="DS198" s="8">
        <v>24838</v>
      </c>
      <c r="DT198" s="8"/>
      <c r="DU198" s="8"/>
      <c r="DV198" s="8"/>
      <c r="DW198" s="8">
        <v>27030</v>
      </c>
      <c r="DX198" s="8"/>
      <c r="DY198" s="8"/>
      <c r="DZ198" s="8">
        <v>27760</v>
      </c>
      <c r="EA198" s="8"/>
      <c r="EB198" s="8"/>
      <c r="EC198" s="8"/>
      <c r="ED198" s="8">
        <v>28126</v>
      </c>
      <c r="EE198" s="8"/>
      <c r="EF198" s="8"/>
      <c r="EG198" s="8"/>
      <c r="EH198" s="8">
        <v>27760</v>
      </c>
      <c r="EI198" s="8"/>
      <c r="EJ198" s="8"/>
      <c r="EK198" s="8">
        <v>20090</v>
      </c>
      <c r="EL198" s="8"/>
      <c r="EM198" s="8">
        <v>27889</v>
      </c>
      <c r="EN198" s="8">
        <v>26062</v>
      </c>
      <c r="EO198" s="8"/>
      <c r="EP198" s="8"/>
      <c r="EQ198" s="8"/>
      <c r="ER198" s="8"/>
      <c r="ES198" s="8"/>
      <c r="ET198" s="8"/>
      <c r="EU198" s="8"/>
      <c r="EV198" s="8">
        <v>20584</v>
      </c>
      <c r="EW198" s="8"/>
      <c r="EX198" s="8"/>
      <c r="EY198" s="8"/>
      <c r="EZ198" s="8">
        <v>24838</v>
      </c>
      <c r="FA198" s="8"/>
      <c r="FB198" s="8"/>
      <c r="FC198" s="8"/>
      <c r="FD198" s="8"/>
      <c r="FE198" s="8"/>
      <c r="FF198" s="8"/>
      <c r="FG198" s="8"/>
      <c r="FH198" s="8">
        <v>27030</v>
      </c>
      <c r="FI198" s="8"/>
      <c r="FJ198" s="8"/>
      <c r="FK198" s="8"/>
      <c r="FL198" s="8"/>
      <c r="FM198" s="8"/>
      <c r="FN198" s="8"/>
      <c r="FO198" s="8"/>
      <c r="FP198" s="8">
        <v>27760</v>
      </c>
      <c r="FQ198" s="8"/>
      <c r="FR198" s="8"/>
      <c r="FS198" s="8"/>
      <c r="FT198" s="8"/>
      <c r="FU198" s="8"/>
      <c r="FV198" s="8"/>
      <c r="FW198" s="8"/>
      <c r="FX198" s="8">
        <v>28126</v>
      </c>
      <c r="FY198" s="8"/>
      <c r="FZ198" s="8"/>
      <c r="GA198" s="8"/>
      <c r="GB198" s="8"/>
      <c r="GC198" s="8"/>
      <c r="GD198" s="8"/>
      <c r="GE198" s="8"/>
      <c r="GF198" s="8">
        <v>27760</v>
      </c>
      <c r="GG198" s="8"/>
      <c r="GH198" s="8"/>
      <c r="GI198" s="8">
        <v>20090</v>
      </c>
      <c r="GJ198" s="8"/>
      <c r="GK198" s="8"/>
      <c r="GL198" s="8"/>
      <c r="GM198" s="8">
        <v>20090</v>
      </c>
      <c r="GN198" s="8"/>
      <c r="GO198" s="8"/>
      <c r="GP198" s="8"/>
      <c r="GQ198" s="8">
        <v>20090</v>
      </c>
      <c r="GR198" s="8"/>
      <c r="GS198" s="8"/>
      <c r="GT198" s="8"/>
      <c r="GU198" s="8">
        <v>24838</v>
      </c>
      <c r="GV198" s="8"/>
      <c r="GW198" s="8"/>
      <c r="GX198" s="8"/>
      <c r="GY198" s="8"/>
      <c r="GZ198" s="8">
        <v>24838</v>
      </c>
      <c r="HA198" s="8"/>
      <c r="HB198" s="8"/>
      <c r="HC198" s="8"/>
      <c r="HD198" s="8"/>
      <c r="HE198" s="8">
        <v>27760</v>
      </c>
      <c r="HF198" s="8"/>
      <c r="HG198" s="8"/>
      <c r="HH198" s="8">
        <v>27760</v>
      </c>
      <c r="HI198" s="8"/>
      <c r="HJ198" s="8"/>
      <c r="HK198" s="8">
        <v>27760</v>
      </c>
      <c r="HL198" s="8"/>
      <c r="HM198" s="8"/>
      <c r="HN198" s="8">
        <v>27760</v>
      </c>
      <c r="HO198" s="8"/>
    </row>
    <row r="199" spans="3:223" ht="13" x14ac:dyDescent="0.15">
      <c r="C199" s="97" t="s">
        <v>333</v>
      </c>
      <c r="D199" s="98" t="s">
        <v>334</v>
      </c>
      <c r="E199" s="101">
        <v>63000</v>
      </c>
      <c r="F199" s="101"/>
      <c r="G199" s="102">
        <v>1538</v>
      </c>
      <c r="H199" s="102"/>
      <c r="I199" s="101">
        <v>4231</v>
      </c>
      <c r="M199" s="101">
        <v>38</v>
      </c>
      <c r="Q199" s="101">
        <v>38</v>
      </c>
      <c r="T199" s="101">
        <v>38</v>
      </c>
      <c r="X199" s="101">
        <v>38</v>
      </c>
      <c r="AB199" s="101">
        <v>38</v>
      </c>
      <c r="AE199" s="101">
        <v>38</v>
      </c>
      <c r="AG199" s="321">
        <v>63000</v>
      </c>
      <c r="AH199" s="102">
        <v>1538</v>
      </c>
      <c r="AI199" s="102"/>
      <c r="AJ199" s="102"/>
      <c r="AK199" s="102"/>
      <c r="AL199" s="102"/>
      <c r="AM199" s="102"/>
      <c r="AN199" s="102"/>
      <c r="AO199" s="102"/>
      <c r="AP199" s="101">
        <v>4231</v>
      </c>
      <c r="AT199" s="101">
        <v>38</v>
      </c>
      <c r="BB199" s="101">
        <v>38</v>
      </c>
      <c r="BJ199" s="101">
        <v>38</v>
      </c>
      <c r="BR199" s="101">
        <v>38</v>
      </c>
      <c r="BZ199" s="101">
        <v>38</v>
      </c>
      <c r="CC199" s="101">
        <v>38</v>
      </c>
      <c r="CG199" s="101">
        <v>38</v>
      </c>
      <c r="CK199" s="101">
        <v>38</v>
      </c>
      <c r="CO199" s="101">
        <v>38</v>
      </c>
      <c r="CT199" s="101">
        <v>38</v>
      </c>
      <c r="CY199" s="101">
        <v>38</v>
      </c>
      <c r="DB199" s="101">
        <v>38</v>
      </c>
      <c r="DE199" s="101">
        <v>38</v>
      </c>
      <c r="DH199" s="101">
        <v>38</v>
      </c>
      <c r="DI199" s="101"/>
      <c r="DK199" s="101">
        <v>63000</v>
      </c>
      <c r="DL199" s="101"/>
      <c r="DM199" s="101">
        <v>1538</v>
      </c>
      <c r="DN199" s="101"/>
      <c r="DO199" s="101">
        <v>4231</v>
      </c>
      <c r="DP199" s="101"/>
      <c r="DQ199" s="101"/>
      <c r="DR199" s="101"/>
      <c r="DS199" s="101">
        <v>38</v>
      </c>
      <c r="DT199" s="101"/>
      <c r="DU199" s="101"/>
      <c r="DV199" s="101"/>
      <c r="DW199" s="101">
        <v>38</v>
      </c>
      <c r="DX199" s="101"/>
      <c r="DY199" s="101"/>
      <c r="DZ199" s="101">
        <v>38</v>
      </c>
      <c r="EA199" s="101"/>
      <c r="EB199" s="101"/>
      <c r="EC199" s="101"/>
      <c r="ED199" s="101">
        <v>38</v>
      </c>
      <c r="EE199" s="101"/>
      <c r="EF199" s="101"/>
      <c r="EG199" s="101"/>
      <c r="EH199" s="101">
        <v>38</v>
      </c>
      <c r="EI199" s="101"/>
      <c r="EJ199" s="101"/>
      <c r="EK199" s="101">
        <v>38</v>
      </c>
      <c r="EL199" s="101"/>
      <c r="EM199" s="101">
        <v>63000</v>
      </c>
      <c r="EN199" s="101">
        <v>1538</v>
      </c>
      <c r="EO199" s="101"/>
      <c r="EP199" s="101"/>
      <c r="EQ199" s="101"/>
      <c r="ER199" s="101"/>
      <c r="ES199" s="101"/>
      <c r="ET199" s="101"/>
      <c r="EU199" s="101"/>
      <c r="EV199" s="101">
        <v>4231</v>
      </c>
      <c r="EW199" s="101"/>
      <c r="EX199" s="101"/>
      <c r="EY199" s="101"/>
      <c r="EZ199" s="101">
        <v>38</v>
      </c>
      <c r="FA199" s="101"/>
      <c r="FB199" s="101"/>
      <c r="FC199" s="101"/>
      <c r="FD199" s="101"/>
      <c r="FE199" s="101"/>
      <c r="FF199" s="101"/>
      <c r="FG199" s="101"/>
      <c r="FH199" s="101">
        <v>38</v>
      </c>
      <c r="FI199" s="101"/>
      <c r="FJ199" s="101"/>
      <c r="FK199" s="101"/>
      <c r="FL199" s="101"/>
      <c r="FM199" s="101"/>
      <c r="FN199" s="101"/>
      <c r="FO199" s="101"/>
      <c r="FP199" s="101">
        <v>38</v>
      </c>
      <c r="FQ199" s="101"/>
      <c r="FR199" s="101"/>
      <c r="FS199" s="101"/>
      <c r="FT199" s="101"/>
      <c r="FU199" s="101"/>
      <c r="FV199" s="101"/>
      <c r="FW199" s="101"/>
      <c r="FX199" s="101">
        <v>38</v>
      </c>
      <c r="FY199" s="101"/>
      <c r="FZ199" s="101"/>
      <c r="GA199" s="101"/>
      <c r="GB199" s="101"/>
      <c r="GC199" s="101"/>
      <c r="GD199" s="101"/>
      <c r="GE199" s="101"/>
      <c r="GF199" s="101">
        <v>38</v>
      </c>
      <c r="GG199" s="101"/>
      <c r="GH199" s="101"/>
      <c r="GI199" s="101">
        <v>38</v>
      </c>
      <c r="GJ199" s="101"/>
      <c r="GK199" s="101"/>
      <c r="GL199" s="101"/>
      <c r="GM199" s="101">
        <v>38</v>
      </c>
      <c r="GN199" s="101"/>
      <c r="GO199" s="101"/>
      <c r="GP199" s="101"/>
      <c r="GQ199" s="101">
        <v>38</v>
      </c>
      <c r="GR199" s="101"/>
      <c r="GS199" s="101"/>
      <c r="GT199" s="101"/>
      <c r="GU199" s="101">
        <v>38</v>
      </c>
      <c r="GV199" s="101"/>
      <c r="GW199" s="101"/>
      <c r="GX199" s="101"/>
      <c r="GY199" s="101"/>
      <c r="GZ199" s="101">
        <v>38</v>
      </c>
      <c r="HA199" s="101"/>
      <c r="HB199" s="101"/>
      <c r="HC199" s="101"/>
      <c r="HD199" s="101"/>
      <c r="HE199" s="101">
        <v>38</v>
      </c>
      <c r="HF199" s="101"/>
      <c r="HG199" s="101"/>
      <c r="HH199" s="101">
        <v>38</v>
      </c>
      <c r="HI199" s="101"/>
      <c r="HJ199" s="101"/>
      <c r="HK199" s="101">
        <v>38</v>
      </c>
      <c r="HL199" s="101"/>
      <c r="HM199" s="101"/>
      <c r="HN199" s="101">
        <v>38</v>
      </c>
      <c r="HO199" s="101"/>
    </row>
    <row r="200" spans="3:223" ht="13" x14ac:dyDescent="0.15">
      <c r="C200" s="97" t="s">
        <v>335</v>
      </c>
      <c r="D200" s="98" t="s">
        <v>336</v>
      </c>
      <c r="E200" s="11" t="s">
        <v>3022</v>
      </c>
      <c r="F200" s="11"/>
      <c r="G200" s="103" t="s">
        <v>3023</v>
      </c>
      <c r="H200" s="103"/>
      <c r="I200" s="11" t="s">
        <v>3024</v>
      </c>
      <c r="M200" s="11" t="s">
        <v>3025</v>
      </c>
      <c r="Q200" s="11" t="s">
        <v>3025</v>
      </c>
      <c r="T200" s="11" t="s">
        <v>3025</v>
      </c>
      <c r="X200" s="11" t="s">
        <v>3025</v>
      </c>
      <c r="AB200" s="11" t="s">
        <v>3025</v>
      </c>
      <c r="AE200" s="11" t="s">
        <v>3025</v>
      </c>
      <c r="AG200" s="11" t="s">
        <v>3022</v>
      </c>
      <c r="AH200" s="103" t="s">
        <v>3023</v>
      </c>
      <c r="AI200" s="103"/>
      <c r="AJ200" s="103"/>
      <c r="AK200" s="103"/>
      <c r="AL200" s="103"/>
      <c r="AM200" s="103"/>
      <c r="AN200" s="103"/>
      <c r="AO200" s="103"/>
      <c r="AP200" s="11" t="s">
        <v>3024</v>
      </c>
      <c r="AT200" s="11" t="s">
        <v>3025</v>
      </c>
      <c r="BB200" s="11" t="s">
        <v>3025</v>
      </c>
      <c r="BJ200" s="11" t="s">
        <v>3025</v>
      </c>
      <c r="BR200" s="11" t="s">
        <v>3025</v>
      </c>
      <c r="BZ200" s="11" t="s">
        <v>3025</v>
      </c>
      <c r="CC200" s="11" t="s">
        <v>3025</v>
      </c>
      <c r="CG200" s="11" t="s">
        <v>3025</v>
      </c>
      <c r="CK200" s="11" t="s">
        <v>3025</v>
      </c>
      <c r="CO200" s="11" t="s">
        <v>3025</v>
      </c>
      <c r="CT200" s="11" t="s">
        <v>3025</v>
      </c>
      <c r="CY200" s="11" t="s">
        <v>3025</v>
      </c>
      <c r="DB200" s="11" t="s">
        <v>3025</v>
      </c>
      <c r="DE200" s="11" t="s">
        <v>3025</v>
      </c>
      <c r="DH200" s="11" t="s">
        <v>3025</v>
      </c>
      <c r="DI200" s="11"/>
      <c r="DK200" s="11" t="s">
        <v>3022</v>
      </c>
      <c r="DL200" s="11"/>
      <c r="DM200" s="103" t="s">
        <v>3023</v>
      </c>
      <c r="DN200" s="11"/>
      <c r="DO200" s="11" t="s">
        <v>3024</v>
      </c>
      <c r="DP200" s="11"/>
      <c r="DQ200" s="11"/>
      <c r="DR200" s="11"/>
      <c r="DS200" s="11" t="s">
        <v>3025</v>
      </c>
      <c r="DT200" s="11"/>
      <c r="DU200" s="11"/>
      <c r="DV200" s="11"/>
      <c r="DW200" s="11" t="s">
        <v>3025</v>
      </c>
      <c r="DX200" s="11"/>
      <c r="DY200" s="11"/>
      <c r="DZ200" s="11" t="s">
        <v>3025</v>
      </c>
      <c r="EA200" s="11"/>
      <c r="EB200" s="11"/>
      <c r="EC200" s="11"/>
      <c r="ED200" s="11" t="s">
        <v>3025</v>
      </c>
      <c r="EE200" s="11"/>
      <c r="EF200" s="11"/>
      <c r="EG200" s="11"/>
      <c r="EH200" s="11" t="s">
        <v>3025</v>
      </c>
      <c r="EI200" s="11"/>
      <c r="EJ200" s="11"/>
      <c r="EK200" s="11" t="s">
        <v>3025</v>
      </c>
      <c r="EL200" s="11"/>
      <c r="EM200" s="11" t="s">
        <v>3022</v>
      </c>
      <c r="EN200" s="103" t="s">
        <v>3023</v>
      </c>
      <c r="EO200" s="11"/>
      <c r="EP200" s="11"/>
      <c r="EQ200" s="11"/>
      <c r="ER200" s="11"/>
      <c r="ES200" s="11"/>
      <c r="ET200" s="11"/>
      <c r="EU200" s="11"/>
      <c r="EV200" s="11" t="s">
        <v>3024</v>
      </c>
      <c r="EW200" s="11"/>
      <c r="EX200" s="11"/>
      <c r="EY200" s="11"/>
      <c r="EZ200" s="11" t="s">
        <v>3025</v>
      </c>
      <c r="FA200" s="11"/>
      <c r="FB200" s="11"/>
      <c r="FC200" s="11"/>
      <c r="FD200" s="11"/>
      <c r="FE200" s="11"/>
      <c r="FF200" s="11"/>
      <c r="FG200" s="11"/>
      <c r="FH200" s="11" t="s">
        <v>3025</v>
      </c>
      <c r="FI200" s="11"/>
      <c r="FJ200" s="11"/>
      <c r="FK200" s="11"/>
      <c r="FL200" s="11"/>
      <c r="FM200" s="11"/>
      <c r="FN200" s="11"/>
      <c r="FO200" s="11"/>
      <c r="FP200" s="11" t="s">
        <v>3025</v>
      </c>
      <c r="FQ200" s="11"/>
      <c r="FR200" s="11"/>
      <c r="FS200" s="11"/>
      <c r="FT200" s="11"/>
      <c r="FU200" s="11"/>
      <c r="FV200" s="11"/>
      <c r="FW200" s="11"/>
      <c r="FX200" s="11" t="s">
        <v>3025</v>
      </c>
      <c r="FY200" s="11"/>
      <c r="FZ200" s="11"/>
      <c r="GA200" s="11"/>
      <c r="GB200" s="11"/>
      <c r="GC200" s="11"/>
      <c r="GD200" s="11"/>
      <c r="GE200" s="11"/>
      <c r="GF200" s="11" t="s">
        <v>3025</v>
      </c>
      <c r="GG200" s="11"/>
      <c r="GH200" s="11"/>
      <c r="GI200" s="11" t="s">
        <v>3025</v>
      </c>
      <c r="GJ200" s="11"/>
      <c r="GK200" s="11"/>
      <c r="GL200" s="11"/>
      <c r="GM200" s="11" t="s">
        <v>3025</v>
      </c>
      <c r="GN200" s="11"/>
      <c r="GO200" s="11"/>
      <c r="GP200" s="11"/>
      <c r="GQ200" s="11" t="s">
        <v>3025</v>
      </c>
      <c r="GR200" s="11"/>
      <c r="GS200" s="11"/>
      <c r="GT200" s="11"/>
      <c r="GU200" s="11" t="s">
        <v>3025</v>
      </c>
      <c r="GV200" s="11"/>
      <c r="GW200" s="11"/>
      <c r="GX200" s="11"/>
      <c r="GY200" s="11"/>
      <c r="GZ200" s="11" t="s">
        <v>3025</v>
      </c>
      <c r="HA200" s="11"/>
      <c r="HB200" s="11"/>
      <c r="HC200" s="11"/>
      <c r="HD200" s="11"/>
      <c r="HE200" s="11" t="s">
        <v>3025</v>
      </c>
      <c r="HF200" s="11"/>
      <c r="HG200" s="11"/>
      <c r="HH200" s="11" t="s">
        <v>3025</v>
      </c>
      <c r="HI200" s="11"/>
      <c r="HJ200" s="11"/>
      <c r="HK200" s="11" t="s">
        <v>3025</v>
      </c>
      <c r="HL200" s="11"/>
      <c r="HM200" s="11"/>
      <c r="HN200" s="11" t="s">
        <v>3025</v>
      </c>
      <c r="HO200" s="11"/>
    </row>
    <row r="201" spans="3:223" x14ac:dyDescent="0.15">
      <c r="C201" s="97" t="s">
        <v>337</v>
      </c>
      <c r="D201" s="98" t="s">
        <v>338</v>
      </c>
      <c r="E201" s="11" t="b">
        <v>0</v>
      </c>
      <c r="F201" s="11"/>
      <c r="G201" s="11" t="b">
        <v>0</v>
      </c>
      <c r="H201" s="11"/>
      <c r="I201" s="11" t="b">
        <v>1</v>
      </c>
      <c r="M201" s="11" t="b">
        <v>0</v>
      </c>
      <c r="Q201" s="11" t="b">
        <v>0</v>
      </c>
      <c r="T201" s="11" t="b">
        <v>0</v>
      </c>
      <c r="X201" s="11" t="b">
        <v>0</v>
      </c>
      <c r="AB201" s="11" t="b">
        <v>0</v>
      </c>
      <c r="AE201" s="11" t="b">
        <v>1</v>
      </c>
      <c r="AG201" s="228" t="b">
        <v>0</v>
      </c>
      <c r="AH201" s="11" t="b">
        <v>0</v>
      </c>
      <c r="AI201" s="11"/>
      <c r="AJ201" s="11"/>
      <c r="AK201" s="11"/>
      <c r="AL201" s="11"/>
      <c r="AM201" s="11"/>
      <c r="AN201" s="11"/>
      <c r="AO201" s="11"/>
      <c r="AP201" s="11" t="b">
        <v>1</v>
      </c>
      <c r="AT201" s="11" t="b">
        <v>0</v>
      </c>
      <c r="BB201" s="11" t="b">
        <v>0</v>
      </c>
      <c r="BJ201" s="11" t="b">
        <v>0</v>
      </c>
      <c r="BR201" s="11" t="b">
        <v>0</v>
      </c>
      <c r="BZ201" s="11" t="b">
        <v>0</v>
      </c>
      <c r="CC201" s="11" t="b">
        <v>1</v>
      </c>
      <c r="CG201" s="11" t="b">
        <v>1</v>
      </c>
      <c r="CK201" s="11" t="b">
        <v>1</v>
      </c>
      <c r="CO201" s="11" t="b">
        <v>0</v>
      </c>
      <c r="CT201" s="11" t="b">
        <v>0</v>
      </c>
      <c r="CY201" s="11" t="b">
        <v>0</v>
      </c>
      <c r="DB201" s="11" t="b">
        <v>0</v>
      </c>
      <c r="DE201" s="11" t="b">
        <v>0</v>
      </c>
      <c r="DH201" s="11" t="b">
        <v>0</v>
      </c>
      <c r="DI201" s="11"/>
      <c r="DK201" s="11" t="b">
        <v>0</v>
      </c>
      <c r="DL201" s="11"/>
      <c r="DM201" s="11" t="b">
        <v>0</v>
      </c>
      <c r="DN201" s="11"/>
      <c r="DO201" s="11" t="b">
        <v>1</v>
      </c>
      <c r="DP201" s="11"/>
      <c r="DQ201" s="11"/>
      <c r="DR201" s="11"/>
      <c r="DS201" s="11" t="b">
        <v>0</v>
      </c>
      <c r="DT201" s="11"/>
      <c r="DU201" s="11"/>
      <c r="DV201" s="11"/>
      <c r="DW201" s="11" t="b">
        <v>0</v>
      </c>
      <c r="DX201" s="11"/>
      <c r="DY201" s="11"/>
      <c r="DZ201" s="11" t="b">
        <v>0</v>
      </c>
      <c r="EA201" s="11"/>
      <c r="EB201" s="11"/>
      <c r="EC201" s="11"/>
      <c r="ED201" s="11" t="b">
        <v>0</v>
      </c>
      <c r="EE201" s="11"/>
      <c r="EF201" s="11"/>
      <c r="EG201" s="11"/>
      <c r="EH201" s="11" t="b">
        <v>0</v>
      </c>
      <c r="EI201" s="11"/>
      <c r="EJ201" s="11"/>
      <c r="EK201" s="11" t="b">
        <v>1</v>
      </c>
      <c r="EL201" s="11"/>
      <c r="EM201" s="11" t="b">
        <v>0</v>
      </c>
      <c r="EN201" s="11" t="b">
        <v>0</v>
      </c>
      <c r="EO201" s="11"/>
      <c r="EP201" s="11"/>
      <c r="EQ201" s="11"/>
      <c r="ER201" s="11"/>
      <c r="ES201" s="11"/>
      <c r="ET201" s="11"/>
      <c r="EU201" s="11"/>
      <c r="EV201" s="11" t="b">
        <v>1</v>
      </c>
      <c r="EW201" s="11"/>
      <c r="EX201" s="11"/>
      <c r="EY201" s="11"/>
      <c r="EZ201" s="11" t="b">
        <v>0</v>
      </c>
      <c r="FA201" s="11"/>
      <c r="FB201" s="11"/>
      <c r="FC201" s="11"/>
      <c r="FD201" s="11"/>
      <c r="FE201" s="11"/>
      <c r="FF201" s="11"/>
      <c r="FG201" s="11"/>
      <c r="FH201" s="11" t="b">
        <v>0</v>
      </c>
      <c r="FI201" s="11"/>
      <c r="FJ201" s="11"/>
      <c r="FK201" s="11"/>
      <c r="FL201" s="11"/>
      <c r="FM201" s="11"/>
      <c r="FN201" s="11"/>
      <c r="FO201" s="11"/>
      <c r="FP201" s="11" t="b">
        <v>0</v>
      </c>
      <c r="FQ201" s="11"/>
      <c r="FR201" s="11"/>
      <c r="FS201" s="11"/>
      <c r="FT201" s="11"/>
      <c r="FU201" s="11"/>
      <c r="FV201" s="11"/>
      <c r="FW201" s="11"/>
      <c r="FX201" s="11" t="b">
        <v>0</v>
      </c>
      <c r="FY201" s="11"/>
      <c r="FZ201" s="11"/>
      <c r="GA201" s="11"/>
      <c r="GB201" s="11"/>
      <c r="GC201" s="11"/>
      <c r="GD201" s="11"/>
      <c r="GE201" s="11"/>
      <c r="GF201" s="11" t="b">
        <v>0</v>
      </c>
      <c r="GG201" s="11"/>
      <c r="GH201" s="11"/>
      <c r="GI201" s="11" t="b">
        <v>1</v>
      </c>
      <c r="GJ201" s="11"/>
      <c r="GK201" s="11"/>
      <c r="GL201" s="11"/>
      <c r="GM201" s="11" t="b">
        <v>1</v>
      </c>
      <c r="GN201" s="11"/>
      <c r="GO201" s="11"/>
      <c r="GP201" s="11"/>
      <c r="GQ201" s="11" t="b">
        <v>1</v>
      </c>
      <c r="GR201" s="11"/>
      <c r="GS201" s="11"/>
      <c r="GT201" s="11"/>
      <c r="GU201" s="11" t="b">
        <v>0</v>
      </c>
      <c r="GV201" s="11"/>
      <c r="GW201" s="11"/>
      <c r="GX201" s="11"/>
      <c r="GY201" s="11"/>
      <c r="GZ201" s="11" t="b">
        <v>0</v>
      </c>
      <c r="HA201" s="11"/>
      <c r="HB201" s="11"/>
      <c r="HC201" s="11"/>
      <c r="HD201" s="11"/>
      <c r="HE201" s="11" t="b">
        <v>0</v>
      </c>
      <c r="HF201" s="11"/>
      <c r="HG201" s="11"/>
      <c r="HH201" s="11" t="b">
        <v>0</v>
      </c>
      <c r="HI201" s="11"/>
      <c r="HJ201" s="11"/>
      <c r="HK201" s="11" t="b">
        <v>0</v>
      </c>
      <c r="HL201" s="11"/>
      <c r="HM201" s="11"/>
      <c r="HN201" s="11" t="b">
        <v>0</v>
      </c>
      <c r="HO201" s="11"/>
    </row>
    <row r="202" spans="3:223" x14ac:dyDescent="0.15">
      <c r="C202" s="97" t="s">
        <v>339</v>
      </c>
      <c r="D202" s="98" t="s">
        <v>35</v>
      </c>
      <c r="E202" s="11" t="b">
        <v>0</v>
      </c>
      <c r="F202" s="11"/>
      <c r="G202" s="11" t="b">
        <v>1</v>
      </c>
      <c r="H202" s="11"/>
      <c r="I202" s="11" t="b">
        <v>0</v>
      </c>
      <c r="M202" s="11" t="b">
        <v>0</v>
      </c>
      <c r="Q202" s="11" t="b">
        <v>0</v>
      </c>
      <c r="T202" s="11" t="b">
        <v>0</v>
      </c>
      <c r="X202" s="11" t="b">
        <v>1</v>
      </c>
      <c r="AB202" s="11" t="b">
        <v>1</v>
      </c>
      <c r="AE202" s="11" t="b">
        <v>0</v>
      </c>
      <c r="AG202" s="228" t="b">
        <v>0</v>
      </c>
      <c r="AH202" s="11" t="b">
        <v>1</v>
      </c>
      <c r="AI202" s="11"/>
      <c r="AJ202" s="11"/>
      <c r="AK202" s="11"/>
      <c r="AL202" s="11"/>
      <c r="AM202" s="11"/>
      <c r="AN202" s="11"/>
      <c r="AO202" s="11"/>
      <c r="AP202" s="11" t="b">
        <v>0</v>
      </c>
      <c r="AT202" s="11" t="b">
        <v>0</v>
      </c>
      <c r="BB202" s="11" t="b">
        <v>0</v>
      </c>
      <c r="BJ202" s="11" t="b">
        <v>0</v>
      </c>
      <c r="BR202" s="11" t="b">
        <v>1</v>
      </c>
      <c r="BZ202" s="11" t="b">
        <v>1</v>
      </c>
      <c r="CC202" s="11" t="b">
        <v>0</v>
      </c>
      <c r="CG202" s="11" t="b">
        <v>0</v>
      </c>
      <c r="CK202" s="11" t="b">
        <v>1</v>
      </c>
      <c r="CO202" s="11" t="b">
        <v>0</v>
      </c>
      <c r="CT202" s="11" t="b">
        <v>0</v>
      </c>
      <c r="CY202" s="11" t="b">
        <v>1</v>
      </c>
      <c r="DB202" s="11" t="b">
        <v>1</v>
      </c>
      <c r="DE202" s="11" t="b">
        <v>1</v>
      </c>
      <c r="DH202" s="11" t="b">
        <v>1</v>
      </c>
      <c r="DI202" s="11"/>
      <c r="DK202" s="11" t="b">
        <v>0</v>
      </c>
      <c r="DL202" s="11"/>
      <c r="DM202" s="11" t="b">
        <v>1</v>
      </c>
      <c r="DN202" s="11"/>
      <c r="DO202" s="11" t="b">
        <v>0</v>
      </c>
      <c r="DP202" s="11"/>
      <c r="DQ202" s="11"/>
      <c r="DR202" s="11"/>
      <c r="DS202" s="11" t="b">
        <v>0</v>
      </c>
      <c r="DT202" s="11"/>
      <c r="DU202" s="11"/>
      <c r="DV202" s="11"/>
      <c r="DW202" s="11" t="b">
        <v>0</v>
      </c>
      <c r="DX202" s="11"/>
      <c r="DY202" s="11"/>
      <c r="DZ202" s="11" t="b">
        <v>0</v>
      </c>
      <c r="EA202" s="11"/>
      <c r="EB202" s="11"/>
      <c r="EC202" s="11"/>
      <c r="ED202" s="11" t="b">
        <v>1</v>
      </c>
      <c r="EE202" s="11"/>
      <c r="EF202" s="11"/>
      <c r="EG202" s="11"/>
      <c r="EH202" s="11" t="b">
        <v>1</v>
      </c>
      <c r="EI202" s="11"/>
      <c r="EJ202" s="11"/>
      <c r="EK202" s="11" t="b">
        <v>0</v>
      </c>
      <c r="EL202" s="11"/>
      <c r="EM202" s="11" t="b">
        <v>0</v>
      </c>
      <c r="EN202" s="11" t="b">
        <v>1</v>
      </c>
      <c r="EO202" s="11"/>
      <c r="EP202" s="11"/>
      <c r="EQ202" s="11"/>
      <c r="ER202" s="11"/>
      <c r="ES202" s="11"/>
      <c r="ET202" s="11"/>
      <c r="EU202" s="11"/>
      <c r="EV202" s="11" t="b">
        <v>0</v>
      </c>
      <c r="EW202" s="11"/>
      <c r="EX202" s="11"/>
      <c r="EY202" s="11"/>
      <c r="EZ202" s="11" t="b">
        <v>0</v>
      </c>
      <c r="FA202" s="11"/>
      <c r="FB202" s="11"/>
      <c r="FC202" s="11"/>
      <c r="FD202" s="11"/>
      <c r="FE202" s="11"/>
      <c r="FF202" s="11"/>
      <c r="FG202" s="11"/>
      <c r="FH202" s="11" t="b">
        <v>0</v>
      </c>
      <c r="FI202" s="11"/>
      <c r="FJ202" s="11"/>
      <c r="FK202" s="11"/>
      <c r="FL202" s="11"/>
      <c r="FM202" s="11"/>
      <c r="FN202" s="11"/>
      <c r="FO202" s="11"/>
      <c r="FP202" s="11" t="b">
        <v>0</v>
      </c>
      <c r="FQ202" s="11"/>
      <c r="FR202" s="11"/>
      <c r="FS202" s="11"/>
      <c r="FT202" s="11"/>
      <c r="FU202" s="11"/>
      <c r="FV202" s="11"/>
      <c r="FW202" s="11"/>
      <c r="FX202" s="11" t="b">
        <v>1</v>
      </c>
      <c r="FY202" s="11"/>
      <c r="FZ202" s="11"/>
      <c r="GA202" s="11"/>
      <c r="GB202" s="11"/>
      <c r="GC202" s="11"/>
      <c r="GD202" s="11"/>
      <c r="GE202" s="11"/>
      <c r="GF202" s="11" t="b">
        <v>1</v>
      </c>
      <c r="GG202" s="11"/>
      <c r="GH202" s="11"/>
      <c r="GI202" s="11" t="b">
        <v>0</v>
      </c>
      <c r="GJ202" s="11"/>
      <c r="GK202" s="11"/>
      <c r="GL202" s="11"/>
      <c r="GM202" s="11" t="b">
        <v>0</v>
      </c>
      <c r="GN202" s="11"/>
      <c r="GO202" s="11"/>
      <c r="GP202" s="11"/>
      <c r="GQ202" s="11" t="b">
        <v>1</v>
      </c>
      <c r="GR202" s="11"/>
      <c r="GS202" s="11"/>
      <c r="GT202" s="11"/>
      <c r="GU202" s="11" t="b">
        <v>0</v>
      </c>
      <c r="GV202" s="11"/>
      <c r="GW202" s="11"/>
      <c r="GX202" s="11"/>
      <c r="GY202" s="11"/>
      <c r="GZ202" s="11" t="b">
        <v>0</v>
      </c>
      <c r="HA202" s="11"/>
      <c r="HB202" s="11"/>
      <c r="HC202" s="11"/>
      <c r="HD202" s="11"/>
      <c r="HE202" s="11" t="b">
        <v>1</v>
      </c>
      <c r="HF202" s="11"/>
      <c r="HG202" s="11"/>
      <c r="HH202" s="11" t="b">
        <v>1</v>
      </c>
      <c r="HI202" s="11"/>
      <c r="HJ202" s="11"/>
      <c r="HK202" s="11" t="b">
        <v>1</v>
      </c>
      <c r="HL202" s="11"/>
      <c r="HM202" s="11"/>
      <c r="HN202" s="11" t="b">
        <v>1</v>
      </c>
      <c r="HO202" s="11"/>
    </row>
    <row r="203" spans="3:223" x14ac:dyDescent="0.15">
      <c r="C203" s="104" t="s">
        <v>340</v>
      </c>
      <c r="D203" s="105" t="s">
        <v>341</v>
      </c>
      <c r="E203" s="11" t="s">
        <v>2023</v>
      </c>
      <c r="F203" s="10" t="s">
        <v>490</v>
      </c>
      <c r="G203" s="11" t="s">
        <v>2023</v>
      </c>
      <c r="H203" s="10" t="s">
        <v>99</v>
      </c>
      <c r="I203" s="11" t="s">
        <v>2023</v>
      </c>
      <c r="J203" s="10" t="s">
        <v>99</v>
      </c>
      <c r="K203" s="10" t="s">
        <v>490</v>
      </c>
      <c r="L203" s="10" t="s">
        <v>756</v>
      </c>
      <c r="M203" s="11" t="s">
        <v>2023</v>
      </c>
      <c r="N203" s="10" t="s">
        <v>99</v>
      </c>
      <c r="O203" s="10" t="s">
        <v>490</v>
      </c>
      <c r="P203" s="10" t="s">
        <v>756</v>
      </c>
      <c r="Q203" s="11" t="s">
        <v>2023</v>
      </c>
      <c r="R203" s="10" t="s">
        <v>99</v>
      </c>
      <c r="S203" s="10" t="s">
        <v>754</v>
      </c>
      <c r="T203" s="11" t="s">
        <v>2023</v>
      </c>
      <c r="U203" s="10" t="s">
        <v>99</v>
      </c>
      <c r="V203" s="10" t="s">
        <v>754</v>
      </c>
      <c r="W203" s="10" t="s">
        <v>755</v>
      </c>
      <c r="X203" s="11" t="s">
        <v>2023</v>
      </c>
      <c r="Y203" s="10" t="s">
        <v>99</v>
      </c>
      <c r="Z203" s="10" t="s">
        <v>754</v>
      </c>
      <c r="AA203" s="10" t="s">
        <v>755</v>
      </c>
      <c r="AB203" s="11" t="s">
        <v>2023</v>
      </c>
      <c r="AC203" s="10" t="s">
        <v>99</v>
      </c>
      <c r="AD203" s="10" t="s">
        <v>756</v>
      </c>
      <c r="AE203" s="11" t="s">
        <v>2023</v>
      </c>
      <c r="AF203" s="10" t="s">
        <v>99</v>
      </c>
      <c r="AG203" s="228" t="s">
        <v>2023</v>
      </c>
      <c r="AH203" s="11" t="s">
        <v>2023</v>
      </c>
      <c r="AI203" s="10" t="s">
        <v>99</v>
      </c>
      <c r="AJ203" s="10" t="s">
        <v>490</v>
      </c>
      <c r="AK203" s="10" t="s">
        <v>754</v>
      </c>
      <c r="AL203" s="10" t="s">
        <v>755</v>
      </c>
      <c r="AM203" s="10" t="s">
        <v>756</v>
      </c>
      <c r="AN203" s="10" t="s">
        <v>2024</v>
      </c>
      <c r="AO203" s="10" t="s">
        <v>503</v>
      </c>
      <c r="AP203" s="11" t="s">
        <v>2023</v>
      </c>
      <c r="AQ203" s="10" t="s">
        <v>99</v>
      </c>
      <c r="AR203" s="10" t="s">
        <v>754</v>
      </c>
      <c r="AS203" s="10" t="s">
        <v>755</v>
      </c>
      <c r="AT203" s="11" t="s">
        <v>2023</v>
      </c>
      <c r="AU203" s="10" t="s">
        <v>99</v>
      </c>
      <c r="AV203" s="10" t="s">
        <v>490</v>
      </c>
      <c r="AW203" s="10" t="s">
        <v>754</v>
      </c>
      <c r="AX203" s="10" t="s">
        <v>755</v>
      </c>
      <c r="AY203" s="10" t="s">
        <v>756</v>
      </c>
      <c r="AZ203" s="10" t="s">
        <v>2024</v>
      </c>
      <c r="BA203" s="10" t="s">
        <v>503</v>
      </c>
      <c r="BB203" s="11" t="s">
        <v>2023</v>
      </c>
      <c r="BC203" s="10" t="s">
        <v>99</v>
      </c>
      <c r="BD203" s="10" t="s">
        <v>490</v>
      </c>
      <c r="BE203" s="10" t="s">
        <v>754</v>
      </c>
      <c r="BF203" s="10" t="s">
        <v>755</v>
      </c>
      <c r="BG203" s="10" t="s">
        <v>756</v>
      </c>
      <c r="BH203" s="10" t="s">
        <v>2024</v>
      </c>
      <c r="BI203" s="10" t="s">
        <v>503</v>
      </c>
      <c r="BJ203" s="11" t="s">
        <v>2023</v>
      </c>
      <c r="BK203" s="10" t="s">
        <v>99</v>
      </c>
      <c r="BL203" s="10" t="s">
        <v>490</v>
      </c>
      <c r="BM203" s="10" t="s">
        <v>754</v>
      </c>
      <c r="BN203" s="10" t="s">
        <v>755</v>
      </c>
      <c r="BO203" s="10" t="s">
        <v>756</v>
      </c>
      <c r="BP203" s="10" t="s">
        <v>2024</v>
      </c>
      <c r="BQ203" s="10" t="s">
        <v>503</v>
      </c>
      <c r="BR203" s="11" t="s">
        <v>2023</v>
      </c>
      <c r="BS203" s="10" t="s">
        <v>99</v>
      </c>
      <c r="BT203" s="10" t="s">
        <v>490</v>
      </c>
      <c r="BU203" s="10" t="s">
        <v>754</v>
      </c>
      <c r="BV203" s="10" t="s">
        <v>755</v>
      </c>
      <c r="BW203" s="10" t="s">
        <v>756</v>
      </c>
      <c r="BX203" s="10" t="s">
        <v>2024</v>
      </c>
      <c r="BY203" s="10" t="s">
        <v>503</v>
      </c>
      <c r="BZ203" s="11" t="s">
        <v>2023</v>
      </c>
      <c r="CA203" s="10" t="s">
        <v>99</v>
      </c>
      <c r="CB203" s="10" t="s">
        <v>490</v>
      </c>
      <c r="CC203" s="11" t="s">
        <v>2023</v>
      </c>
      <c r="CD203" s="10" t="s">
        <v>99</v>
      </c>
      <c r="CE203" s="10" t="s">
        <v>754</v>
      </c>
      <c r="CF203" s="10" t="s">
        <v>755</v>
      </c>
      <c r="CG203" s="11" t="s">
        <v>2023</v>
      </c>
      <c r="CH203" s="10" t="s">
        <v>99</v>
      </c>
      <c r="CI203" s="10" t="s">
        <v>754</v>
      </c>
      <c r="CJ203" s="10" t="s">
        <v>755</v>
      </c>
      <c r="CK203" s="11" t="s">
        <v>2023</v>
      </c>
      <c r="CL203" s="10" t="s">
        <v>99</v>
      </c>
      <c r="CM203" s="10" t="s">
        <v>754</v>
      </c>
      <c r="CN203" s="10" t="s">
        <v>755</v>
      </c>
      <c r="CO203" s="11" t="s">
        <v>2023</v>
      </c>
      <c r="CP203" s="10" t="s">
        <v>99</v>
      </c>
      <c r="CQ203" s="10" t="s">
        <v>490</v>
      </c>
      <c r="CR203" s="10" t="s">
        <v>2024</v>
      </c>
      <c r="CS203" s="10" t="s">
        <v>503</v>
      </c>
      <c r="CT203" s="11" t="s">
        <v>2023</v>
      </c>
      <c r="CU203" s="10" t="s">
        <v>99</v>
      </c>
      <c r="CV203" s="10" t="s">
        <v>490</v>
      </c>
      <c r="CW203" s="10" t="s">
        <v>2024</v>
      </c>
      <c r="CX203" s="10" t="s">
        <v>503</v>
      </c>
      <c r="CY203" s="11" t="s">
        <v>2023</v>
      </c>
      <c r="CZ203" s="10" t="s">
        <v>99</v>
      </c>
      <c r="DA203" s="10" t="s">
        <v>756</v>
      </c>
      <c r="DB203" s="11" t="s">
        <v>2023</v>
      </c>
      <c r="DC203" s="10" t="s">
        <v>99</v>
      </c>
      <c r="DD203" s="10" t="s">
        <v>756</v>
      </c>
      <c r="DE203" s="11" t="s">
        <v>2023</v>
      </c>
      <c r="DF203" s="10" t="s">
        <v>99</v>
      </c>
      <c r="DG203" s="10" t="s">
        <v>756</v>
      </c>
      <c r="DH203" s="11" t="s">
        <v>2023</v>
      </c>
      <c r="DI203" s="10" t="s">
        <v>99</v>
      </c>
      <c r="DK203" s="11" t="s">
        <v>2023</v>
      </c>
      <c r="DL203" s="11" t="s">
        <v>490</v>
      </c>
      <c r="DM203" s="11" t="s">
        <v>2023</v>
      </c>
      <c r="DN203" s="11" t="s">
        <v>99</v>
      </c>
      <c r="DO203" s="11" t="s">
        <v>2023</v>
      </c>
      <c r="DP203" s="11" t="s">
        <v>99</v>
      </c>
      <c r="DQ203" s="11" t="s">
        <v>490</v>
      </c>
      <c r="DR203" s="11" t="s">
        <v>756</v>
      </c>
      <c r="DS203" s="11" t="s">
        <v>2023</v>
      </c>
      <c r="DT203" s="11" t="s">
        <v>99</v>
      </c>
      <c r="DU203" s="11" t="s">
        <v>490</v>
      </c>
      <c r="DV203" s="11" t="s">
        <v>756</v>
      </c>
      <c r="DW203" s="11" t="s">
        <v>2023</v>
      </c>
      <c r="DX203" s="11" t="s">
        <v>99</v>
      </c>
      <c r="DY203" s="11" t="s">
        <v>754</v>
      </c>
      <c r="DZ203" s="11" t="s">
        <v>2023</v>
      </c>
      <c r="EA203" s="11" t="s">
        <v>99</v>
      </c>
      <c r="EB203" s="11" t="s">
        <v>754</v>
      </c>
      <c r="EC203" s="11" t="s">
        <v>755</v>
      </c>
      <c r="ED203" s="11" t="s">
        <v>2023</v>
      </c>
      <c r="EE203" s="11" t="s">
        <v>99</v>
      </c>
      <c r="EF203" s="11" t="s">
        <v>754</v>
      </c>
      <c r="EG203" s="11" t="s">
        <v>755</v>
      </c>
      <c r="EH203" s="11" t="s">
        <v>2023</v>
      </c>
      <c r="EI203" s="11" t="s">
        <v>99</v>
      </c>
      <c r="EJ203" s="11" t="s">
        <v>756</v>
      </c>
      <c r="EK203" s="11" t="s">
        <v>2023</v>
      </c>
      <c r="EL203" s="11" t="s">
        <v>99</v>
      </c>
      <c r="EM203" s="11" t="s">
        <v>2023</v>
      </c>
      <c r="EN203" s="11" t="s">
        <v>2023</v>
      </c>
      <c r="EO203" s="11" t="s">
        <v>99</v>
      </c>
      <c r="EP203" s="11" t="s">
        <v>490</v>
      </c>
      <c r="EQ203" s="11" t="s">
        <v>754</v>
      </c>
      <c r="ER203" s="11" t="s">
        <v>755</v>
      </c>
      <c r="ES203" s="11" t="s">
        <v>756</v>
      </c>
      <c r="ET203" s="11" t="s">
        <v>2024</v>
      </c>
      <c r="EU203" s="11" t="s">
        <v>503</v>
      </c>
      <c r="EV203" s="11" t="s">
        <v>2023</v>
      </c>
      <c r="EW203" s="11" t="s">
        <v>99</v>
      </c>
      <c r="EX203" s="11" t="s">
        <v>754</v>
      </c>
      <c r="EY203" s="11" t="s">
        <v>755</v>
      </c>
      <c r="EZ203" s="11" t="s">
        <v>2023</v>
      </c>
      <c r="FA203" s="11" t="s">
        <v>99</v>
      </c>
      <c r="FB203" s="11" t="s">
        <v>490</v>
      </c>
      <c r="FC203" s="11" t="s">
        <v>754</v>
      </c>
      <c r="FD203" s="11" t="s">
        <v>755</v>
      </c>
      <c r="FE203" s="11" t="s">
        <v>756</v>
      </c>
      <c r="FF203" s="11" t="s">
        <v>2024</v>
      </c>
      <c r="FG203" s="11" t="s">
        <v>503</v>
      </c>
      <c r="FH203" s="11" t="s">
        <v>2023</v>
      </c>
      <c r="FI203" s="11" t="s">
        <v>99</v>
      </c>
      <c r="FJ203" s="11" t="s">
        <v>490</v>
      </c>
      <c r="FK203" s="11" t="s">
        <v>754</v>
      </c>
      <c r="FL203" s="11" t="s">
        <v>755</v>
      </c>
      <c r="FM203" s="11" t="s">
        <v>756</v>
      </c>
      <c r="FN203" s="11" t="s">
        <v>2024</v>
      </c>
      <c r="FO203" s="11" t="s">
        <v>503</v>
      </c>
      <c r="FP203" s="11" t="s">
        <v>2023</v>
      </c>
      <c r="FQ203" s="11" t="s">
        <v>99</v>
      </c>
      <c r="FR203" s="11" t="s">
        <v>490</v>
      </c>
      <c r="FS203" s="11" t="s">
        <v>754</v>
      </c>
      <c r="FT203" s="11" t="s">
        <v>755</v>
      </c>
      <c r="FU203" s="11" t="s">
        <v>756</v>
      </c>
      <c r="FV203" s="11" t="s">
        <v>2024</v>
      </c>
      <c r="FW203" s="11" t="s">
        <v>503</v>
      </c>
      <c r="FX203" s="11" t="s">
        <v>2023</v>
      </c>
      <c r="FY203" s="11" t="s">
        <v>99</v>
      </c>
      <c r="FZ203" s="11" t="s">
        <v>490</v>
      </c>
      <c r="GA203" s="11" t="s">
        <v>754</v>
      </c>
      <c r="GB203" s="11" t="s">
        <v>755</v>
      </c>
      <c r="GC203" s="11" t="s">
        <v>756</v>
      </c>
      <c r="GD203" s="11" t="s">
        <v>2024</v>
      </c>
      <c r="GE203" s="11" t="s">
        <v>503</v>
      </c>
      <c r="GF203" s="11" t="s">
        <v>2023</v>
      </c>
      <c r="GG203" s="11" t="s">
        <v>99</v>
      </c>
      <c r="GH203" s="11" t="s">
        <v>490</v>
      </c>
      <c r="GI203" s="11" t="s">
        <v>2023</v>
      </c>
      <c r="GJ203" s="11" t="s">
        <v>99</v>
      </c>
      <c r="GK203" s="11" t="s">
        <v>754</v>
      </c>
      <c r="GL203" s="11" t="s">
        <v>755</v>
      </c>
      <c r="GM203" s="11" t="s">
        <v>2023</v>
      </c>
      <c r="GN203" s="11" t="s">
        <v>99</v>
      </c>
      <c r="GO203" s="11" t="s">
        <v>754</v>
      </c>
      <c r="GP203" s="11" t="s">
        <v>755</v>
      </c>
      <c r="GQ203" s="11" t="s">
        <v>2023</v>
      </c>
      <c r="GR203" s="11" t="s">
        <v>99</v>
      </c>
      <c r="GS203" s="11" t="s">
        <v>754</v>
      </c>
      <c r="GT203" s="11" t="s">
        <v>755</v>
      </c>
      <c r="GU203" s="11" t="s">
        <v>2023</v>
      </c>
      <c r="GV203" s="11" t="s">
        <v>99</v>
      </c>
      <c r="GW203" s="11" t="s">
        <v>490</v>
      </c>
      <c r="GX203" s="11" t="s">
        <v>2024</v>
      </c>
      <c r="GY203" s="11" t="s">
        <v>503</v>
      </c>
      <c r="GZ203" s="11" t="s">
        <v>2023</v>
      </c>
      <c r="HA203" s="11" t="s">
        <v>99</v>
      </c>
      <c r="HB203" s="11" t="s">
        <v>490</v>
      </c>
      <c r="HC203" s="11" t="s">
        <v>2024</v>
      </c>
      <c r="HD203" s="11" t="s">
        <v>503</v>
      </c>
      <c r="HE203" s="11" t="s">
        <v>2023</v>
      </c>
      <c r="HF203" s="11" t="s">
        <v>99</v>
      </c>
      <c r="HG203" s="11" t="s">
        <v>756</v>
      </c>
      <c r="HH203" s="11" t="s">
        <v>2023</v>
      </c>
      <c r="HI203" s="11" t="s">
        <v>99</v>
      </c>
      <c r="HJ203" s="11" t="s">
        <v>756</v>
      </c>
      <c r="HK203" s="11" t="s">
        <v>2023</v>
      </c>
      <c r="HL203" s="11" t="s">
        <v>99</v>
      </c>
      <c r="HM203" s="11" t="s">
        <v>756</v>
      </c>
      <c r="HN203" s="11" t="s">
        <v>2023</v>
      </c>
      <c r="HO203" s="11" t="s">
        <v>99</v>
      </c>
    </row>
    <row r="204" spans="3:223" x14ac:dyDescent="0.15">
      <c r="C204" s="97" t="s">
        <v>342</v>
      </c>
      <c r="D204" s="98" t="s">
        <v>29</v>
      </c>
      <c r="E204" s="11" t="b">
        <v>1</v>
      </c>
      <c r="F204" s="11" t="b">
        <v>1</v>
      </c>
      <c r="G204" s="11" t="b">
        <v>1</v>
      </c>
      <c r="H204" s="11" t="b">
        <v>1</v>
      </c>
      <c r="I204" s="11" t="b">
        <v>1</v>
      </c>
      <c r="J204" s="11" t="b">
        <v>1</v>
      </c>
      <c r="K204" s="11" t="b">
        <v>1</v>
      </c>
      <c r="L204" s="11" t="b">
        <v>1</v>
      </c>
      <c r="M204" s="11" t="b">
        <v>1</v>
      </c>
      <c r="N204" s="11" t="b">
        <v>1</v>
      </c>
      <c r="O204" s="11" t="b">
        <v>1</v>
      </c>
      <c r="P204" s="11" t="b">
        <v>1</v>
      </c>
      <c r="Q204" s="11" t="b">
        <v>1</v>
      </c>
      <c r="R204" s="11" t="b">
        <v>1</v>
      </c>
      <c r="S204" s="11" t="b">
        <v>1</v>
      </c>
      <c r="T204" s="11" t="b">
        <v>1</v>
      </c>
      <c r="U204" s="11" t="b">
        <v>1</v>
      </c>
      <c r="V204" s="11" t="b">
        <v>1</v>
      </c>
      <c r="W204" s="11" t="b">
        <v>1</v>
      </c>
      <c r="X204" s="11" t="b">
        <v>1</v>
      </c>
      <c r="Y204" s="11" t="b">
        <v>1</v>
      </c>
      <c r="Z204" s="11" t="b">
        <v>1</v>
      </c>
      <c r="AA204" s="11" t="b">
        <v>1</v>
      </c>
      <c r="AB204" s="11" t="b">
        <v>1</v>
      </c>
      <c r="AC204" s="11" t="b">
        <v>1</v>
      </c>
      <c r="AD204" s="11" t="b">
        <v>1</v>
      </c>
      <c r="AE204" s="11" t="b">
        <v>1</v>
      </c>
      <c r="AF204" s="11" t="b">
        <v>1</v>
      </c>
      <c r="AG204" s="228" t="b">
        <v>1</v>
      </c>
      <c r="AH204" s="11" t="b">
        <v>1</v>
      </c>
      <c r="AI204" s="11" t="b">
        <v>1</v>
      </c>
      <c r="AJ204" s="11" t="b">
        <v>1</v>
      </c>
      <c r="AK204" s="11" t="b">
        <v>1</v>
      </c>
      <c r="AL204" s="11" t="b">
        <v>1</v>
      </c>
      <c r="AM204" s="11" t="b">
        <v>1</v>
      </c>
      <c r="AN204" s="11" t="b">
        <v>1</v>
      </c>
      <c r="AO204" s="11" t="b">
        <v>1</v>
      </c>
      <c r="AP204" s="11" t="b">
        <v>1</v>
      </c>
      <c r="AQ204" s="11" t="b">
        <v>1</v>
      </c>
      <c r="AR204" s="11" t="b">
        <v>1</v>
      </c>
      <c r="AS204" s="11" t="b">
        <v>1</v>
      </c>
      <c r="AT204" s="11" t="b">
        <v>1</v>
      </c>
      <c r="AU204" s="11" t="b">
        <v>1</v>
      </c>
      <c r="AV204" s="11" t="b">
        <v>1</v>
      </c>
      <c r="AW204" s="11" t="b">
        <v>1</v>
      </c>
      <c r="AX204" s="11" t="b">
        <v>1</v>
      </c>
      <c r="AY204" s="11" t="b">
        <v>1</v>
      </c>
      <c r="AZ204" s="11" t="b">
        <v>1</v>
      </c>
      <c r="BA204" s="11" t="b">
        <v>1</v>
      </c>
      <c r="BB204" s="11" t="b">
        <v>1</v>
      </c>
      <c r="BC204" s="11" t="b">
        <v>1</v>
      </c>
      <c r="BD204" s="11" t="b">
        <v>1</v>
      </c>
      <c r="BE204" s="11" t="b">
        <v>1</v>
      </c>
      <c r="BF204" s="11" t="b">
        <v>1</v>
      </c>
      <c r="BG204" s="11" t="b">
        <v>1</v>
      </c>
      <c r="BH204" s="11" t="b">
        <v>1</v>
      </c>
      <c r="BI204" s="11" t="b">
        <v>1</v>
      </c>
      <c r="BJ204" s="11" t="b">
        <v>1</v>
      </c>
      <c r="BK204" s="11" t="b">
        <v>1</v>
      </c>
      <c r="BL204" s="11" t="b">
        <v>1</v>
      </c>
      <c r="BM204" s="11" t="b">
        <v>1</v>
      </c>
      <c r="BN204" s="11" t="b">
        <v>1</v>
      </c>
      <c r="BO204" s="11" t="b">
        <v>1</v>
      </c>
      <c r="BP204" s="11" t="b">
        <v>1</v>
      </c>
      <c r="BQ204" s="11" t="b">
        <v>1</v>
      </c>
      <c r="BR204" s="11" t="b">
        <v>1</v>
      </c>
      <c r="BS204" s="11" t="b">
        <v>1</v>
      </c>
      <c r="BT204" s="11" t="b">
        <v>1</v>
      </c>
      <c r="BU204" s="11" t="b">
        <v>1</v>
      </c>
      <c r="BV204" s="11" t="b">
        <v>1</v>
      </c>
      <c r="BW204" s="11" t="b">
        <v>1</v>
      </c>
      <c r="BX204" s="11" t="b">
        <v>1</v>
      </c>
      <c r="BY204" s="11" t="b">
        <v>1</v>
      </c>
      <c r="BZ204" s="11" t="b">
        <v>1</v>
      </c>
      <c r="CA204" s="11" t="b">
        <v>1</v>
      </c>
      <c r="CB204" s="11" t="b">
        <v>1</v>
      </c>
      <c r="CC204" s="11" t="b">
        <v>1</v>
      </c>
      <c r="CD204" s="11" t="b">
        <v>1</v>
      </c>
      <c r="CE204" s="11" t="b">
        <v>1</v>
      </c>
      <c r="CF204" s="11" t="b">
        <v>1</v>
      </c>
      <c r="CG204" s="11" t="b">
        <v>0</v>
      </c>
      <c r="CH204" s="11" t="b">
        <v>0</v>
      </c>
      <c r="CI204" s="11" t="b">
        <v>0</v>
      </c>
      <c r="CJ204" s="11" t="b">
        <v>0</v>
      </c>
      <c r="CK204" s="11" t="b">
        <v>1</v>
      </c>
      <c r="CL204" s="11" t="b">
        <v>1</v>
      </c>
      <c r="CM204" s="11" t="b">
        <v>1</v>
      </c>
      <c r="CN204" s="11" t="b">
        <v>1</v>
      </c>
      <c r="CO204" s="11" t="b">
        <v>1</v>
      </c>
      <c r="CP204" s="11" t="b">
        <v>1</v>
      </c>
      <c r="CQ204" s="11" t="b">
        <v>1</v>
      </c>
      <c r="CR204" s="11" t="b">
        <v>1</v>
      </c>
      <c r="CS204" s="11" t="b">
        <v>1</v>
      </c>
      <c r="CT204" s="11" t="b">
        <v>1</v>
      </c>
      <c r="CU204" s="11" t="b">
        <v>1</v>
      </c>
      <c r="CV204" s="11" t="b">
        <v>1</v>
      </c>
      <c r="CW204" s="11" t="b">
        <v>1</v>
      </c>
      <c r="CX204" s="11" t="b">
        <v>1</v>
      </c>
      <c r="CY204" s="11" t="b">
        <v>1</v>
      </c>
      <c r="CZ204" s="11" t="b">
        <v>1</v>
      </c>
      <c r="DA204" s="11" t="b">
        <v>1</v>
      </c>
      <c r="DB204" s="11" t="b">
        <v>1</v>
      </c>
      <c r="DC204" s="11" t="b">
        <v>1</v>
      </c>
      <c r="DD204" s="11" t="b">
        <v>1</v>
      </c>
      <c r="DE204" s="11" t="b">
        <v>1</v>
      </c>
      <c r="DF204" s="11" t="b">
        <v>1</v>
      </c>
      <c r="DG204" s="11" t="b">
        <v>1</v>
      </c>
      <c r="DH204" s="11" t="b">
        <v>1</v>
      </c>
      <c r="DI204" s="11" t="b">
        <v>1</v>
      </c>
      <c r="DK204" s="11" t="b">
        <v>1</v>
      </c>
      <c r="DL204" s="11" t="b">
        <v>1</v>
      </c>
      <c r="DM204" s="11" t="b">
        <v>1</v>
      </c>
      <c r="DN204" s="11" t="b">
        <v>1</v>
      </c>
      <c r="DO204" s="11" t="b">
        <v>1</v>
      </c>
      <c r="DP204" s="11" t="b">
        <v>1</v>
      </c>
      <c r="DQ204" s="11" t="b">
        <v>1</v>
      </c>
      <c r="DR204" s="11" t="b">
        <v>1</v>
      </c>
      <c r="DS204" s="11" t="b">
        <v>1</v>
      </c>
      <c r="DT204" s="11" t="b">
        <v>1</v>
      </c>
      <c r="DU204" s="11" t="b">
        <v>1</v>
      </c>
      <c r="DV204" s="11" t="b">
        <v>1</v>
      </c>
      <c r="DW204" s="11" t="b">
        <v>1</v>
      </c>
      <c r="DX204" s="11" t="b">
        <v>1</v>
      </c>
      <c r="DY204" s="11" t="b">
        <v>1</v>
      </c>
      <c r="DZ204" s="11" t="b">
        <v>1</v>
      </c>
      <c r="EA204" s="11" t="b">
        <v>1</v>
      </c>
      <c r="EB204" s="11" t="b">
        <v>1</v>
      </c>
      <c r="EC204" s="11" t="b">
        <v>1</v>
      </c>
      <c r="ED204" s="11" t="b">
        <v>1</v>
      </c>
      <c r="EE204" s="11" t="b">
        <v>1</v>
      </c>
      <c r="EF204" s="11" t="b">
        <v>1</v>
      </c>
      <c r="EG204" s="11" t="b">
        <v>1</v>
      </c>
      <c r="EH204" s="11" t="b">
        <v>1</v>
      </c>
      <c r="EI204" s="11" t="b">
        <v>1</v>
      </c>
      <c r="EJ204" s="11" t="b">
        <v>1</v>
      </c>
      <c r="EK204" s="11" t="b">
        <v>1</v>
      </c>
      <c r="EL204" s="11" t="b">
        <v>1</v>
      </c>
      <c r="EM204" s="11" t="b">
        <v>1</v>
      </c>
      <c r="EN204" s="11" t="b">
        <v>1</v>
      </c>
      <c r="EO204" s="11" t="b">
        <v>1</v>
      </c>
      <c r="EP204" s="11" t="b">
        <v>1</v>
      </c>
      <c r="EQ204" s="11" t="b">
        <v>1</v>
      </c>
      <c r="ER204" s="11" t="b">
        <v>1</v>
      </c>
      <c r="ES204" s="11" t="b">
        <v>1</v>
      </c>
      <c r="ET204" s="11" t="b">
        <v>1</v>
      </c>
      <c r="EU204" s="11" t="b">
        <v>1</v>
      </c>
      <c r="EV204" s="11" t="b">
        <v>1</v>
      </c>
      <c r="EW204" s="11" t="b">
        <v>1</v>
      </c>
      <c r="EX204" s="11" t="b">
        <v>1</v>
      </c>
      <c r="EY204" s="11" t="b">
        <v>1</v>
      </c>
      <c r="EZ204" s="11" t="b">
        <v>1</v>
      </c>
      <c r="FA204" s="11" t="b">
        <v>1</v>
      </c>
      <c r="FB204" s="11" t="b">
        <v>1</v>
      </c>
      <c r="FC204" s="11" t="b">
        <v>1</v>
      </c>
      <c r="FD204" s="11" t="b">
        <v>1</v>
      </c>
      <c r="FE204" s="11" t="b">
        <v>1</v>
      </c>
      <c r="FF204" s="11" t="b">
        <v>1</v>
      </c>
      <c r="FG204" s="11" t="b">
        <v>1</v>
      </c>
      <c r="FH204" s="11" t="b">
        <v>1</v>
      </c>
      <c r="FI204" s="11" t="b">
        <v>1</v>
      </c>
      <c r="FJ204" s="11" t="b">
        <v>1</v>
      </c>
      <c r="FK204" s="11" t="b">
        <v>1</v>
      </c>
      <c r="FL204" s="11" t="b">
        <v>1</v>
      </c>
      <c r="FM204" s="11" t="b">
        <v>1</v>
      </c>
      <c r="FN204" s="11" t="b">
        <v>1</v>
      </c>
      <c r="FO204" s="11" t="b">
        <v>1</v>
      </c>
      <c r="FP204" s="11" t="b">
        <v>1</v>
      </c>
      <c r="FQ204" s="11" t="b">
        <v>1</v>
      </c>
      <c r="FR204" s="11" t="b">
        <v>1</v>
      </c>
      <c r="FS204" s="11" t="b">
        <v>1</v>
      </c>
      <c r="FT204" s="11" t="b">
        <v>1</v>
      </c>
      <c r="FU204" s="11" t="b">
        <v>1</v>
      </c>
      <c r="FV204" s="11" t="b">
        <v>1</v>
      </c>
      <c r="FW204" s="11" t="b">
        <v>1</v>
      </c>
      <c r="FX204" s="11" t="b">
        <v>1</v>
      </c>
      <c r="FY204" s="11" t="b">
        <v>1</v>
      </c>
      <c r="FZ204" s="11" t="b">
        <v>1</v>
      </c>
      <c r="GA204" s="11" t="b">
        <v>1</v>
      </c>
      <c r="GB204" s="11" t="b">
        <v>1</v>
      </c>
      <c r="GC204" s="11" t="b">
        <v>1</v>
      </c>
      <c r="GD204" s="11" t="b">
        <v>1</v>
      </c>
      <c r="GE204" s="11" t="b">
        <v>1</v>
      </c>
      <c r="GF204" s="11" t="b">
        <v>1</v>
      </c>
      <c r="GG204" s="11" t="b">
        <v>1</v>
      </c>
      <c r="GH204" s="11" t="b">
        <v>1</v>
      </c>
      <c r="GI204" s="11" t="b">
        <v>1</v>
      </c>
      <c r="GJ204" s="11" t="b">
        <v>1</v>
      </c>
      <c r="GK204" s="11" t="b">
        <v>1</v>
      </c>
      <c r="GL204" s="11" t="b">
        <v>1</v>
      </c>
      <c r="GM204" s="11" t="b">
        <v>0</v>
      </c>
      <c r="GN204" s="11" t="b">
        <v>0</v>
      </c>
      <c r="GO204" s="11" t="b">
        <v>0</v>
      </c>
      <c r="GP204" s="11" t="b">
        <v>0</v>
      </c>
      <c r="GQ204" s="11" t="b">
        <v>1</v>
      </c>
      <c r="GR204" s="11" t="b">
        <v>1</v>
      </c>
      <c r="GS204" s="11" t="b">
        <v>1</v>
      </c>
      <c r="GT204" s="11" t="b">
        <v>1</v>
      </c>
      <c r="GU204" s="11" t="b">
        <v>1</v>
      </c>
      <c r="GV204" s="11" t="b">
        <v>1</v>
      </c>
      <c r="GW204" s="11" t="b">
        <v>1</v>
      </c>
      <c r="GX204" s="11" t="b">
        <v>1</v>
      </c>
      <c r="GY204" s="11" t="b">
        <v>1</v>
      </c>
      <c r="GZ204" s="11" t="b">
        <v>1</v>
      </c>
      <c r="HA204" s="11" t="b">
        <v>1</v>
      </c>
      <c r="HB204" s="11" t="b">
        <v>1</v>
      </c>
      <c r="HC204" s="11" t="b">
        <v>1</v>
      </c>
      <c r="HD204" s="11" t="b">
        <v>1</v>
      </c>
      <c r="HE204" s="11" t="b">
        <v>1</v>
      </c>
      <c r="HF204" s="11" t="b">
        <v>1</v>
      </c>
      <c r="HG204" s="11" t="b">
        <v>1</v>
      </c>
      <c r="HH204" s="11" t="b">
        <v>1</v>
      </c>
      <c r="HI204" s="11" t="b">
        <v>1</v>
      </c>
      <c r="HJ204" s="11" t="b">
        <v>1</v>
      </c>
      <c r="HK204" s="11" t="b">
        <v>1</v>
      </c>
      <c r="HL204" s="11" t="b">
        <v>1</v>
      </c>
      <c r="HM204" s="11" t="b">
        <v>1</v>
      </c>
      <c r="HN204" s="11" t="b">
        <v>1</v>
      </c>
      <c r="HO204" s="11" t="b">
        <v>1</v>
      </c>
    </row>
    <row r="205" spans="3:223" x14ac:dyDescent="0.15">
      <c r="C205" s="97" t="s">
        <v>343</v>
      </c>
      <c r="D205" s="98" t="s">
        <v>344</v>
      </c>
      <c r="E205" s="11" t="b">
        <v>1</v>
      </c>
      <c r="F205" s="11" t="b">
        <v>1</v>
      </c>
      <c r="G205" s="11" t="b">
        <v>1</v>
      </c>
      <c r="H205" s="11" t="b">
        <v>1</v>
      </c>
      <c r="I205" s="11" t="b">
        <v>1</v>
      </c>
      <c r="J205" s="11" t="b">
        <v>1</v>
      </c>
      <c r="K205" s="11" t="b">
        <v>1</v>
      </c>
      <c r="L205" s="11" t="b">
        <v>1</v>
      </c>
      <c r="M205" s="11" t="b">
        <v>1</v>
      </c>
      <c r="N205" s="11" t="b">
        <v>1</v>
      </c>
      <c r="O205" s="11" t="b">
        <v>1</v>
      </c>
      <c r="P205" s="11" t="b">
        <v>1</v>
      </c>
      <c r="Q205" s="11" t="b">
        <v>1</v>
      </c>
      <c r="R205" s="11" t="b">
        <v>1</v>
      </c>
      <c r="S205" s="11" t="b">
        <v>1</v>
      </c>
      <c r="T205" s="11" t="b">
        <v>1</v>
      </c>
      <c r="U205" s="11" t="b">
        <v>1</v>
      </c>
      <c r="V205" s="11" t="b">
        <v>1</v>
      </c>
      <c r="W205" s="11" t="b">
        <v>1</v>
      </c>
      <c r="X205" s="11" t="b">
        <v>1</v>
      </c>
      <c r="Y205" s="11" t="b">
        <v>1</v>
      </c>
      <c r="Z205" s="11" t="b">
        <v>1</v>
      </c>
      <c r="AA205" s="11" t="b">
        <v>1</v>
      </c>
      <c r="AB205" s="11" t="b">
        <v>1</v>
      </c>
      <c r="AC205" s="11" t="b">
        <v>1</v>
      </c>
      <c r="AD205" s="11" t="b">
        <v>1</v>
      </c>
      <c r="AE205" s="11" t="b">
        <v>1</v>
      </c>
      <c r="AF205" s="11" t="b">
        <v>1</v>
      </c>
      <c r="AG205" s="228" t="b">
        <v>1</v>
      </c>
      <c r="AH205" s="11" t="b">
        <v>1</v>
      </c>
      <c r="AI205" s="11" t="b">
        <v>1</v>
      </c>
      <c r="AJ205" s="11" t="b">
        <v>1</v>
      </c>
      <c r="AK205" s="11" t="b">
        <v>1</v>
      </c>
      <c r="AL205" s="11" t="b">
        <v>1</v>
      </c>
      <c r="AM205" s="11" t="b">
        <v>1</v>
      </c>
      <c r="AN205" s="11" t="b">
        <v>1</v>
      </c>
      <c r="AO205" s="11" t="b">
        <v>1</v>
      </c>
      <c r="AP205" s="11" t="b">
        <v>1</v>
      </c>
      <c r="AQ205" s="11" t="b">
        <v>1</v>
      </c>
      <c r="AR205" s="11" t="b">
        <v>1</v>
      </c>
      <c r="AS205" s="11" t="b">
        <v>1</v>
      </c>
      <c r="AT205" s="11" t="b">
        <v>1</v>
      </c>
      <c r="AU205" s="11" t="b">
        <v>1</v>
      </c>
      <c r="AV205" s="11" t="b">
        <v>1</v>
      </c>
      <c r="AW205" s="11" t="b">
        <v>1</v>
      </c>
      <c r="AX205" s="11" t="b">
        <v>1</v>
      </c>
      <c r="AY205" s="11" t="b">
        <v>1</v>
      </c>
      <c r="AZ205" s="11" t="b">
        <v>1</v>
      </c>
      <c r="BA205" s="11" t="b">
        <v>1</v>
      </c>
      <c r="BB205" s="11" t="b">
        <v>1</v>
      </c>
      <c r="BC205" s="11" t="b">
        <v>0</v>
      </c>
      <c r="BD205" s="11" t="b">
        <v>1</v>
      </c>
      <c r="BE205" s="11" t="b">
        <v>1</v>
      </c>
      <c r="BF205" s="11" t="b">
        <v>1</v>
      </c>
      <c r="BG205" s="11" t="b">
        <v>1</v>
      </c>
      <c r="BH205" s="11" t="b">
        <v>1</v>
      </c>
      <c r="BI205" s="11" t="b">
        <v>1</v>
      </c>
      <c r="BJ205" s="11" t="b">
        <v>0</v>
      </c>
      <c r="BK205" s="11" t="b">
        <v>0</v>
      </c>
      <c r="BL205" s="11" t="b">
        <v>1</v>
      </c>
      <c r="BM205" s="11" t="b">
        <v>1</v>
      </c>
      <c r="BN205" s="11" t="b">
        <v>1</v>
      </c>
      <c r="BO205" s="11" t="b">
        <v>1</v>
      </c>
      <c r="BP205" s="11" t="b">
        <v>1</v>
      </c>
      <c r="BQ205" s="11" t="b">
        <v>1</v>
      </c>
      <c r="BR205" s="11" t="b">
        <v>0</v>
      </c>
      <c r="BS205" s="11" t="b">
        <v>0</v>
      </c>
      <c r="BT205" s="11" t="b">
        <v>1</v>
      </c>
      <c r="BU205" s="11" t="b">
        <v>1</v>
      </c>
      <c r="BV205" s="11" t="b">
        <v>1</v>
      </c>
      <c r="BW205" s="11" t="b">
        <v>1</v>
      </c>
      <c r="BX205" s="11" t="b">
        <v>1</v>
      </c>
      <c r="BY205" s="11" t="b">
        <v>1</v>
      </c>
      <c r="BZ205" s="11" t="b">
        <v>0</v>
      </c>
      <c r="CA205" s="11" t="b">
        <v>0</v>
      </c>
      <c r="CB205" s="11" t="b">
        <v>1</v>
      </c>
      <c r="CC205" s="11" t="b">
        <v>0</v>
      </c>
      <c r="CD205" s="11" t="b">
        <v>0</v>
      </c>
      <c r="CE205" s="11" t="b">
        <v>1</v>
      </c>
      <c r="CF205" s="11" t="b">
        <v>1</v>
      </c>
      <c r="CG205" s="11" t="b">
        <v>1</v>
      </c>
      <c r="CH205" s="11" t="b">
        <v>1</v>
      </c>
      <c r="CI205" s="11" t="b">
        <v>1</v>
      </c>
      <c r="CJ205" s="11" t="b">
        <v>1</v>
      </c>
      <c r="CK205" s="11" t="b">
        <v>0</v>
      </c>
      <c r="CL205" s="11" t="b">
        <v>0</v>
      </c>
      <c r="CM205" s="11" t="b">
        <v>1</v>
      </c>
      <c r="CN205" s="11" t="b">
        <v>1</v>
      </c>
      <c r="CO205" s="11" t="b">
        <v>1</v>
      </c>
      <c r="CP205" s="11" t="b">
        <v>1</v>
      </c>
      <c r="CQ205" s="11" t="b">
        <v>1</v>
      </c>
      <c r="CR205" s="11" t="b">
        <v>1</v>
      </c>
      <c r="CS205" s="11" t="b">
        <v>1</v>
      </c>
      <c r="CT205" s="11" t="b">
        <v>1</v>
      </c>
      <c r="CU205" s="11" t="b">
        <v>1</v>
      </c>
      <c r="CV205" s="11" t="b">
        <v>1</v>
      </c>
      <c r="CW205" s="11" t="b">
        <v>1</v>
      </c>
      <c r="CX205" s="11" t="b">
        <v>1</v>
      </c>
      <c r="CY205" s="11" t="b">
        <v>0</v>
      </c>
      <c r="CZ205" s="11" t="b">
        <v>0</v>
      </c>
      <c r="DA205" s="11" t="b">
        <v>1</v>
      </c>
      <c r="DB205" s="11" t="b">
        <v>0</v>
      </c>
      <c r="DC205" s="11" t="b">
        <v>0</v>
      </c>
      <c r="DD205" s="11" t="b">
        <v>1</v>
      </c>
      <c r="DE205" s="11" t="b">
        <v>0</v>
      </c>
      <c r="DF205" s="11" t="b">
        <v>0</v>
      </c>
      <c r="DG205" s="11" t="b">
        <v>1</v>
      </c>
      <c r="DH205" s="11" t="b">
        <v>0</v>
      </c>
      <c r="DI205" s="11" t="b">
        <v>0</v>
      </c>
      <c r="DK205" s="11" t="b">
        <v>1</v>
      </c>
      <c r="DL205" s="11" t="b">
        <v>1</v>
      </c>
      <c r="DM205" s="11" t="b">
        <v>1</v>
      </c>
      <c r="DN205" s="11" t="b">
        <v>1</v>
      </c>
      <c r="DO205" s="11" t="b">
        <v>1</v>
      </c>
      <c r="DP205" s="11" t="b">
        <v>1</v>
      </c>
      <c r="DQ205" s="11" t="b">
        <v>1</v>
      </c>
      <c r="DR205" s="11" t="b">
        <v>1</v>
      </c>
      <c r="DS205" s="11" t="b">
        <v>1</v>
      </c>
      <c r="DT205" s="11" t="b">
        <v>1</v>
      </c>
      <c r="DU205" s="11" t="b">
        <v>1</v>
      </c>
      <c r="DV205" s="11" t="b">
        <v>1</v>
      </c>
      <c r="DW205" s="11" t="b">
        <v>1</v>
      </c>
      <c r="DX205" s="11" t="b">
        <v>1</v>
      </c>
      <c r="DY205" s="11" t="b">
        <v>1</v>
      </c>
      <c r="DZ205" s="11" t="b">
        <v>1</v>
      </c>
      <c r="EA205" s="11" t="b">
        <v>1</v>
      </c>
      <c r="EB205" s="11" t="b">
        <v>1</v>
      </c>
      <c r="EC205" s="11" t="b">
        <v>1</v>
      </c>
      <c r="ED205" s="11" t="b">
        <v>1</v>
      </c>
      <c r="EE205" s="11" t="b">
        <v>1</v>
      </c>
      <c r="EF205" s="11" t="b">
        <v>1</v>
      </c>
      <c r="EG205" s="11" t="b">
        <v>1</v>
      </c>
      <c r="EH205" s="11" t="b">
        <v>1</v>
      </c>
      <c r="EI205" s="11" t="b">
        <v>1</v>
      </c>
      <c r="EJ205" s="11" t="b">
        <v>1</v>
      </c>
      <c r="EK205" s="11" t="b">
        <v>1</v>
      </c>
      <c r="EL205" s="11" t="b">
        <v>1</v>
      </c>
      <c r="EM205" s="11" t="b">
        <v>1</v>
      </c>
      <c r="EN205" s="11" t="b">
        <v>1</v>
      </c>
      <c r="EO205" s="11" t="b">
        <v>1</v>
      </c>
      <c r="EP205" s="11" t="b">
        <v>1</v>
      </c>
      <c r="EQ205" s="11" t="b">
        <v>1</v>
      </c>
      <c r="ER205" s="11" t="b">
        <v>1</v>
      </c>
      <c r="ES205" s="11" t="b">
        <v>1</v>
      </c>
      <c r="ET205" s="11" t="b">
        <v>1</v>
      </c>
      <c r="EU205" s="11" t="b">
        <v>1</v>
      </c>
      <c r="EV205" s="11" t="b">
        <v>1</v>
      </c>
      <c r="EW205" s="11" t="b">
        <v>1</v>
      </c>
      <c r="EX205" s="11" t="b">
        <v>1</v>
      </c>
      <c r="EY205" s="11" t="b">
        <v>1</v>
      </c>
      <c r="EZ205" s="11" t="b">
        <v>1</v>
      </c>
      <c r="FA205" s="11" t="b">
        <v>1</v>
      </c>
      <c r="FB205" s="11" t="b">
        <v>1</v>
      </c>
      <c r="FC205" s="11" t="b">
        <v>1</v>
      </c>
      <c r="FD205" s="11" t="b">
        <v>1</v>
      </c>
      <c r="FE205" s="11" t="b">
        <v>1</v>
      </c>
      <c r="FF205" s="11" t="b">
        <v>1</v>
      </c>
      <c r="FG205" s="11" t="b">
        <v>1</v>
      </c>
      <c r="FH205" s="11" t="b">
        <v>1</v>
      </c>
      <c r="FI205" s="11" t="b">
        <v>0</v>
      </c>
      <c r="FJ205" s="11" t="b">
        <v>1</v>
      </c>
      <c r="FK205" s="11" t="b">
        <v>1</v>
      </c>
      <c r="FL205" s="11" t="b">
        <v>1</v>
      </c>
      <c r="FM205" s="11" t="b">
        <v>1</v>
      </c>
      <c r="FN205" s="11" t="b">
        <v>1</v>
      </c>
      <c r="FO205" s="11" t="b">
        <v>1</v>
      </c>
      <c r="FP205" s="11" t="b">
        <v>0</v>
      </c>
      <c r="FQ205" s="11" t="b">
        <v>0</v>
      </c>
      <c r="FR205" s="11" t="b">
        <v>1</v>
      </c>
      <c r="FS205" s="11" t="b">
        <v>1</v>
      </c>
      <c r="FT205" s="11" t="b">
        <v>1</v>
      </c>
      <c r="FU205" s="11" t="b">
        <v>1</v>
      </c>
      <c r="FV205" s="11" t="b">
        <v>1</v>
      </c>
      <c r="FW205" s="11" t="b">
        <v>1</v>
      </c>
      <c r="FX205" s="11" t="b">
        <v>0</v>
      </c>
      <c r="FY205" s="11" t="b">
        <v>0</v>
      </c>
      <c r="FZ205" s="11" t="b">
        <v>1</v>
      </c>
      <c r="GA205" s="11" t="b">
        <v>1</v>
      </c>
      <c r="GB205" s="11" t="b">
        <v>1</v>
      </c>
      <c r="GC205" s="11" t="b">
        <v>1</v>
      </c>
      <c r="GD205" s="11" t="b">
        <v>1</v>
      </c>
      <c r="GE205" s="11" t="b">
        <v>1</v>
      </c>
      <c r="GF205" s="11" t="b">
        <v>0</v>
      </c>
      <c r="GG205" s="11" t="b">
        <v>0</v>
      </c>
      <c r="GH205" s="11" t="b">
        <v>1</v>
      </c>
      <c r="GI205" s="11" t="b">
        <v>0</v>
      </c>
      <c r="GJ205" s="11" t="b">
        <v>0</v>
      </c>
      <c r="GK205" s="11" t="b">
        <v>1</v>
      </c>
      <c r="GL205" s="11" t="b">
        <v>1</v>
      </c>
      <c r="GM205" s="11" t="b">
        <v>1</v>
      </c>
      <c r="GN205" s="11" t="b">
        <v>1</v>
      </c>
      <c r="GO205" s="11" t="b">
        <v>1</v>
      </c>
      <c r="GP205" s="11" t="b">
        <v>1</v>
      </c>
      <c r="GQ205" s="11" t="b">
        <v>0</v>
      </c>
      <c r="GR205" s="11" t="b">
        <v>0</v>
      </c>
      <c r="GS205" s="11" t="b">
        <v>1</v>
      </c>
      <c r="GT205" s="11" t="b">
        <v>1</v>
      </c>
      <c r="GU205" s="11" t="b">
        <v>1</v>
      </c>
      <c r="GV205" s="11" t="b">
        <v>1</v>
      </c>
      <c r="GW205" s="11" t="b">
        <v>1</v>
      </c>
      <c r="GX205" s="11" t="b">
        <v>1</v>
      </c>
      <c r="GY205" s="11" t="b">
        <v>1</v>
      </c>
      <c r="GZ205" s="11" t="b">
        <v>1</v>
      </c>
      <c r="HA205" s="11" t="b">
        <v>1</v>
      </c>
      <c r="HB205" s="11" t="b">
        <v>1</v>
      </c>
      <c r="HC205" s="11" t="b">
        <v>1</v>
      </c>
      <c r="HD205" s="11" t="b">
        <v>1</v>
      </c>
      <c r="HE205" s="11" t="b">
        <v>0</v>
      </c>
      <c r="HF205" s="11" t="b">
        <v>0</v>
      </c>
      <c r="HG205" s="11" t="b">
        <v>1</v>
      </c>
      <c r="HH205" s="11" t="b">
        <v>0</v>
      </c>
      <c r="HI205" s="11" t="b">
        <v>0</v>
      </c>
      <c r="HJ205" s="11" t="b">
        <v>1</v>
      </c>
      <c r="HK205" s="11" t="b">
        <v>0</v>
      </c>
      <c r="HL205" s="11" t="b">
        <v>0</v>
      </c>
      <c r="HM205" s="11" t="b">
        <v>1</v>
      </c>
      <c r="HN205" s="11" t="b">
        <v>0</v>
      </c>
      <c r="HO205" s="11" t="b">
        <v>0</v>
      </c>
    </row>
    <row r="206" spans="3:223" x14ac:dyDescent="0.15">
      <c r="C206" s="97" t="s">
        <v>345</v>
      </c>
      <c r="D206" s="98" t="s">
        <v>346</v>
      </c>
      <c r="E206" s="11" t="s">
        <v>23</v>
      </c>
      <c r="F206" s="11" t="s">
        <v>23</v>
      </c>
      <c r="G206" s="11" t="s">
        <v>23</v>
      </c>
      <c r="H206" s="11" t="s">
        <v>23</v>
      </c>
      <c r="I206" s="11" t="s">
        <v>23</v>
      </c>
      <c r="J206" s="11" t="s">
        <v>23</v>
      </c>
      <c r="K206" s="11" t="s">
        <v>23</v>
      </c>
      <c r="L206" s="11" t="s">
        <v>23</v>
      </c>
      <c r="M206" s="11" t="s">
        <v>23</v>
      </c>
      <c r="N206" s="11" t="s">
        <v>23</v>
      </c>
      <c r="O206" s="11" t="s">
        <v>23</v>
      </c>
      <c r="P206" s="11" t="s">
        <v>23</v>
      </c>
      <c r="Q206" s="11" t="s">
        <v>23</v>
      </c>
      <c r="R206" s="11" t="s">
        <v>23</v>
      </c>
      <c r="S206" s="11" t="s">
        <v>23</v>
      </c>
      <c r="T206" s="11" t="s">
        <v>23</v>
      </c>
      <c r="U206" s="11" t="s">
        <v>23</v>
      </c>
      <c r="V206" s="11" t="s">
        <v>23</v>
      </c>
      <c r="W206" s="11" t="s">
        <v>23</v>
      </c>
      <c r="X206" s="11" t="s">
        <v>23</v>
      </c>
      <c r="Y206" s="11" t="s">
        <v>23</v>
      </c>
      <c r="Z206" s="11" t="s">
        <v>23</v>
      </c>
      <c r="AA206" s="11" t="s">
        <v>23</v>
      </c>
      <c r="AB206" s="11" t="s">
        <v>23</v>
      </c>
      <c r="AC206" s="11" t="s">
        <v>23</v>
      </c>
      <c r="AD206" s="11" t="s">
        <v>23</v>
      </c>
      <c r="AE206" s="11" t="s">
        <v>23</v>
      </c>
      <c r="AF206" s="11" t="s">
        <v>23</v>
      </c>
      <c r="AG206" s="228" t="s">
        <v>140</v>
      </c>
      <c r="AH206" s="11" t="s">
        <v>140</v>
      </c>
      <c r="AI206" s="11" t="s">
        <v>140</v>
      </c>
      <c r="AJ206" s="11" t="s">
        <v>140</v>
      </c>
      <c r="AK206" s="11" t="s">
        <v>140</v>
      </c>
      <c r="AL206" s="11" t="s">
        <v>140</v>
      </c>
      <c r="AM206" s="11" t="s">
        <v>140</v>
      </c>
      <c r="AN206" s="11" t="s">
        <v>140</v>
      </c>
      <c r="AO206" s="11" t="s">
        <v>140</v>
      </c>
      <c r="AP206" s="11" t="s">
        <v>140</v>
      </c>
      <c r="AQ206" s="11" t="s">
        <v>140</v>
      </c>
      <c r="AR206" s="11" t="s">
        <v>140</v>
      </c>
      <c r="AS206" s="11" t="s">
        <v>140</v>
      </c>
      <c r="AT206" s="11" t="s">
        <v>140</v>
      </c>
      <c r="AU206" s="11" t="s">
        <v>140</v>
      </c>
      <c r="AV206" s="11" t="s">
        <v>140</v>
      </c>
      <c r="AW206" s="11" t="s">
        <v>140</v>
      </c>
      <c r="AX206" s="11" t="s">
        <v>140</v>
      </c>
      <c r="AY206" s="11" t="s">
        <v>140</v>
      </c>
      <c r="AZ206" s="11" t="s">
        <v>140</v>
      </c>
      <c r="BA206" s="11" t="s">
        <v>140</v>
      </c>
      <c r="BB206" s="11" t="s">
        <v>140</v>
      </c>
      <c r="BC206" s="11" t="s">
        <v>140</v>
      </c>
      <c r="BD206" s="11" t="s">
        <v>140</v>
      </c>
      <c r="BE206" s="11" t="s">
        <v>140</v>
      </c>
      <c r="BF206" s="11" t="s">
        <v>140</v>
      </c>
      <c r="BG206" s="11" t="s">
        <v>140</v>
      </c>
      <c r="BH206" s="11" t="s">
        <v>140</v>
      </c>
      <c r="BI206" s="11" t="s">
        <v>140</v>
      </c>
      <c r="BJ206" s="11" t="s">
        <v>140</v>
      </c>
      <c r="BK206" s="11" t="s">
        <v>140</v>
      </c>
      <c r="BL206" s="11" t="s">
        <v>140</v>
      </c>
      <c r="BM206" s="11" t="s">
        <v>140</v>
      </c>
      <c r="BN206" s="11" t="s">
        <v>140</v>
      </c>
      <c r="BO206" s="11" t="s">
        <v>140</v>
      </c>
      <c r="BP206" s="11" t="s">
        <v>140</v>
      </c>
      <c r="BQ206" s="11" t="s">
        <v>140</v>
      </c>
      <c r="BR206" s="11" t="s">
        <v>140</v>
      </c>
      <c r="BS206" s="11" t="s">
        <v>140</v>
      </c>
      <c r="BT206" s="11" t="s">
        <v>140</v>
      </c>
      <c r="BU206" s="11" t="s">
        <v>140</v>
      </c>
      <c r="BV206" s="11" t="s">
        <v>140</v>
      </c>
      <c r="BW206" s="11" t="s">
        <v>140</v>
      </c>
      <c r="BX206" s="11" t="s">
        <v>140</v>
      </c>
      <c r="BY206" s="11" t="s">
        <v>140</v>
      </c>
      <c r="BZ206" s="11" t="s">
        <v>140</v>
      </c>
      <c r="CA206" s="11" t="s">
        <v>140</v>
      </c>
      <c r="CB206" s="11" t="s">
        <v>140</v>
      </c>
      <c r="CC206" s="11" t="s">
        <v>140</v>
      </c>
      <c r="CD206" s="11" t="s">
        <v>140</v>
      </c>
      <c r="CE206" s="11" t="s">
        <v>140</v>
      </c>
      <c r="CF206" s="11" t="s">
        <v>140</v>
      </c>
      <c r="CG206" s="11" t="s">
        <v>140</v>
      </c>
      <c r="CH206" s="11" t="s">
        <v>140</v>
      </c>
      <c r="CI206" s="11" t="s">
        <v>140</v>
      </c>
      <c r="CJ206" s="11" t="s">
        <v>140</v>
      </c>
      <c r="CK206" s="11" t="s">
        <v>140</v>
      </c>
      <c r="CL206" s="11" t="s">
        <v>140</v>
      </c>
      <c r="CM206" s="11" t="s">
        <v>140</v>
      </c>
      <c r="CN206" s="11" t="s">
        <v>140</v>
      </c>
      <c r="CO206" s="11" t="s">
        <v>140</v>
      </c>
      <c r="CP206" s="11" t="s">
        <v>140</v>
      </c>
      <c r="CQ206" s="11" t="s">
        <v>140</v>
      </c>
      <c r="CR206" s="11" t="s">
        <v>140</v>
      </c>
      <c r="CS206" s="11" t="s">
        <v>140</v>
      </c>
      <c r="CT206" s="11" t="s">
        <v>140</v>
      </c>
      <c r="CU206" s="11" t="s">
        <v>140</v>
      </c>
      <c r="CV206" s="11" t="s">
        <v>140</v>
      </c>
      <c r="CW206" s="11" t="s">
        <v>140</v>
      </c>
      <c r="CX206" s="11" t="s">
        <v>140</v>
      </c>
      <c r="CY206" s="11" t="s">
        <v>140</v>
      </c>
      <c r="CZ206" s="11" t="s">
        <v>140</v>
      </c>
      <c r="DA206" s="11" t="s">
        <v>140</v>
      </c>
      <c r="DB206" s="11" t="s">
        <v>140</v>
      </c>
      <c r="DC206" s="11" t="s">
        <v>140</v>
      </c>
      <c r="DD206" s="11" t="s">
        <v>140</v>
      </c>
      <c r="DE206" s="11" t="s">
        <v>140</v>
      </c>
      <c r="DF206" s="11" t="s">
        <v>140</v>
      </c>
      <c r="DG206" s="11" t="s">
        <v>140</v>
      </c>
      <c r="DH206" s="11" t="s">
        <v>140</v>
      </c>
      <c r="DI206" s="11" t="s">
        <v>140</v>
      </c>
      <c r="DK206" s="11" t="s">
        <v>23</v>
      </c>
      <c r="DL206" s="11" t="s">
        <v>23</v>
      </c>
      <c r="DM206" s="11" t="s">
        <v>23</v>
      </c>
      <c r="DN206" s="11" t="s">
        <v>23</v>
      </c>
      <c r="DO206" s="11" t="s">
        <v>23</v>
      </c>
      <c r="DP206" s="11" t="s">
        <v>23</v>
      </c>
      <c r="DQ206" s="11" t="s">
        <v>23</v>
      </c>
      <c r="DR206" s="11" t="s">
        <v>23</v>
      </c>
      <c r="DS206" s="11" t="s">
        <v>23</v>
      </c>
      <c r="DT206" s="11" t="s">
        <v>23</v>
      </c>
      <c r="DU206" s="11" t="s">
        <v>23</v>
      </c>
      <c r="DV206" s="11" t="s">
        <v>23</v>
      </c>
      <c r="DW206" s="11" t="s">
        <v>23</v>
      </c>
      <c r="DX206" s="11" t="s">
        <v>23</v>
      </c>
      <c r="DY206" s="11" t="s">
        <v>23</v>
      </c>
      <c r="DZ206" s="11" t="s">
        <v>23</v>
      </c>
      <c r="EA206" s="11" t="s">
        <v>23</v>
      </c>
      <c r="EB206" s="11" t="s">
        <v>23</v>
      </c>
      <c r="EC206" s="11" t="s">
        <v>23</v>
      </c>
      <c r="ED206" s="11" t="s">
        <v>23</v>
      </c>
      <c r="EE206" s="11" t="s">
        <v>23</v>
      </c>
      <c r="EF206" s="11" t="s">
        <v>23</v>
      </c>
      <c r="EG206" s="11" t="s">
        <v>23</v>
      </c>
      <c r="EH206" s="11" t="s">
        <v>23</v>
      </c>
      <c r="EI206" s="11" t="s">
        <v>23</v>
      </c>
      <c r="EJ206" s="11" t="s">
        <v>23</v>
      </c>
      <c r="EK206" s="11" t="s">
        <v>23</v>
      </c>
      <c r="EL206" s="11" t="s">
        <v>23</v>
      </c>
      <c r="EM206" s="11" t="s">
        <v>140</v>
      </c>
      <c r="EN206" s="11" t="s">
        <v>140</v>
      </c>
      <c r="EO206" s="11" t="s">
        <v>140</v>
      </c>
      <c r="EP206" s="11" t="s">
        <v>140</v>
      </c>
      <c r="EQ206" s="11" t="s">
        <v>140</v>
      </c>
      <c r="ER206" s="11" t="s">
        <v>140</v>
      </c>
      <c r="ES206" s="11" t="s">
        <v>140</v>
      </c>
      <c r="ET206" s="11" t="s">
        <v>140</v>
      </c>
      <c r="EU206" s="11" t="s">
        <v>140</v>
      </c>
      <c r="EV206" s="11" t="s">
        <v>140</v>
      </c>
      <c r="EW206" s="11" t="s">
        <v>140</v>
      </c>
      <c r="EX206" s="11" t="s">
        <v>140</v>
      </c>
      <c r="EY206" s="11" t="s">
        <v>140</v>
      </c>
      <c r="EZ206" s="11" t="s">
        <v>140</v>
      </c>
      <c r="FA206" s="11" t="s">
        <v>140</v>
      </c>
      <c r="FB206" s="11" t="s">
        <v>140</v>
      </c>
      <c r="FC206" s="11" t="s">
        <v>140</v>
      </c>
      <c r="FD206" s="11" t="s">
        <v>140</v>
      </c>
      <c r="FE206" s="11" t="s">
        <v>140</v>
      </c>
      <c r="FF206" s="11" t="s">
        <v>140</v>
      </c>
      <c r="FG206" s="11" t="s">
        <v>140</v>
      </c>
      <c r="FH206" s="11" t="s">
        <v>140</v>
      </c>
      <c r="FI206" s="11" t="s">
        <v>140</v>
      </c>
      <c r="FJ206" s="11" t="s">
        <v>140</v>
      </c>
      <c r="FK206" s="11" t="s">
        <v>140</v>
      </c>
      <c r="FL206" s="11" t="s">
        <v>140</v>
      </c>
      <c r="FM206" s="11" t="s">
        <v>140</v>
      </c>
      <c r="FN206" s="11" t="s">
        <v>140</v>
      </c>
      <c r="FO206" s="11" t="s">
        <v>140</v>
      </c>
      <c r="FP206" s="11" t="s">
        <v>140</v>
      </c>
      <c r="FQ206" s="11" t="s">
        <v>140</v>
      </c>
      <c r="FR206" s="11" t="s">
        <v>140</v>
      </c>
      <c r="FS206" s="11" t="s">
        <v>140</v>
      </c>
      <c r="FT206" s="11" t="s">
        <v>140</v>
      </c>
      <c r="FU206" s="11" t="s">
        <v>140</v>
      </c>
      <c r="FV206" s="11" t="s">
        <v>140</v>
      </c>
      <c r="FW206" s="11" t="s">
        <v>140</v>
      </c>
      <c r="FX206" s="11" t="s">
        <v>140</v>
      </c>
      <c r="FY206" s="11" t="s">
        <v>140</v>
      </c>
      <c r="FZ206" s="11" t="s">
        <v>140</v>
      </c>
      <c r="GA206" s="11" t="s">
        <v>140</v>
      </c>
      <c r="GB206" s="11" t="s">
        <v>140</v>
      </c>
      <c r="GC206" s="11" t="s">
        <v>140</v>
      </c>
      <c r="GD206" s="11" t="s">
        <v>140</v>
      </c>
      <c r="GE206" s="11" t="s">
        <v>140</v>
      </c>
      <c r="GF206" s="11" t="s">
        <v>140</v>
      </c>
      <c r="GG206" s="11" t="s">
        <v>140</v>
      </c>
      <c r="GH206" s="11" t="s">
        <v>140</v>
      </c>
      <c r="GI206" s="11" t="s">
        <v>140</v>
      </c>
      <c r="GJ206" s="11" t="s">
        <v>140</v>
      </c>
      <c r="GK206" s="11" t="s">
        <v>140</v>
      </c>
      <c r="GL206" s="11" t="s">
        <v>140</v>
      </c>
      <c r="GM206" s="11" t="s">
        <v>140</v>
      </c>
      <c r="GN206" s="11" t="s">
        <v>140</v>
      </c>
      <c r="GO206" s="11" t="s">
        <v>140</v>
      </c>
      <c r="GP206" s="11" t="s">
        <v>140</v>
      </c>
      <c r="GQ206" s="11" t="s">
        <v>140</v>
      </c>
      <c r="GR206" s="11" t="s">
        <v>140</v>
      </c>
      <c r="GS206" s="11" t="s">
        <v>140</v>
      </c>
      <c r="GT206" s="11" t="s">
        <v>140</v>
      </c>
      <c r="GU206" s="11" t="s">
        <v>140</v>
      </c>
      <c r="GV206" s="11" t="s">
        <v>140</v>
      </c>
      <c r="GW206" s="11" t="s">
        <v>140</v>
      </c>
      <c r="GX206" s="11" t="s">
        <v>140</v>
      </c>
      <c r="GY206" s="11" t="s">
        <v>140</v>
      </c>
      <c r="GZ206" s="11" t="s">
        <v>140</v>
      </c>
      <c r="HA206" s="11" t="s">
        <v>140</v>
      </c>
      <c r="HB206" s="11" t="s">
        <v>140</v>
      </c>
      <c r="HC206" s="11" t="s">
        <v>140</v>
      </c>
      <c r="HD206" s="11" t="s">
        <v>140</v>
      </c>
      <c r="HE206" s="11" t="s">
        <v>140</v>
      </c>
      <c r="HF206" s="11" t="s">
        <v>140</v>
      </c>
      <c r="HG206" s="11" t="s">
        <v>140</v>
      </c>
      <c r="HH206" s="11" t="s">
        <v>140</v>
      </c>
      <c r="HI206" s="11" t="s">
        <v>140</v>
      </c>
      <c r="HJ206" s="11" t="s">
        <v>140</v>
      </c>
      <c r="HK206" s="11" t="s">
        <v>140</v>
      </c>
      <c r="HL206" s="11" t="s">
        <v>140</v>
      </c>
      <c r="HM206" s="11" t="s">
        <v>140</v>
      </c>
      <c r="HN206" s="11" t="s">
        <v>140</v>
      </c>
      <c r="HO206" s="11" t="s">
        <v>140</v>
      </c>
    </row>
    <row r="207" spans="3:223" x14ac:dyDescent="0.15">
      <c r="C207" s="97" t="s">
        <v>347</v>
      </c>
      <c r="D207" s="98" t="s">
        <v>66</v>
      </c>
      <c r="E207" s="11" t="s">
        <v>67</v>
      </c>
      <c r="F207" s="11" t="s">
        <v>67</v>
      </c>
      <c r="G207" s="11" t="s">
        <v>67</v>
      </c>
      <c r="H207" s="11" t="s">
        <v>67</v>
      </c>
      <c r="I207" s="11" t="s">
        <v>67</v>
      </c>
      <c r="J207" s="11" t="s">
        <v>67</v>
      </c>
      <c r="K207" s="11" t="s">
        <v>67</v>
      </c>
      <c r="L207" s="11" t="s">
        <v>67</v>
      </c>
      <c r="M207" s="11" t="s">
        <v>67</v>
      </c>
      <c r="N207" s="11" t="s">
        <v>67</v>
      </c>
      <c r="O207" s="11" t="s">
        <v>67</v>
      </c>
      <c r="P207" s="11" t="s">
        <v>67</v>
      </c>
      <c r="Q207" s="11" t="s">
        <v>560</v>
      </c>
      <c r="R207" s="11" t="s">
        <v>560</v>
      </c>
      <c r="S207" s="11" t="s">
        <v>560</v>
      </c>
      <c r="T207" s="11" t="s">
        <v>560</v>
      </c>
      <c r="U207" s="11" t="s">
        <v>560</v>
      </c>
      <c r="V207" s="11" t="s">
        <v>560</v>
      </c>
      <c r="W207" s="11" t="s">
        <v>560</v>
      </c>
      <c r="X207" s="11" t="s">
        <v>560</v>
      </c>
      <c r="Y207" s="11" t="s">
        <v>560</v>
      </c>
      <c r="Z207" s="11" t="s">
        <v>560</v>
      </c>
      <c r="AA207" s="11" t="s">
        <v>560</v>
      </c>
      <c r="AB207" s="11" t="s">
        <v>560</v>
      </c>
      <c r="AC207" s="11" t="s">
        <v>560</v>
      </c>
      <c r="AD207" s="11" t="s">
        <v>560</v>
      </c>
      <c r="AE207" s="11" t="s">
        <v>560</v>
      </c>
      <c r="AF207" s="11" t="s">
        <v>560</v>
      </c>
      <c r="AG207" s="228" t="s">
        <v>162</v>
      </c>
      <c r="AH207" s="11" t="s">
        <v>162</v>
      </c>
      <c r="AI207" s="11" t="s">
        <v>162</v>
      </c>
      <c r="AJ207" s="11" t="s">
        <v>162</v>
      </c>
      <c r="AK207" s="11" t="s">
        <v>162</v>
      </c>
      <c r="AL207" s="11" t="s">
        <v>162</v>
      </c>
      <c r="AM207" s="11" t="s">
        <v>162</v>
      </c>
      <c r="AN207" s="11" t="s">
        <v>162</v>
      </c>
      <c r="AO207" s="11" t="s">
        <v>162</v>
      </c>
      <c r="AP207" s="11" t="s">
        <v>162</v>
      </c>
      <c r="AQ207" s="11" t="s">
        <v>162</v>
      </c>
      <c r="AR207" s="11" t="s">
        <v>162</v>
      </c>
      <c r="AS207" s="11" t="s">
        <v>162</v>
      </c>
      <c r="AT207" s="11" t="s">
        <v>162</v>
      </c>
      <c r="AU207" s="11" t="s">
        <v>162</v>
      </c>
      <c r="AV207" s="11" t="s">
        <v>162</v>
      </c>
      <c r="AW207" s="11" t="s">
        <v>162</v>
      </c>
      <c r="AX207" s="11" t="s">
        <v>162</v>
      </c>
      <c r="AY207" s="11" t="s">
        <v>162</v>
      </c>
      <c r="AZ207" s="11" t="s">
        <v>162</v>
      </c>
      <c r="BA207" s="11" t="s">
        <v>162</v>
      </c>
      <c r="BB207" s="11" t="s">
        <v>162</v>
      </c>
      <c r="BC207" s="11" t="s">
        <v>162</v>
      </c>
      <c r="BD207" s="11" t="s">
        <v>162</v>
      </c>
      <c r="BE207" s="11" t="s">
        <v>162</v>
      </c>
      <c r="BF207" s="11" t="s">
        <v>162</v>
      </c>
      <c r="BG207" s="11" t="s">
        <v>162</v>
      </c>
      <c r="BH207" s="11" t="s">
        <v>162</v>
      </c>
      <c r="BI207" s="11" t="s">
        <v>162</v>
      </c>
      <c r="BJ207" s="11" t="s">
        <v>162</v>
      </c>
      <c r="BK207" s="11" t="s">
        <v>162</v>
      </c>
      <c r="BL207" s="11" t="s">
        <v>162</v>
      </c>
      <c r="BM207" s="11" t="s">
        <v>162</v>
      </c>
      <c r="BN207" s="11" t="s">
        <v>162</v>
      </c>
      <c r="BO207" s="11" t="s">
        <v>162</v>
      </c>
      <c r="BP207" s="11" t="s">
        <v>162</v>
      </c>
      <c r="BQ207" s="11" t="s">
        <v>162</v>
      </c>
      <c r="BR207" s="11" t="s">
        <v>162</v>
      </c>
      <c r="BS207" s="11" t="s">
        <v>162</v>
      </c>
      <c r="BT207" s="11" t="s">
        <v>162</v>
      </c>
      <c r="BU207" s="11" t="s">
        <v>162</v>
      </c>
      <c r="BV207" s="11" t="s">
        <v>162</v>
      </c>
      <c r="BW207" s="11" t="s">
        <v>162</v>
      </c>
      <c r="BX207" s="11" t="s">
        <v>162</v>
      </c>
      <c r="BY207" s="11" t="s">
        <v>162</v>
      </c>
      <c r="BZ207" s="11" t="s">
        <v>162</v>
      </c>
      <c r="CA207" s="11" t="s">
        <v>162</v>
      </c>
      <c r="CB207" s="11" t="s">
        <v>162</v>
      </c>
      <c r="CC207" s="11" t="s">
        <v>162</v>
      </c>
      <c r="CD207" s="11" t="s">
        <v>162</v>
      </c>
      <c r="CE207" s="11" t="s">
        <v>162</v>
      </c>
      <c r="CF207" s="11" t="s">
        <v>162</v>
      </c>
      <c r="CG207" s="11" t="s">
        <v>162</v>
      </c>
      <c r="CH207" s="11" t="s">
        <v>162</v>
      </c>
      <c r="CI207" s="11" t="s">
        <v>162</v>
      </c>
      <c r="CJ207" s="11" t="s">
        <v>162</v>
      </c>
      <c r="CK207" s="11" t="s">
        <v>162</v>
      </c>
      <c r="CL207" s="11" t="s">
        <v>162</v>
      </c>
      <c r="CM207" s="11" t="s">
        <v>162</v>
      </c>
      <c r="CN207" s="11" t="s">
        <v>162</v>
      </c>
      <c r="CO207" s="11" t="s">
        <v>162</v>
      </c>
      <c r="CP207" s="11" t="s">
        <v>162</v>
      </c>
      <c r="CQ207" s="11" t="s">
        <v>162</v>
      </c>
      <c r="CR207" s="11" t="s">
        <v>162</v>
      </c>
      <c r="CS207" s="11" t="s">
        <v>162</v>
      </c>
      <c r="CT207" s="11" t="s">
        <v>162</v>
      </c>
      <c r="CU207" s="11" t="s">
        <v>162</v>
      </c>
      <c r="CV207" s="11" t="s">
        <v>162</v>
      </c>
      <c r="CW207" s="11" t="s">
        <v>162</v>
      </c>
      <c r="CX207" s="11" t="s">
        <v>162</v>
      </c>
      <c r="CY207" s="11" t="s">
        <v>162</v>
      </c>
      <c r="CZ207" s="11" t="s">
        <v>162</v>
      </c>
      <c r="DA207" s="11" t="s">
        <v>162</v>
      </c>
      <c r="DB207" s="11" t="s">
        <v>162</v>
      </c>
      <c r="DC207" s="11" t="s">
        <v>162</v>
      </c>
      <c r="DD207" s="11" t="s">
        <v>162</v>
      </c>
      <c r="DE207" s="11" t="s">
        <v>162</v>
      </c>
      <c r="DF207" s="11" t="s">
        <v>162</v>
      </c>
      <c r="DG207" s="11" t="s">
        <v>162</v>
      </c>
      <c r="DH207" s="11" t="s">
        <v>162</v>
      </c>
      <c r="DI207" s="11" t="s">
        <v>162</v>
      </c>
      <c r="DK207" s="11" t="s">
        <v>67</v>
      </c>
      <c r="DL207" s="11" t="s">
        <v>67</v>
      </c>
      <c r="DM207" s="11" t="s">
        <v>67</v>
      </c>
      <c r="DN207" s="11" t="s">
        <v>67</v>
      </c>
      <c r="DO207" s="11" t="s">
        <v>67</v>
      </c>
      <c r="DP207" s="11" t="s">
        <v>67</v>
      </c>
      <c r="DQ207" s="11" t="s">
        <v>67</v>
      </c>
      <c r="DR207" s="11" t="s">
        <v>67</v>
      </c>
      <c r="DS207" s="11" t="s">
        <v>67</v>
      </c>
      <c r="DT207" s="11" t="s">
        <v>67</v>
      </c>
      <c r="DU207" s="11" t="s">
        <v>67</v>
      </c>
      <c r="DV207" s="11" t="s">
        <v>67</v>
      </c>
      <c r="DW207" s="11" t="s">
        <v>560</v>
      </c>
      <c r="DX207" s="11" t="s">
        <v>560</v>
      </c>
      <c r="DY207" s="11" t="s">
        <v>560</v>
      </c>
      <c r="DZ207" s="11" t="s">
        <v>560</v>
      </c>
      <c r="EA207" s="11" t="s">
        <v>560</v>
      </c>
      <c r="EB207" s="11" t="s">
        <v>560</v>
      </c>
      <c r="EC207" s="11" t="s">
        <v>560</v>
      </c>
      <c r="ED207" s="11" t="s">
        <v>560</v>
      </c>
      <c r="EE207" s="11" t="s">
        <v>560</v>
      </c>
      <c r="EF207" s="11" t="s">
        <v>560</v>
      </c>
      <c r="EG207" s="11" t="s">
        <v>560</v>
      </c>
      <c r="EH207" s="11" t="s">
        <v>560</v>
      </c>
      <c r="EI207" s="11" t="s">
        <v>560</v>
      </c>
      <c r="EJ207" s="11" t="s">
        <v>560</v>
      </c>
      <c r="EK207" s="11" t="s">
        <v>560</v>
      </c>
      <c r="EL207" s="11" t="s">
        <v>560</v>
      </c>
      <c r="EM207" s="11" t="s">
        <v>162</v>
      </c>
      <c r="EN207" s="11" t="s">
        <v>162</v>
      </c>
      <c r="EO207" s="11" t="s">
        <v>162</v>
      </c>
      <c r="EP207" s="11" t="s">
        <v>162</v>
      </c>
      <c r="EQ207" s="11" t="s">
        <v>162</v>
      </c>
      <c r="ER207" s="11" t="s">
        <v>162</v>
      </c>
      <c r="ES207" s="11" t="s">
        <v>162</v>
      </c>
      <c r="ET207" s="11" t="s">
        <v>162</v>
      </c>
      <c r="EU207" s="11" t="s">
        <v>162</v>
      </c>
      <c r="EV207" s="11" t="s">
        <v>162</v>
      </c>
      <c r="EW207" s="11" t="s">
        <v>162</v>
      </c>
      <c r="EX207" s="11" t="s">
        <v>162</v>
      </c>
      <c r="EY207" s="11" t="s">
        <v>162</v>
      </c>
      <c r="EZ207" s="11" t="s">
        <v>162</v>
      </c>
      <c r="FA207" s="11" t="s">
        <v>162</v>
      </c>
      <c r="FB207" s="11" t="s">
        <v>162</v>
      </c>
      <c r="FC207" s="11" t="s">
        <v>162</v>
      </c>
      <c r="FD207" s="11" t="s">
        <v>162</v>
      </c>
      <c r="FE207" s="11" t="s">
        <v>162</v>
      </c>
      <c r="FF207" s="11" t="s">
        <v>162</v>
      </c>
      <c r="FG207" s="11" t="s">
        <v>162</v>
      </c>
      <c r="FH207" s="11" t="s">
        <v>162</v>
      </c>
      <c r="FI207" s="11" t="s">
        <v>162</v>
      </c>
      <c r="FJ207" s="11" t="s">
        <v>162</v>
      </c>
      <c r="FK207" s="11" t="s">
        <v>162</v>
      </c>
      <c r="FL207" s="11" t="s">
        <v>162</v>
      </c>
      <c r="FM207" s="11" t="s">
        <v>162</v>
      </c>
      <c r="FN207" s="11" t="s">
        <v>162</v>
      </c>
      <c r="FO207" s="11" t="s">
        <v>162</v>
      </c>
      <c r="FP207" s="11" t="s">
        <v>162</v>
      </c>
      <c r="FQ207" s="11" t="s">
        <v>162</v>
      </c>
      <c r="FR207" s="11" t="s">
        <v>162</v>
      </c>
      <c r="FS207" s="11" t="s">
        <v>162</v>
      </c>
      <c r="FT207" s="11" t="s">
        <v>162</v>
      </c>
      <c r="FU207" s="11" t="s">
        <v>162</v>
      </c>
      <c r="FV207" s="11" t="s">
        <v>162</v>
      </c>
      <c r="FW207" s="11" t="s">
        <v>162</v>
      </c>
      <c r="FX207" s="11" t="s">
        <v>162</v>
      </c>
      <c r="FY207" s="11" t="s">
        <v>162</v>
      </c>
      <c r="FZ207" s="11" t="s">
        <v>162</v>
      </c>
      <c r="GA207" s="11" t="s">
        <v>162</v>
      </c>
      <c r="GB207" s="11" t="s">
        <v>162</v>
      </c>
      <c r="GC207" s="11" t="s">
        <v>162</v>
      </c>
      <c r="GD207" s="11" t="s">
        <v>162</v>
      </c>
      <c r="GE207" s="11" t="s">
        <v>162</v>
      </c>
      <c r="GF207" s="11" t="s">
        <v>162</v>
      </c>
      <c r="GG207" s="11" t="s">
        <v>162</v>
      </c>
      <c r="GH207" s="11" t="s">
        <v>162</v>
      </c>
      <c r="GI207" s="11" t="s">
        <v>162</v>
      </c>
      <c r="GJ207" s="11" t="s">
        <v>162</v>
      </c>
      <c r="GK207" s="11" t="s">
        <v>162</v>
      </c>
      <c r="GL207" s="11" t="s">
        <v>162</v>
      </c>
      <c r="GM207" s="11" t="s">
        <v>162</v>
      </c>
      <c r="GN207" s="11" t="s">
        <v>162</v>
      </c>
      <c r="GO207" s="11" t="s">
        <v>162</v>
      </c>
      <c r="GP207" s="11" t="s">
        <v>162</v>
      </c>
      <c r="GQ207" s="11" t="s">
        <v>162</v>
      </c>
      <c r="GR207" s="11" t="s">
        <v>162</v>
      </c>
      <c r="GS207" s="11" t="s">
        <v>162</v>
      </c>
      <c r="GT207" s="11" t="s">
        <v>162</v>
      </c>
      <c r="GU207" s="11" t="s">
        <v>162</v>
      </c>
      <c r="GV207" s="11" t="s">
        <v>162</v>
      </c>
      <c r="GW207" s="11" t="s">
        <v>162</v>
      </c>
      <c r="GX207" s="11" t="s">
        <v>162</v>
      </c>
      <c r="GY207" s="11" t="s">
        <v>162</v>
      </c>
      <c r="GZ207" s="11" t="s">
        <v>162</v>
      </c>
      <c r="HA207" s="11" t="s">
        <v>162</v>
      </c>
      <c r="HB207" s="11" t="s">
        <v>162</v>
      </c>
      <c r="HC207" s="11" t="s">
        <v>162</v>
      </c>
      <c r="HD207" s="11" t="s">
        <v>162</v>
      </c>
      <c r="HE207" s="11" t="s">
        <v>162</v>
      </c>
      <c r="HF207" s="11" t="s">
        <v>162</v>
      </c>
      <c r="HG207" s="11" t="s">
        <v>162</v>
      </c>
      <c r="HH207" s="11" t="s">
        <v>162</v>
      </c>
      <c r="HI207" s="11" t="s">
        <v>162</v>
      </c>
      <c r="HJ207" s="11" t="s">
        <v>162</v>
      </c>
      <c r="HK207" s="11" t="s">
        <v>162</v>
      </c>
      <c r="HL207" s="11" t="s">
        <v>162</v>
      </c>
      <c r="HM207" s="11" t="s">
        <v>162</v>
      </c>
      <c r="HN207" s="11" t="s">
        <v>162</v>
      </c>
      <c r="HO207" s="11" t="s">
        <v>162</v>
      </c>
    </row>
    <row r="208" spans="3:223" x14ac:dyDescent="0.15">
      <c r="C208" s="97" t="s">
        <v>348</v>
      </c>
      <c r="D208" s="98" t="s">
        <v>349</v>
      </c>
      <c r="E208" s="101">
        <v>80000</v>
      </c>
      <c r="F208" s="101"/>
      <c r="G208" s="101"/>
      <c r="H208" s="101">
        <v>75000</v>
      </c>
      <c r="I208" s="101"/>
      <c r="M208" s="101"/>
      <c r="Q208" s="101">
        <v>110000</v>
      </c>
      <c r="R208" s="177">
        <v>80000</v>
      </c>
      <c r="S208" s="177"/>
      <c r="T208" s="101">
        <v>95000</v>
      </c>
      <c r="U208" s="177">
        <v>75000</v>
      </c>
      <c r="V208" s="177"/>
      <c r="W208" s="177"/>
      <c r="X208" s="101">
        <v>80000</v>
      </c>
      <c r="Y208" s="177">
        <v>65000</v>
      </c>
      <c r="Z208" s="177"/>
      <c r="AA208" s="177"/>
      <c r="AB208" s="101">
        <v>75000</v>
      </c>
      <c r="AC208" s="177">
        <v>70000</v>
      </c>
      <c r="AD208" s="177"/>
      <c r="AE208" s="101">
        <v>75000</v>
      </c>
      <c r="AF208" s="177">
        <v>70000</v>
      </c>
      <c r="AG208" s="321">
        <v>80000</v>
      </c>
      <c r="AH208" s="101">
        <v>95000</v>
      </c>
      <c r="AI208" s="101">
        <v>75000</v>
      </c>
      <c r="AJ208" s="101"/>
      <c r="AK208" s="101"/>
      <c r="AL208" s="101"/>
      <c r="AM208" s="101"/>
      <c r="AN208" s="101"/>
      <c r="AO208" s="101"/>
      <c r="AP208" s="101">
        <v>80000</v>
      </c>
      <c r="AQ208" s="177">
        <v>70000</v>
      </c>
      <c r="AR208" s="177"/>
      <c r="AS208" s="177"/>
      <c r="AT208" s="101">
        <v>110000</v>
      </c>
      <c r="AU208" s="177">
        <v>75000</v>
      </c>
      <c r="AV208" s="177"/>
      <c r="AW208" s="177"/>
      <c r="AX208" s="177"/>
      <c r="AY208" s="177"/>
      <c r="AZ208" s="177"/>
      <c r="BA208" s="177"/>
      <c r="BB208" s="101">
        <v>110000</v>
      </c>
      <c r="BC208" s="177">
        <v>80000</v>
      </c>
      <c r="BD208" s="177"/>
      <c r="BE208" s="177"/>
      <c r="BF208" s="177"/>
      <c r="BG208" s="177"/>
      <c r="BH208" s="177"/>
      <c r="BI208" s="177"/>
      <c r="BJ208" s="101">
        <v>95000</v>
      </c>
      <c r="BK208" s="177">
        <v>75000</v>
      </c>
      <c r="BL208" s="177"/>
      <c r="BM208" s="177"/>
      <c r="BN208" s="177"/>
      <c r="BO208" s="177"/>
      <c r="BP208" s="177"/>
      <c r="BQ208" s="177"/>
      <c r="BR208" s="101">
        <v>80000</v>
      </c>
      <c r="BS208" s="177">
        <v>65000</v>
      </c>
      <c r="BT208" s="177"/>
      <c r="BU208" s="177"/>
      <c r="BV208" s="177"/>
      <c r="BW208" s="177"/>
      <c r="BX208" s="177"/>
      <c r="BY208" s="177"/>
      <c r="BZ208" s="101">
        <v>75000</v>
      </c>
      <c r="CA208" s="177">
        <v>70000</v>
      </c>
      <c r="CB208" s="177"/>
      <c r="CC208" s="101">
        <v>75000</v>
      </c>
      <c r="CD208" s="177">
        <v>70000</v>
      </c>
      <c r="CE208" s="177"/>
      <c r="CF208" s="177"/>
      <c r="CG208" s="101">
        <v>75000</v>
      </c>
      <c r="CH208" s="177">
        <v>70000</v>
      </c>
      <c r="CI208" s="177"/>
      <c r="CJ208" s="177"/>
      <c r="CK208" s="101">
        <v>75000</v>
      </c>
      <c r="CL208" s="177">
        <v>70000</v>
      </c>
      <c r="CM208" s="177"/>
      <c r="CN208" s="177"/>
      <c r="CO208" s="101">
        <v>110000</v>
      </c>
      <c r="CP208" s="177">
        <v>75000</v>
      </c>
      <c r="CQ208" s="177"/>
      <c r="CR208" s="177"/>
      <c r="CS208" s="177"/>
      <c r="CT208" s="101">
        <v>110000</v>
      </c>
      <c r="CU208" s="177">
        <v>75000</v>
      </c>
      <c r="CV208" s="177"/>
      <c r="CW208" s="177"/>
      <c r="CX208" s="177"/>
      <c r="CY208" s="101">
        <v>75000</v>
      </c>
      <c r="CZ208" s="177">
        <v>70000</v>
      </c>
      <c r="DA208" s="177"/>
      <c r="DB208" s="101">
        <v>75000</v>
      </c>
      <c r="DC208" s="177">
        <v>70000</v>
      </c>
      <c r="DD208" s="177"/>
      <c r="DE208" s="101">
        <v>75000</v>
      </c>
      <c r="DF208" s="177">
        <v>70000</v>
      </c>
      <c r="DG208" s="177"/>
      <c r="DH208" s="101">
        <v>75000</v>
      </c>
      <c r="DI208" s="177">
        <v>70000</v>
      </c>
      <c r="DK208" s="101">
        <v>80000</v>
      </c>
      <c r="DL208" s="101"/>
      <c r="DM208" s="101"/>
      <c r="DN208" s="101">
        <v>75000</v>
      </c>
      <c r="DO208" s="101"/>
      <c r="DP208" s="101"/>
      <c r="DQ208" s="101"/>
      <c r="DR208" s="101"/>
      <c r="DS208" s="101"/>
      <c r="DT208" s="101"/>
      <c r="DU208" s="101"/>
      <c r="DV208" s="101"/>
      <c r="DW208" s="101">
        <v>110000</v>
      </c>
      <c r="DX208" s="101">
        <v>80000</v>
      </c>
      <c r="DY208" s="101"/>
      <c r="DZ208" s="101">
        <v>95000</v>
      </c>
      <c r="EA208" s="101">
        <v>75000</v>
      </c>
      <c r="EB208" s="101"/>
      <c r="EC208" s="101"/>
      <c r="ED208" s="101">
        <v>80000</v>
      </c>
      <c r="EE208" s="101">
        <v>65000</v>
      </c>
      <c r="EF208" s="101"/>
      <c r="EG208" s="101"/>
      <c r="EH208" s="101">
        <v>75000</v>
      </c>
      <c r="EI208" s="101">
        <v>70000</v>
      </c>
      <c r="EJ208" s="101"/>
      <c r="EK208" s="101">
        <v>75000</v>
      </c>
      <c r="EL208" s="101">
        <v>70000</v>
      </c>
      <c r="EM208" s="101">
        <v>80000</v>
      </c>
      <c r="EN208" s="101">
        <v>95000</v>
      </c>
      <c r="EO208" s="101">
        <v>75000</v>
      </c>
      <c r="EP208" s="101"/>
      <c r="EQ208" s="101"/>
      <c r="ER208" s="101"/>
      <c r="ES208" s="101"/>
      <c r="ET208" s="101"/>
      <c r="EU208" s="101"/>
      <c r="EV208" s="101">
        <v>80000</v>
      </c>
      <c r="EW208" s="101">
        <v>70000</v>
      </c>
      <c r="EX208" s="101"/>
      <c r="EY208" s="101"/>
      <c r="EZ208" s="101">
        <v>110000</v>
      </c>
      <c r="FA208" s="101">
        <v>75000</v>
      </c>
      <c r="FB208" s="101"/>
      <c r="FC208" s="101"/>
      <c r="FD208" s="101"/>
      <c r="FE208" s="101"/>
      <c r="FF208" s="101"/>
      <c r="FG208" s="101"/>
      <c r="FH208" s="101">
        <v>110000</v>
      </c>
      <c r="FI208" s="101">
        <v>80000</v>
      </c>
      <c r="FJ208" s="101"/>
      <c r="FK208" s="101"/>
      <c r="FL208" s="101"/>
      <c r="FM208" s="101"/>
      <c r="FN208" s="101"/>
      <c r="FO208" s="101"/>
      <c r="FP208" s="101">
        <v>95000</v>
      </c>
      <c r="FQ208" s="101">
        <v>75000</v>
      </c>
      <c r="FR208" s="101"/>
      <c r="FS208" s="101"/>
      <c r="FT208" s="101"/>
      <c r="FU208" s="101"/>
      <c r="FV208" s="101"/>
      <c r="FW208" s="101"/>
      <c r="FX208" s="101">
        <v>80000</v>
      </c>
      <c r="FY208" s="101">
        <v>65000</v>
      </c>
      <c r="FZ208" s="101"/>
      <c r="GA208" s="101"/>
      <c r="GB208" s="101"/>
      <c r="GC208" s="101"/>
      <c r="GD208" s="101"/>
      <c r="GE208" s="101"/>
      <c r="GF208" s="101">
        <v>75000</v>
      </c>
      <c r="GG208" s="101">
        <v>70000</v>
      </c>
      <c r="GH208" s="101"/>
      <c r="GI208" s="101">
        <v>75000</v>
      </c>
      <c r="GJ208" s="101">
        <v>70000</v>
      </c>
      <c r="GK208" s="101"/>
      <c r="GL208" s="101"/>
      <c r="GM208" s="101">
        <v>75000</v>
      </c>
      <c r="GN208" s="101">
        <v>70000</v>
      </c>
      <c r="GO208" s="101"/>
      <c r="GP208" s="101"/>
      <c r="GQ208" s="101">
        <v>75000</v>
      </c>
      <c r="GR208" s="101">
        <v>70000</v>
      </c>
      <c r="GS208" s="101"/>
      <c r="GT208" s="101"/>
      <c r="GU208" s="101">
        <v>110000</v>
      </c>
      <c r="GV208" s="101">
        <v>75000</v>
      </c>
      <c r="GW208" s="101"/>
      <c r="GX208" s="101"/>
      <c r="GY208" s="101"/>
      <c r="GZ208" s="101">
        <v>110000</v>
      </c>
      <c r="HA208" s="101">
        <v>75000</v>
      </c>
      <c r="HB208" s="101"/>
      <c r="HC208" s="101"/>
      <c r="HD208" s="101"/>
      <c r="HE208" s="101">
        <v>75000</v>
      </c>
      <c r="HF208" s="101">
        <v>70000</v>
      </c>
      <c r="HG208" s="101"/>
      <c r="HH208" s="101">
        <v>75000</v>
      </c>
      <c r="HI208" s="101">
        <v>70000</v>
      </c>
      <c r="HJ208" s="101"/>
      <c r="HK208" s="101">
        <v>75000</v>
      </c>
      <c r="HL208" s="101">
        <v>70000</v>
      </c>
      <c r="HM208" s="101"/>
      <c r="HN208" s="101">
        <v>75000</v>
      </c>
      <c r="HO208" s="101">
        <v>70000</v>
      </c>
    </row>
    <row r="209" spans="6:24" x14ac:dyDescent="0.15">
      <c r="F209" s="10"/>
    </row>
    <row r="210" spans="6:24" x14ac:dyDescent="0.15">
      <c r="F210" s="28"/>
    </row>
    <row r="211" spans="6:24" x14ac:dyDescent="0.15">
      <c r="F211" s="30"/>
    </row>
    <row r="212" spans="6:24" x14ac:dyDescent="0.15">
      <c r="F212" s="10"/>
    </row>
    <row r="213" spans="6:24" x14ac:dyDescent="0.15">
      <c r="F213" s="10"/>
    </row>
    <row r="214" spans="6:24" x14ac:dyDescent="0.15">
      <c r="F214" s="10"/>
    </row>
    <row r="215" spans="6:24" x14ac:dyDescent="0.15">
      <c r="F215" s="32"/>
    </row>
    <row r="216" spans="6:24" x14ac:dyDescent="0.15">
      <c r="F216" s="32"/>
    </row>
    <row r="217" spans="6:24" x14ac:dyDescent="0.15">
      <c r="F217" s="32"/>
    </row>
    <row r="218" spans="6:24" x14ac:dyDescent="0.15">
      <c r="F218" s="10"/>
    </row>
    <row r="219" spans="6:24" x14ac:dyDescent="0.15">
      <c r="F219" s="113"/>
    </row>
    <row r="220" spans="6:24" x14ac:dyDescent="0.15">
      <c r="F220" s="10"/>
    </row>
    <row r="221" spans="6:24" x14ac:dyDescent="0.15">
      <c r="F221" s="48"/>
    </row>
    <row r="222" spans="6:24" x14ac:dyDescent="0.15">
      <c r="F222" s="10"/>
    </row>
    <row r="223" spans="6:24" x14ac:dyDescent="0.15">
      <c r="F223" s="11"/>
    </row>
    <row r="224" spans="6:24" x14ac:dyDescent="0.15">
      <c r="T224" s="101"/>
      <c r="U224" s="101"/>
      <c r="V224" s="101"/>
      <c r="W224" s="101"/>
      <c r="X224" s="101"/>
    </row>
  </sheetData>
  <mergeCells count="1">
    <mergeCell ref="C3:E3"/>
  </mergeCells>
  <phoneticPr fontId="18" type="noConversion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53"/>
  <sheetViews>
    <sheetView zoomScale="85" zoomScaleNormal="85" workbookViewId="0">
      <selection activeCell="V6" sqref="V6:V132"/>
    </sheetView>
  </sheetViews>
  <sheetFormatPr baseColWidth="10" defaultColWidth="8.83203125" defaultRowHeight="15" x14ac:dyDescent="0.2"/>
  <cols>
    <col min="3" max="3" width="39.1640625" customWidth="1" collapsed="1"/>
    <col min="4" max="4" width="38.5" customWidth="1" collapsed="1"/>
    <col min="5" max="5" width="22.5" customWidth="1" collapsed="1"/>
    <col min="6" max="6" width="16.5" customWidth="1" collapsed="1"/>
    <col min="7" max="7" width="12.5" customWidth="1" collapsed="1"/>
    <col min="8" max="8" width="13.5" bestFit="1" customWidth="1" collapsed="1"/>
    <col min="9" max="9" width="14.5" customWidth="1" collapsed="1"/>
    <col min="12" max="12" width="11.5" customWidth="1" collapsed="1"/>
    <col min="15" max="15" width="14.5" customWidth="1" collapsed="1"/>
    <col min="20" max="20" width="11.5" customWidth="1" collapsed="1"/>
    <col min="21" max="21" width="19.5" customWidth="1" collapsed="1"/>
    <col min="22" max="22" width="24.5" customWidth="1" collapsed="1"/>
    <col min="25" max="25" width="17.5" customWidth="1" collapsed="1"/>
    <col min="26" max="26" width="12.5" customWidth="1" collapsed="1"/>
  </cols>
  <sheetData>
    <row r="1" spans="1:22" x14ac:dyDescent="0.2">
      <c r="A1" t="s">
        <v>1337</v>
      </c>
    </row>
    <row r="4" spans="1:22" x14ac:dyDescent="0.2">
      <c r="C4" s="456" t="s">
        <v>1310</v>
      </c>
      <c r="D4" s="456"/>
      <c r="E4" s="456"/>
      <c r="F4" s="456"/>
      <c r="S4" s="455" t="s">
        <v>1309</v>
      </c>
      <c r="T4" s="455"/>
      <c r="U4" s="455"/>
      <c r="V4" s="455"/>
    </row>
    <row r="5" spans="1:22" x14ac:dyDescent="0.2">
      <c r="C5" s="25" t="s">
        <v>417</v>
      </c>
      <c r="D5" s="25" t="s">
        <v>418</v>
      </c>
      <c r="E5" s="25">
        <v>3</v>
      </c>
      <c r="F5" s="175"/>
      <c r="S5" s="25" t="s">
        <v>417</v>
      </c>
      <c r="T5" s="25" t="s">
        <v>418</v>
      </c>
      <c r="U5" s="25">
        <v>3</v>
      </c>
      <c r="V5" s="175"/>
    </row>
    <row r="6" spans="1:22" x14ac:dyDescent="0.2">
      <c r="C6" s="77" t="s">
        <v>353</v>
      </c>
      <c r="D6" s="77" t="s">
        <v>1302</v>
      </c>
      <c r="E6" s="119" t="s">
        <v>354</v>
      </c>
      <c r="F6" s="135" t="s">
        <v>574</v>
      </c>
      <c r="S6" s="77" t="s">
        <v>353</v>
      </c>
      <c r="T6" s="77" t="s">
        <v>1302</v>
      </c>
      <c r="U6" s="119" t="s">
        <v>354</v>
      </c>
      <c r="V6" s="135" t="s">
        <v>574</v>
      </c>
    </row>
    <row r="7" spans="1:22" x14ac:dyDescent="0.2">
      <c r="C7" s="107" t="s">
        <v>3585</v>
      </c>
      <c r="D7" s="35"/>
      <c r="E7" s="108" t="s">
        <v>22</v>
      </c>
      <c r="F7" s="19" t="s">
        <v>23</v>
      </c>
      <c r="S7" s="107" t="s">
        <v>3984</v>
      </c>
      <c r="T7" s="35"/>
      <c r="U7" s="108" t="s">
        <v>356</v>
      </c>
      <c r="V7" s="109" t="s">
        <v>318</v>
      </c>
    </row>
    <row r="8" spans="1:22" x14ac:dyDescent="0.2">
      <c r="C8" s="107" t="s">
        <v>3985</v>
      </c>
      <c r="E8" s="111" t="s">
        <v>406</v>
      </c>
      <c r="F8" s="50" t="s">
        <v>1468</v>
      </c>
      <c r="S8" s="107" t="s">
        <v>3986</v>
      </c>
      <c r="T8" s="110"/>
      <c r="U8" s="111" t="s">
        <v>328</v>
      </c>
      <c r="V8" s="112" t="s">
        <v>330</v>
      </c>
    </row>
    <row r="9" spans="1:22" x14ac:dyDescent="0.2">
      <c r="C9" s="107" t="s">
        <v>3987</v>
      </c>
      <c r="E9" s="111" t="s">
        <v>408</v>
      </c>
      <c r="F9" s="50" t="s">
        <v>1469</v>
      </c>
      <c r="S9" s="107" t="s">
        <v>6069</v>
      </c>
      <c r="T9" s="110"/>
      <c r="U9" s="111" t="s">
        <v>359</v>
      </c>
      <c r="V9" s="10" t="b">
        <v>0</v>
      </c>
    </row>
    <row r="10" spans="1:22" x14ac:dyDescent="0.2">
      <c r="C10" s="107" t="s">
        <v>4058</v>
      </c>
      <c r="E10" s="111" t="s">
        <v>410</v>
      </c>
      <c r="F10" s="136" t="s">
        <v>1470</v>
      </c>
      <c r="S10" s="107" t="s">
        <v>3988</v>
      </c>
      <c r="T10" s="110"/>
      <c r="U10" s="111" t="s">
        <v>361</v>
      </c>
      <c r="V10" s="10" t="s">
        <v>92</v>
      </c>
    </row>
    <row r="11" spans="1:22" x14ac:dyDescent="0.2">
      <c r="C11" s="107" t="s">
        <v>4060</v>
      </c>
      <c r="E11" s="111" t="s">
        <v>412</v>
      </c>
      <c r="F11" s="184" t="s">
        <v>1471</v>
      </c>
      <c r="S11" s="107" t="s">
        <v>6070</v>
      </c>
      <c r="T11" s="110"/>
      <c r="U11" s="111" t="s">
        <v>364</v>
      </c>
      <c r="V11" s="10" t="b">
        <v>0</v>
      </c>
    </row>
    <row r="12" spans="1:22" x14ac:dyDescent="0.2">
      <c r="C12" s="107" t="s">
        <v>4062</v>
      </c>
      <c r="E12" s="111" t="s">
        <v>414</v>
      </c>
      <c r="F12" s="126" t="s">
        <v>1472</v>
      </c>
      <c r="S12" s="107" t="s">
        <v>3990</v>
      </c>
      <c r="T12" s="110"/>
      <c r="U12" s="111" t="s">
        <v>369</v>
      </c>
      <c r="V12" s="28">
        <v>40</v>
      </c>
    </row>
    <row r="13" spans="1:22" x14ac:dyDescent="0.2">
      <c r="C13" s="107" t="s">
        <v>4064</v>
      </c>
      <c r="E13" s="127" t="s">
        <v>416</v>
      </c>
      <c r="F13" s="185" t="s">
        <v>1751</v>
      </c>
      <c r="S13" s="107" t="s">
        <v>3992</v>
      </c>
      <c r="T13" s="110"/>
      <c r="U13" s="111" t="s">
        <v>371</v>
      </c>
      <c r="V13" s="28" t="s">
        <v>83</v>
      </c>
    </row>
    <row r="14" spans="1:22" x14ac:dyDescent="0.2">
      <c r="C14" s="107" t="s">
        <v>3997</v>
      </c>
      <c r="D14" s="35"/>
      <c r="E14" s="108" t="s">
        <v>26</v>
      </c>
      <c r="F14" s="186" t="s">
        <v>2023</v>
      </c>
      <c r="S14" s="107" t="s">
        <v>6071</v>
      </c>
      <c r="T14" s="110"/>
      <c r="U14" s="111" t="s">
        <v>373</v>
      </c>
      <c r="V14" s="113">
        <v>80000</v>
      </c>
    </row>
    <row r="15" spans="1:22" x14ac:dyDescent="0.2">
      <c r="C15" s="107" t="s">
        <v>3998</v>
      </c>
      <c r="D15" s="3"/>
      <c r="E15" s="111" t="s">
        <v>422</v>
      </c>
      <c r="F15" s="137" t="s">
        <v>1500</v>
      </c>
      <c r="S15" s="107" t="s">
        <v>3994</v>
      </c>
      <c r="T15" s="110"/>
      <c r="U15" s="111" t="s">
        <v>376</v>
      </c>
      <c r="V15" s="113">
        <v>80000</v>
      </c>
    </row>
    <row r="16" spans="1:22" x14ac:dyDescent="0.2">
      <c r="C16" s="107" t="s">
        <v>3999</v>
      </c>
      <c r="D16" s="3"/>
      <c r="E16" s="127" t="s">
        <v>424</v>
      </c>
      <c r="F16" s="135" t="s">
        <v>1474</v>
      </c>
      <c r="S16" s="107" t="s">
        <v>3996</v>
      </c>
      <c r="T16" s="110"/>
      <c r="U16" s="127" t="s">
        <v>378</v>
      </c>
      <c r="V16" s="187">
        <f>ROUND(0.0738*V15/1000,3)</f>
        <v>5.9039999999999999</v>
      </c>
    </row>
    <row r="17" spans="3:26" x14ac:dyDescent="0.2">
      <c r="C17" s="107" t="s">
        <v>4000</v>
      </c>
      <c r="D17" s="35"/>
      <c r="E17" s="108" t="s">
        <v>66</v>
      </c>
      <c r="F17" s="186" t="s">
        <v>67</v>
      </c>
      <c r="S17" s="107" t="s">
        <v>6072</v>
      </c>
      <c r="T17" s="110"/>
      <c r="U17" s="108" t="s">
        <v>356</v>
      </c>
      <c r="V17" s="109" t="s">
        <v>319</v>
      </c>
      <c r="X17" s="11"/>
    </row>
    <row r="18" spans="3:26" x14ac:dyDescent="0.2">
      <c r="C18" s="107" t="s">
        <v>4001</v>
      </c>
      <c r="D18" s="3"/>
      <c r="E18" s="111" t="s">
        <v>426</v>
      </c>
      <c r="F18" s="28" t="s">
        <v>1486</v>
      </c>
      <c r="S18" s="107" t="s">
        <v>6073</v>
      </c>
      <c r="T18" s="110"/>
      <c r="U18" s="111" t="s">
        <v>328</v>
      </c>
      <c r="V18" s="112" t="s">
        <v>329</v>
      </c>
      <c r="X18" s="8"/>
    </row>
    <row r="19" spans="3:26" x14ac:dyDescent="0.2">
      <c r="C19" s="107" t="s">
        <v>4002</v>
      </c>
      <c r="D19" s="3"/>
      <c r="E19" s="111" t="s">
        <v>349</v>
      </c>
      <c r="F19" s="124" t="s">
        <v>1641</v>
      </c>
      <c r="S19" s="107" t="s">
        <v>6074</v>
      </c>
      <c r="T19" s="110"/>
      <c r="U19" s="111" t="s">
        <v>359</v>
      </c>
      <c r="V19" s="10" t="b">
        <v>0</v>
      </c>
      <c r="X19" s="101"/>
    </row>
    <row r="20" spans="3:26" x14ac:dyDescent="0.2">
      <c r="C20" s="107" t="s">
        <v>4003</v>
      </c>
      <c r="D20" s="3"/>
      <c r="E20" s="111" t="s">
        <v>430</v>
      </c>
      <c r="F20" s="124" t="s">
        <v>1884</v>
      </c>
      <c r="S20" s="107" t="s">
        <v>6075</v>
      </c>
      <c r="T20" s="110"/>
      <c r="U20" s="111" t="s">
        <v>361</v>
      </c>
      <c r="V20" s="10" t="s">
        <v>85</v>
      </c>
      <c r="X20" s="11"/>
    </row>
    <row r="21" spans="3:26" x14ac:dyDescent="0.2">
      <c r="C21" s="107" t="s">
        <v>4004</v>
      </c>
      <c r="D21" s="3"/>
      <c r="E21" s="111" t="s">
        <v>432</v>
      </c>
      <c r="F21" s="124" t="s">
        <v>1885</v>
      </c>
      <c r="S21" s="107" t="s">
        <v>6076</v>
      </c>
      <c r="T21" s="110"/>
      <c r="U21" s="111" t="s">
        <v>364</v>
      </c>
      <c r="V21" s="10" t="b">
        <v>1</v>
      </c>
      <c r="X21" s="11"/>
    </row>
    <row r="22" spans="3:26" x14ac:dyDescent="0.2">
      <c r="C22" s="107" t="s">
        <v>4005</v>
      </c>
      <c r="D22" s="3"/>
      <c r="E22" s="111" t="s">
        <v>434</v>
      </c>
      <c r="F22" s="142" t="s">
        <v>1886</v>
      </c>
      <c r="S22" s="107" t="s">
        <v>6077</v>
      </c>
      <c r="T22" s="110"/>
      <c r="U22" s="111" t="s">
        <v>369</v>
      </c>
      <c r="V22" s="28">
        <v>45</v>
      </c>
      <c r="X22" s="11"/>
    </row>
    <row r="23" spans="3:26" x14ac:dyDescent="0.2">
      <c r="C23" s="107" t="s">
        <v>4006</v>
      </c>
      <c r="D23" s="3"/>
      <c r="E23" s="143" t="s">
        <v>436</v>
      </c>
      <c r="F23" s="51" t="s">
        <v>1887</v>
      </c>
      <c r="S23" s="107" t="s">
        <v>6078</v>
      </c>
      <c r="T23" s="110"/>
      <c r="U23" s="111" t="s">
        <v>371</v>
      </c>
      <c r="V23" s="28" t="s">
        <v>95</v>
      </c>
      <c r="X23" s="11"/>
    </row>
    <row r="24" spans="3:26" x14ac:dyDescent="0.2">
      <c r="C24" s="107" t="s">
        <v>4935</v>
      </c>
      <c r="D24" s="3"/>
      <c r="E24" s="108" t="s">
        <v>371</v>
      </c>
      <c r="F24" s="28" t="s">
        <v>83</v>
      </c>
      <c r="S24" s="107" t="s">
        <v>6079</v>
      </c>
      <c r="T24" s="110"/>
      <c r="U24" s="111" t="s">
        <v>373</v>
      </c>
      <c r="V24" s="113"/>
      <c r="X24" s="11"/>
    </row>
    <row r="25" spans="3:26" x14ac:dyDescent="0.2">
      <c r="C25" s="107" t="s">
        <v>4936</v>
      </c>
      <c r="D25" s="3"/>
      <c r="E25" s="108" t="s">
        <v>349</v>
      </c>
      <c r="F25" s="124" t="s">
        <v>1888</v>
      </c>
      <c r="S25" s="107" t="s">
        <v>6080</v>
      </c>
      <c r="T25" s="110"/>
      <c r="U25" s="111" t="s">
        <v>376</v>
      </c>
      <c r="V25" s="113">
        <v>90000</v>
      </c>
      <c r="X25" s="11"/>
    </row>
    <row r="26" spans="3:26" x14ac:dyDescent="0.2">
      <c r="C26" s="107" t="s">
        <v>4937</v>
      </c>
      <c r="D26" s="3"/>
      <c r="E26" s="108" t="s">
        <v>437</v>
      </c>
      <c r="F26" s="132" t="s">
        <v>1889</v>
      </c>
      <c r="S26" s="107" t="s">
        <v>6081</v>
      </c>
      <c r="T26" s="110"/>
      <c r="U26" s="127" t="s">
        <v>378</v>
      </c>
      <c r="V26" s="188">
        <f>ROUND(0.1978*V25/1000,3)</f>
        <v>17.802</v>
      </c>
      <c r="X26" s="11"/>
    </row>
    <row r="27" spans="3:26" x14ac:dyDescent="0.2">
      <c r="C27" s="107" t="s">
        <v>4938</v>
      </c>
      <c r="D27" s="3"/>
      <c r="E27" s="108" t="s">
        <v>438</v>
      </c>
      <c r="F27" s="124" t="s">
        <v>1890</v>
      </c>
      <c r="H27" s="28"/>
      <c r="S27" s="107" t="s">
        <v>6082</v>
      </c>
      <c r="T27" s="110"/>
      <c r="U27" s="108" t="s">
        <v>356</v>
      </c>
      <c r="V27" s="116" t="s">
        <v>567</v>
      </c>
      <c r="X27" s="11"/>
    </row>
    <row r="28" spans="3:26" x14ac:dyDescent="0.2">
      <c r="C28" s="107" t="s">
        <v>4939</v>
      </c>
      <c r="D28" s="3"/>
      <c r="E28" s="108" t="s">
        <v>439</v>
      </c>
      <c r="F28" s="124" t="s">
        <v>2377</v>
      </c>
      <c r="H28" s="28"/>
      <c r="S28" s="107" t="s">
        <v>6083</v>
      </c>
      <c r="T28" s="110"/>
      <c r="U28" s="111" t="s">
        <v>328</v>
      </c>
      <c r="V28" s="112" t="s">
        <v>329</v>
      </c>
    </row>
    <row r="29" spans="3:26" x14ac:dyDescent="0.2">
      <c r="C29" s="107" t="s">
        <v>6097</v>
      </c>
      <c r="D29" s="3"/>
      <c r="E29" s="108" t="s">
        <v>70</v>
      </c>
      <c r="F29" s="145" t="s">
        <v>1511</v>
      </c>
      <c r="H29" s="3"/>
      <c r="S29" s="107" t="s">
        <v>6085</v>
      </c>
      <c r="T29" s="110"/>
      <c r="U29" s="111" t="s">
        <v>359</v>
      </c>
      <c r="V29" s="10" t="b">
        <v>1</v>
      </c>
    </row>
    <row r="30" spans="3:26" x14ac:dyDescent="0.2">
      <c r="C30" s="107" t="s">
        <v>6099</v>
      </c>
      <c r="D30" s="3"/>
      <c r="E30" s="108" t="s">
        <v>399</v>
      </c>
      <c r="F30" s="124" t="s">
        <v>1888</v>
      </c>
      <c r="H30" s="28"/>
      <c r="S30" s="107" t="s">
        <v>6087</v>
      </c>
      <c r="T30" s="110"/>
      <c r="U30" s="111" t="s">
        <v>361</v>
      </c>
      <c r="V30" s="10" t="s">
        <v>92</v>
      </c>
    </row>
    <row r="31" spans="3:26" x14ac:dyDescent="0.2">
      <c r="C31" s="107" t="s">
        <v>4940</v>
      </c>
      <c r="D31" s="3"/>
      <c r="E31" s="108" t="s">
        <v>440</v>
      </c>
      <c r="F31" s="124" t="s">
        <v>2919</v>
      </c>
      <c r="S31" s="107" t="s">
        <v>6088</v>
      </c>
      <c r="T31" s="3"/>
      <c r="U31" s="111" t="s">
        <v>364</v>
      </c>
      <c r="V31" s="10" t="b">
        <v>1</v>
      </c>
      <c r="Y31" s="189"/>
      <c r="Z31" s="6"/>
    </row>
    <row r="32" spans="3:26" x14ac:dyDescent="0.2">
      <c r="C32" s="107" t="s">
        <v>4941</v>
      </c>
      <c r="D32" s="3"/>
      <c r="E32" s="108" t="s">
        <v>441</v>
      </c>
      <c r="F32" s="124" t="s">
        <v>2920</v>
      </c>
      <c r="S32" s="107" t="s">
        <v>6089</v>
      </c>
      <c r="T32" s="3"/>
      <c r="U32" s="111" t="s">
        <v>369</v>
      </c>
      <c r="V32" s="28">
        <v>60</v>
      </c>
      <c r="Y32" s="190"/>
      <c r="Z32" s="11"/>
    </row>
    <row r="33" spans="3:26" x14ac:dyDescent="0.2">
      <c r="C33" s="107" t="s">
        <v>4942</v>
      </c>
      <c r="D33" s="3"/>
      <c r="E33" s="108" t="s">
        <v>442</v>
      </c>
      <c r="F33" s="124" t="s">
        <v>2921</v>
      </c>
      <c r="S33" s="107" t="s">
        <v>6090</v>
      </c>
      <c r="T33" s="3"/>
      <c r="U33" s="111" t="s">
        <v>371</v>
      </c>
      <c r="V33" s="28" t="s">
        <v>234</v>
      </c>
      <c r="Y33" s="191"/>
      <c r="Z33" s="8"/>
    </row>
    <row r="34" spans="3:26" x14ac:dyDescent="0.2">
      <c r="C34" s="107" t="s">
        <v>4943</v>
      </c>
      <c r="D34" s="3"/>
      <c r="E34" s="143" t="s">
        <v>443</v>
      </c>
      <c r="F34" s="128" t="s">
        <v>2403</v>
      </c>
      <c r="S34" s="107" t="s">
        <v>6091</v>
      </c>
      <c r="T34" s="3"/>
      <c r="U34" s="111" t="s">
        <v>373</v>
      </c>
      <c r="V34" s="113"/>
      <c r="Y34" s="190"/>
      <c r="Z34" s="101"/>
    </row>
    <row r="35" spans="3:26" x14ac:dyDescent="0.2">
      <c r="C35" s="107" t="s">
        <v>4025</v>
      </c>
      <c r="D35" s="37"/>
      <c r="E35" s="111" t="s">
        <v>371</v>
      </c>
      <c r="F35" s="28" t="s">
        <v>95</v>
      </c>
      <c r="S35" s="107" t="s">
        <v>6092</v>
      </c>
      <c r="T35" s="3"/>
      <c r="U35" s="111" t="s">
        <v>376</v>
      </c>
      <c r="V35" s="113">
        <v>90000</v>
      </c>
      <c r="Y35" s="190"/>
      <c r="Z35" s="11"/>
    </row>
    <row r="36" spans="3:26" x14ac:dyDescent="0.2">
      <c r="C36" s="107" t="s">
        <v>4026</v>
      </c>
      <c r="D36" s="37"/>
      <c r="E36" s="111" t="s">
        <v>349</v>
      </c>
      <c r="F36" s="192" t="s">
        <v>1515</v>
      </c>
      <c r="S36" s="107" t="s">
        <v>6093</v>
      </c>
      <c r="T36" s="3"/>
      <c r="U36" s="127" t="s">
        <v>378</v>
      </c>
      <c r="V36" s="188">
        <f>ROUND(0.7687*V35/1000,3)</f>
        <v>69.183000000000007</v>
      </c>
      <c r="Y36" s="190"/>
      <c r="Z36" s="11"/>
    </row>
    <row r="37" spans="3:26" x14ac:dyDescent="0.2">
      <c r="C37" s="107" t="s">
        <v>4027</v>
      </c>
      <c r="D37" s="37"/>
      <c r="E37" s="111" t="s">
        <v>437</v>
      </c>
      <c r="F37" s="192" t="s">
        <v>1891</v>
      </c>
      <c r="S37" s="107" t="s">
        <v>6094</v>
      </c>
      <c r="T37" s="3"/>
      <c r="U37" s="108" t="s">
        <v>356</v>
      </c>
      <c r="V37" s="116" t="s">
        <v>566</v>
      </c>
      <c r="Y37" s="190"/>
      <c r="Z37" s="11"/>
    </row>
    <row r="38" spans="3:26" x14ac:dyDescent="0.2">
      <c r="C38" s="107" t="s">
        <v>4028</v>
      </c>
      <c r="D38" s="37"/>
      <c r="E38" s="111" t="s">
        <v>438</v>
      </c>
      <c r="F38" s="132" t="s">
        <v>1892</v>
      </c>
      <c r="S38" s="107" t="s">
        <v>6095</v>
      </c>
      <c r="T38" s="3"/>
      <c r="U38" s="111" t="s">
        <v>328</v>
      </c>
      <c r="V38" s="112" t="s">
        <v>329</v>
      </c>
      <c r="Y38" s="193"/>
      <c r="Z38" s="11"/>
    </row>
    <row r="39" spans="3:26" x14ac:dyDescent="0.2">
      <c r="C39" s="107" t="s">
        <v>4029</v>
      </c>
      <c r="D39" s="37"/>
      <c r="E39" s="111" t="s">
        <v>439</v>
      </c>
      <c r="F39" s="132" t="s">
        <v>2404</v>
      </c>
      <c r="S39" s="107" t="s">
        <v>6096</v>
      </c>
      <c r="T39" s="3"/>
      <c r="U39" s="111" t="s">
        <v>359</v>
      </c>
      <c r="V39" s="10" t="b">
        <v>0</v>
      </c>
      <c r="Y39" s="190"/>
      <c r="Z39" s="11"/>
    </row>
    <row r="40" spans="3:26" x14ac:dyDescent="0.2">
      <c r="C40" s="107" t="s">
        <v>6109</v>
      </c>
      <c r="D40" s="37"/>
      <c r="E40" s="111" t="s">
        <v>70</v>
      </c>
      <c r="F40" s="145" t="s">
        <v>1518</v>
      </c>
      <c r="S40" s="107" t="s">
        <v>6098</v>
      </c>
      <c r="T40" s="3"/>
      <c r="U40" s="111" t="s">
        <v>361</v>
      </c>
      <c r="V40" s="10" t="s">
        <v>92</v>
      </c>
      <c r="Y40" s="190"/>
      <c r="Z40" s="11"/>
    </row>
    <row r="41" spans="3:26" x14ac:dyDescent="0.2">
      <c r="C41" s="107" t="s">
        <v>6111</v>
      </c>
      <c r="D41" s="37"/>
      <c r="E41" s="111" t="s">
        <v>399</v>
      </c>
      <c r="F41" s="132" t="s">
        <v>1515</v>
      </c>
      <c r="S41" s="107" t="s">
        <v>6100</v>
      </c>
      <c r="T41" s="3"/>
      <c r="U41" s="111" t="s">
        <v>364</v>
      </c>
      <c r="V41" s="10" t="b">
        <v>1</v>
      </c>
      <c r="Y41" s="190"/>
      <c r="Z41" s="11"/>
    </row>
    <row r="42" spans="3:26" x14ac:dyDescent="0.2">
      <c r="C42" s="107" t="s">
        <v>4030</v>
      </c>
      <c r="D42" s="37"/>
      <c r="E42" s="111" t="s">
        <v>440</v>
      </c>
      <c r="F42" s="132" t="s">
        <v>2922</v>
      </c>
      <c r="S42" s="107" t="s">
        <v>6101</v>
      </c>
      <c r="T42" s="3"/>
      <c r="U42" s="111" t="s">
        <v>369</v>
      </c>
      <c r="V42" s="28">
        <v>48</v>
      </c>
      <c r="Y42" s="190"/>
      <c r="Z42" s="11"/>
    </row>
    <row r="43" spans="3:26" x14ac:dyDescent="0.2">
      <c r="C43" s="107" t="s">
        <v>4031</v>
      </c>
      <c r="D43" s="37"/>
      <c r="E43" s="111" t="s">
        <v>441</v>
      </c>
      <c r="F43" s="132" t="s">
        <v>2923</v>
      </c>
      <c r="S43" s="107" t="s">
        <v>6102</v>
      </c>
      <c r="T43" s="3"/>
      <c r="U43" s="111" t="s">
        <v>371</v>
      </c>
      <c r="V43" s="28" t="s">
        <v>95</v>
      </c>
    </row>
    <row r="44" spans="3:26" x14ac:dyDescent="0.2">
      <c r="C44" s="107" t="s">
        <v>4032</v>
      </c>
      <c r="D44" s="37"/>
      <c r="E44" s="111" t="s">
        <v>442</v>
      </c>
      <c r="F44" s="132" t="s">
        <v>2924</v>
      </c>
      <c r="S44" s="107" t="s">
        <v>6103</v>
      </c>
      <c r="T44" s="3"/>
      <c r="U44" s="111" t="s">
        <v>373</v>
      </c>
      <c r="V44" s="113"/>
    </row>
    <row r="45" spans="3:26" x14ac:dyDescent="0.2">
      <c r="C45" s="107" t="s">
        <v>4033</v>
      </c>
      <c r="D45" s="37"/>
      <c r="E45" s="127" t="s">
        <v>443</v>
      </c>
      <c r="F45" s="146" t="s">
        <v>2405</v>
      </c>
      <c r="S45" s="107" t="s">
        <v>6104</v>
      </c>
      <c r="T45" s="3"/>
      <c r="U45" s="111" t="s">
        <v>376</v>
      </c>
      <c r="V45" s="113">
        <v>90000</v>
      </c>
    </row>
    <row r="46" spans="3:26" x14ac:dyDescent="0.2">
      <c r="C46" s="107" t="s">
        <v>4944</v>
      </c>
      <c r="E46" s="108" t="s">
        <v>371</v>
      </c>
      <c r="F46" s="28" t="s">
        <v>196</v>
      </c>
      <c r="S46" s="107" t="s">
        <v>6105</v>
      </c>
      <c r="T46" s="3"/>
      <c r="U46" s="127" t="s">
        <v>378</v>
      </c>
      <c r="V46" s="188">
        <f>ROUND(0.1978*V45/1000,3)</f>
        <v>17.802</v>
      </c>
    </row>
    <row r="47" spans="3:26" x14ac:dyDescent="0.2">
      <c r="C47" s="107" t="s">
        <v>4945</v>
      </c>
      <c r="E47" s="108" t="s">
        <v>349</v>
      </c>
      <c r="F47" s="194" t="s">
        <v>1857</v>
      </c>
      <c r="S47" s="107" t="s">
        <v>4163</v>
      </c>
      <c r="U47" s="108" t="s">
        <v>356</v>
      </c>
      <c r="V47" s="195" t="s">
        <v>565</v>
      </c>
    </row>
    <row r="48" spans="3:26" x14ac:dyDescent="0.2">
      <c r="C48" s="107" t="s">
        <v>4946</v>
      </c>
      <c r="D48" s="3"/>
      <c r="E48" s="108" t="s">
        <v>437</v>
      </c>
      <c r="F48" s="194" t="s">
        <v>1857</v>
      </c>
      <c r="S48" s="107" t="s">
        <v>6106</v>
      </c>
      <c r="U48" s="111" t="s">
        <v>328</v>
      </c>
      <c r="V48" s="3" t="s">
        <v>330</v>
      </c>
    </row>
    <row r="49" spans="3:22" x14ac:dyDescent="0.2">
      <c r="C49" s="107" t="s">
        <v>4947</v>
      </c>
      <c r="D49" s="3"/>
      <c r="E49" s="108" t="s">
        <v>438</v>
      </c>
      <c r="F49" s="132" t="s">
        <v>1893</v>
      </c>
      <c r="S49" s="107" t="s">
        <v>6107</v>
      </c>
      <c r="U49" s="111" t="s">
        <v>359</v>
      </c>
      <c r="V49" s="11" t="b">
        <v>0</v>
      </c>
    </row>
    <row r="50" spans="3:22" x14ac:dyDescent="0.2">
      <c r="C50" s="107" t="s">
        <v>4948</v>
      </c>
      <c r="D50" s="3"/>
      <c r="E50" s="108" t="s">
        <v>439</v>
      </c>
      <c r="F50" s="132" t="s">
        <v>2406</v>
      </c>
      <c r="S50" s="107" t="s">
        <v>6108</v>
      </c>
      <c r="U50" s="111" t="s">
        <v>361</v>
      </c>
      <c r="V50" s="11" t="s">
        <v>92</v>
      </c>
    </row>
    <row r="51" spans="3:22" x14ac:dyDescent="0.2">
      <c r="C51" s="107" t="s">
        <v>6160</v>
      </c>
      <c r="D51" s="3"/>
      <c r="E51" s="108" t="s">
        <v>70</v>
      </c>
      <c r="F51" s="145" t="s">
        <v>1857</v>
      </c>
      <c r="S51" s="107" t="s">
        <v>6110</v>
      </c>
      <c r="U51" s="111" t="s">
        <v>364</v>
      </c>
      <c r="V51" s="11" t="b">
        <v>1</v>
      </c>
    </row>
    <row r="52" spans="3:22" x14ac:dyDescent="0.2">
      <c r="C52" s="107" t="s">
        <v>6161</v>
      </c>
      <c r="D52" s="3"/>
      <c r="E52" s="108" t="s">
        <v>399</v>
      </c>
      <c r="F52" s="132" t="s">
        <v>1857</v>
      </c>
      <c r="S52" s="107" t="s">
        <v>6112</v>
      </c>
      <c r="U52" s="111" t="s">
        <v>369</v>
      </c>
      <c r="V52" s="50">
        <v>42</v>
      </c>
    </row>
    <row r="53" spans="3:22" x14ac:dyDescent="0.2">
      <c r="C53" s="107" t="s">
        <v>4949</v>
      </c>
      <c r="D53" s="3"/>
      <c r="E53" s="108" t="s">
        <v>440</v>
      </c>
      <c r="F53" s="132" t="s">
        <v>2925</v>
      </c>
      <c r="S53" s="107" t="s">
        <v>4164</v>
      </c>
      <c r="U53" s="111" t="s">
        <v>371</v>
      </c>
      <c r="V53" s="50" t="s">
        <v>83</v>
      </c>
    </row>
    <row r="54" spans="3:22" x14ac:dyDescent="0.2">
      <c r="C54" s="107" t="s">
        <v>4950</v>
      </c>
      <c r="D54" s="3"/>
      <c r="E54" s="108" t="s">
        <v>441</v>
      </c>
      <c r="F54" s="132" t="s">
        <v>1857</v>
      </c>
      <c r="S54" s="107" t="s">
        <v>6113</v>
      </c>
      <c r="U54" s="111" t="s">
        <v>373</v>
      </c>
      <c r="V54" s="101">
        <v>110000</v>
      </c>
    </row>
    <row r="55" spans="3:22" x14ac:dyDescent="0.2">
      <c r="C55" s="107" t="s">
        <v>4951</v>
      </c>
      <c r="D55" s="3"/>
      <c r="E55" s="108" t="s">
        <v>442</v>
      </c>
      <c r="F55" s="132" t="s">
        <v>1857</v>
      </c>
      <c r="S55" s="107" t="s">
        <v>4165</v>
      </c>
      <c r="U55" s="111" t="s">
        <v>376</v>
      </c>
      <c r="V55" s="101">
        <v>110000</v>
      </c>
    </row>
    <row r="56" spans="3:22" x14ac:dyDescent="0.2">
      <c r="C56" s="107" t="s">
        <v>4952</v>
      </c>
      <c r="D56" s="3"/>
      <c r="E56" s="143" t="s">
        <v>443</v>
      </c>
      <c r="F56" s="146" t="s">
        <v>1857</v>
      </c>
      <c r="S56" s="107" t="s">
        <v>4166</v>
      </c>
      <c r="U56" s="127" t="s">
        <v>378</v>
      </c>
      <c r="V56" s="196">
        <f>ROUND(0.0738*V55/1000,3)</f>
        <v>8.1180000000000003</v>
      </c>
    </row>
    <row r="57" spans="3:22" x14ac:dyDescent="0.2">
      <c r="C57" s="107" t="s">
        <v>4953</v>
      </c>
      <c r="D57" s="3"/>
      <c r="E57" s="108" t="s">
        <v>371</v>
      </c>
      <c r="F57" s="50" t="s">
        <v>234</v>
      </c>
      <c r="S57" s="107" t="s">
        <v>6114</v>
      </c>
      <c r="U57" s="108" t="s">
        <v>356</v>
      </c>
      <c r="V57" s="195" t="s">
        <v>564</v>
      </c>
    </row>
    <row r="58" spans="3:22" x14ac:dyDescent="0.2">
      <c r="C58" s="107" t="s">
        <v>4954</v>
      </c>
      <c r="D58" s="3"/>
      <c r="E58" s="108" t="s">
        <v>349</v>
      </c>
      <c r="F58" s="197" t="s">
        <v>1508</v>
      </c>
      <c r="S58" s="107" t="s">
        <v>6115</v>
      </c>
      <c r="U58" s="111" t="s">
        <v>328</v>
      </c>
      <c r="V58" s="3" t="s">
        <v>330</v>
      </c>
    </row>
    <row r="59" spans="3:22" x14ac:dyDescent="0.2">
      <c r="C59" s="107" t="s">
        <v>4955</v>
      </c>
      <c r="D59" s="3"/>
      <c r="E59" s="108" t="s">
        <v>437</v>
      </c>
      <c r="F59" s="132" t="s">
        <v>1894</v>
      </c>
      <c r="S59" s="107" t="s">
        <v>6116</v>
      </c>
      <c r="U59" s="111" t="s">
        <v>359</v>
      </c>
      <c r="V59" s="11" t="b">
        <v>0</v>
      </c>
    </row>
    <row r="60" spans="3:22" x14ac:dyDescent="0.2">
      <c r="C60" s="107" t="s">
        <v>4956</v>
      </c>
      <c r="D60" s="3"/>
      <c r="E60" s="108" t="s">
        <v>438</v>
      </c>
      <c r="F60" s="132" t="s">
        <v>1895</v>
      </c>
      <c r="S60" s="107" t="s">
        <v>6117</v>
      </c>
      <c r="U60" s="111" t="s">
        <v>361</v>
      </c>
      <c r="V60" s="11" t="s">
        <v>92</v>
      </c>
    </row>
    <row r="61" spans="3:22" x14ac:dyDescent="0.2">
      <c r="C61" s="107" t="s">
        <v>4957</v>
      </c>
      <c r="D61" s="3"/>
      <c r="E61" s="108" t="s">
        <v>439</v>
      </c>
      <c r="F61" s="132" t="s">
        <v>2407</v>
      </c>
      <c r="S61" s="107" t="s">
        <v>6119</v>
      </c>
      <c r="U61" s="111" t="s">
        <v>364</v>
      </c>
      <c r="V61" s="11" t="b">
        <v>1</v>
      </c>
    </row>
    <row r="62" spans="3:22" x14ac:dyDescent="0.2">
      <c r="C62" s="107" t="s">
        <v>6162</v>
      </c>
      <c r="D62" s="3"/>
      <c r="E62" s="108" t="s">
        <v>70</v>
      </c>
      <c r="F62" s="145" t="s">
        <v>1511</v>
      </c>
      <c r="S62" s="107" t="s">
        <v>6120</v>
      </c>
      <c r="U62" s="111" t="s">
        <v>369</v>
      </c>
      <c r="V62" s="50">
        <v>40</v>
      </c>
    </row>
    <row r="63" spans="3:22" x14ac:dyDescent="0.2">
      <c r="C63" s="107" t="s">
        <v>6163</v>
      </c>
      <c r="D63" s="3"/>
      <c r="E63" s="108" t="s">
        <v>399</v>
      </c>
      <c r="F63" s="132" t="s">
        <v>1508</v>
      </c>
      <c r="S63" s="107" t="s">
        <v>6121</v>
      </c>
      <c r="U63" s="111" t="s">
        <v>371</v>
      </c>
      <c r="V63" s="50" t="s">
        <v>83</v>
      </c>
    </row>
    <row r="64" spans="3:22" x14ac:dyDescent="0.2">
      <c r="C64" s="107" t="s">
        <v>4958</v>
      </c>
      <c r="D64" s="3"/>
      <c r="E64" s="108" t="s">
        <v>440</v>
      </c>
      <c r="F64" s="132" t="s">
        <v>2926</v>
      </c>
      <c r="S64" s="107" t="s">
        <v>6122</v>
      </c>
      <c r="U64" s="111" t="s">
        <v>373</v>
      </c>
      <c r="V64" s="101">
        <v>95000</v>
      </c>
    </row>
    <row r="65" spans="3:22" x14ac:dyDescent="0.2">
      <c r="C65" s="107" t="s">
        <v>4959</v>
      </c>
      <c r="D65" s="3"/>
      <c r="E65" s="108" t="s">
        <v>441</v>
      </c>
      <c r="F65" s="132" t="s">
        <v>2927</v>
      </c>
      <c r="S65" s="107" t="s">
        <v>6123</v>
      </c>
      <c r="U65" s="111" t="s">
        <v>376</v>
      </c>
      <c r="V65" s="101">
        <v>95000</v>
      </c>
    </row>
    <row r="66" spans="3:22" x14ac:dyDescent="0.2">
      <c r="C66" s="107" t="s">
        <v>4960</v>
      </c>
      <c r="D66" s="3"/>
      <c r="E66" s="108" t="s">
        <v>442</v>
      </c>
      <c r="F66" s="132" t="s">
        <v>2928</v>
      </c>
      <c r="S66" s="107" t="s">
        <v>6124</v>
      </c>
      <c r="U66" s="127" t="s">
        <v>378</v>
      </c>
      <c r="V66" s="196">
        <f>ROUND(0.0738*V65/1000,3)</f>
        <v>7.0110000000000001</v>
      </c>
    </row>
    <row r="67" spans="3:22" x14ac:dyDescent="0.2">
      <c r="C67" s="107" t="s">
        <v>4961</v>
      </c>
      <c r="D67" s="3"/>
      <c r="E67" s="143" t="s">
        <v>443</v>
      </c>
      <c r="F67" s="146" t="s">
        <v>2408</v>
      </c>
      <c r="S67" s="107" t="s">
        <v>6125</v>
      </c>
      <c r="U67" s="108" t="s">
        <v>356</v>
      </c>
      <c r="V67" s="116" t="s">
        <v>563</v>
      </c>
    </row>
    <row r="68" spans="3:22" x14ac:dyDescent="0.2">
      <c r="C68" s="107" t="s">
        <v>4052</v>
      </c>
      <c r="D68" s="3"/>
      <c r="E68" s="108" t="s">
        <v>455</v>
      </c>
      <c r="F68" s="124" t="s">
        <v>1641</v>
      </c>
      <c r="S68" s="107" t="s">
        <v>6126</v>
      </c>
      <c r="U68" s="111" t="s">
        <v>328</v>
      </c>
      <c r="V68" s="11" t="s">
        <v>329</v>
      </c>
    </row>
    <row r="69" spans="3:22" x14ac:dyDescent="0.2">
      <c r="C69" s="107" t="s">
        <v>4053</v>
      </c>
      <c r="D69" s="3"/>
      <c r="E69" s="108" t="s">
        <v>457</v>
      </c>
      <c r="F69" s="124" t="s">
        <v>1896</v>
      </c>
      <c r="S69" s="107" t="s">
        <v>6127</v>
      </c>
      <c r="U69" s="111" t="s">
        <v>359</v>
      </c>
      <c r="V69" s="10" t="b">
        <v>0</v>
      </c>
    </row>
    <row r="70" spans="3:22" x14ac:dyDescent="0.2">
      <c r="C70" s="107" t="s">
        <v>4054</v>
      </c>
      <c r="D70" s="3"/>
      <c r="E70" s="108" t="s">
        <v>459</v>
      </c>
      <c r="F70" s="124" t="s">
        <v>2929</v>
      </c>
      <c r="S70" s="107" t="s">
        <v>6128</v>
      </c>
      <c r="U70" s="111" t="s">
        <v>361</v>
      </c>
      <c r="V70" s="10" t="s">
        <v>85</v>
      </c>
    </row>
    <row r="71" spans="3:22" x14ac:dyDescent="0.2">
      <c r="C71" s="107" t="s">
        <v>4055</v>
      </c>
      <c r="D71" s="3"/>
      <c r="E71" s="108" t="s">
        <v>461</v>
      </c>
      <c r="F71" s="124" t="s">
        <v>2409</v>
      </c>
      <c r="S71" s="107" t="s">
        <v>6129</v>
      </c>
      <c r="U71" s="111" t="s">
        <v>364</v>
      </c>
      <c r="V71" s="10" t="b">
        <v>1</v>
      </c>
    </row>
    <row r="72" spans="3:22" x14ac:dyDescent="0.2">
      <c r="C72" s="107" t="s">
        <v>6118</v>
      </c>
      <c r="D72" s="3"/>
      <c r="E72" s="108" t="s">
        <v>463</v>
      </c>
      <c r="F72" s="124" t="s">
        <v>1641</v>
      </c>
      <c r="S72" s="107" t="s">
        <v>6130</v>
      </c>
      <c r="U72" s="111" t="s">
        <v>369</v>
      </c>
      <c r="V72" s="28">
        <v>39</v>
      </c>
    </row>
    <row r="73" spans="3:22" x14ac:dyDescent="0.2">
      <c r="C73" s="107" t="s">
        <v>3633</v>
      </c>
      <c r="D73" s="3"/>
      <c r="E73" s="143" t="s">
        <v>465</v>
      </c>
      <c r="F73" s="198" t="s">
        <v>1486</v>
      </c>
      <c r="S73" s="107" t="s">
        <v>6131</v>
      </c>
      <c r="U73" s="111" t="s">
        <v>371</v>
      </c>
      <c r="V73" s="28" t="s">
        <v>79</v>
      </c>
    </row>
    <row r="74" spans="3:22" x14ac:dyDescent="0.2">
      <c r="C74" s="107" t="s">
        <v>4989</v>
      </c>
      <c r="D74" s="35"/>
      <c r="E74" s="108" t="s">
        <v>66</v>
      </c>
      <c r="F74" s="186" t="s">
        <v>560</v>
      </c>
      <c r="S74" s="107" t="s">
        <v>6132</v>
      </c>
      <c r="U74" s="111" t="s">
        <v>373</v>
      </c>
      <c r="V74" s="113">
        <v>80000</v>
      </c>
    </row>
    <row r="75" spans="3:22" x14ac:dyDescent="0.2">
      <c r="C75" s="107" t="s">
        <v>4990</v>
      </c>
      <c r="D75" s="3"/>
      <c r="E75" s="111" t="s">
        <v>426</v>
      </c>
      <c r="F75" s="28" t="s">
        <v>1776</v>
      </c>
      <c r="S75" s="107" t="s">
        <v>6133</v>
      </c>
      <c r="U75" s="111" t="s">
        <v>376</v>
      </c>
      <c r="V75" s="113">
        <f>V74</f>
        <v>80000</v>
      </c>
    </row>
    <row r="76" spans="3:22" x14ac:dyDescent="0.2">
      <c r="C76" s="107" t="s">
        <v>4991</v>
      </c>
      <c r="D76" s="3"/>
      <c r="E76" s="111" t="s">
        <v>349</v>
      </c>
      <c r="F76" s="192" t="s">
        <v>1897</v>
      </c>
      <c r="S76" s="107" t="s">
        <v>6134</v>
      </c>
      <c r="U76" s="127" t="s">
        <v>378</v>
      </c>
      <c r="V76" s="188">
        <f>ROUND(0.0813*V75/1000,3)</f>
        <v>6.5039999999999996</v>
      </c>
    </row>
    <row r="77" spans="3:22" x14ac:dyDescent="0.2">
      <c r="C77" s="107" t="s">
        <v>4992</v>
      </c>
      <c r="D77" s="3"/>
      <c r="E77" s="111" t="s">
        <v>430</v>
      </c>
      <c r="F77" s="192" t="s">
        <v>1898</v>
      </c>
      <c r="S77" s="107" t="s">
        <v>6135</v>
      </c>
      <c r="U77" s="108" t="s">
        <v>356</v>
      </c>
      <c r="V77" s="116" t="s">
        <v>562</v>
      </c>
    </row>
    <row r="78" spans="3:22" x14ac:dyDescent="0.2">
      <c r="C78" s="107" t="s">
        <v>4993</v>
      </c>
      <c r="D78" s="3"/>
      <c r="E78" s="111" t="s">
        <v>432</v>
      </c>
      <c r="F78" s="192" t="s">
        <v>1899</v>
      </c>
      <c r="S78" s="107" t="s">
        <v>6136</v>
      </c>
      <c r="U78" s="111" t="s">
        <v>328</v>
      </c>
      <c r="V78" s="11" t="s">
        <v>329</v>
      </c>
    </row>
    <row r="79" spans="3:22" x14ac:dyDescent="0.2">
      <c r="C79" s="107" t="s">
        <v>4994</v>
      </c>
      <c r="D79" s="3"/>
      <c r="E79" s="111" t="s">
        <v>434</v>
      </c>
      <c r="F79" s="199" t="s">
        <v>1900</v>
      </c>
      <c r="S79" s="107" t="s">
        <v>6137</v>
      </c>
      <c r="U79" s="111" t="s">
        <v>359</v>
      </c>
      <c r="V79" s="10" t="b">
        <v>0</v>
      </c>
    </row>
    <row r="80" spans="3:22" x14ac:dyDescent="0.2">
      <c r="C80" s="107" t="s">
        <v>4995</v>
      </c>
      <c r="D80" s="3"/>
      <c r="E80" s="143" t="s">
        <v>436</v>
      </c>
      <c r="F80" s="135" t="s">
        <v>1901</v>
      </c>
      <c r="S80" s="107" t="s">
        <v>6138</v>
      </c>
      <c r="U80" s="111" t="s">
        <v>361</v>
      </c>
      <c r="V80" s="10" t="s">
        <v>85</v>
      </c>
    </row>
    <row r="81" spans="3:26" x14ac:dyDescent="0.2">
      <c r="C81" s="107" t="s">
        <v>5014</v>
      </c>
      <c r="D81" s="3"/>
      <c r="E81" s="108" t="s">
        <v>371</v>
      </c>
      <c r="F81" s="28" t="s">
        <v>79</v>
      </c>
      <c r="S81" s="107" t="s">
        <v>6139</v>
      </c>
      <c r="U81" s="111" t="s">
        <v>364</v>
      </c>
      <c r="V81" s="10" t="b">
        <v>1</v>
      </c>
    </row>
    <row r="82" spans="3:26" x14ac:dyDescent="0.2">
      <c r="C82" s="107" t="s">
        <v>5015</v>
      </c>
      <c r="D82" s="3"/>
      <c r="E82" s="108" t="s">
        <v>349</v>
      </c>
      <c r="F82" s="192" t="s">
        <v>1888</v>
      </c>
      <c r="S82" s="107" t="s">
        <v>6140</v>
      </c>
      <c r="U82" s="111" t="s">
        <v>369</v>
      </c>
      <c r="V82" s="50">
        <v>40</v>
      </c>
    </row>
    <row r="83" spans="3:26" x14ac:dyDescent="0.2">
      <c r="C83" s="107" t="s">
        <v>5016</v>
      </c>
      <c r="D83" s="3"/>
      <c r="E83" s="108" t="s">
        <v>437</v>
      </c>
      <c r="F83" s="194" t="s">
        <v>1902</v>
      </c>
      <c r="S83" s="107" t="s">
        <v>6141</v>
      </c>
      <c r="U83" s="111" t="s">
        <v>371</v>
      </c>
      <c r="V83" s="50" t="s">
        <v>83</v>
      </c>
    </row>
    <row r="84" spans="3:26" x14ac:dyDescent="0.2">
      <c r="C84" s="107" t="s">
        <v>5017</v>
      </c>
      <c r="D84" s="3"/>
      <c r="E84" s="108" t="s">
        <v>438</v>
      </c>
      <c r="F84" s="192" t="s">
        <v>1903</v>
      </c>
      <c r="S84" s="107" t="s">
        <v>6142</v>
      </c>
      <c r="U84" s="111" t="s">
        <v>373</v>
      </c>
      <c r="V84" s="113">
        <v>75000</v>
      </c>
    </row>
    <row r="85" spans="3:26" x14ac:dyDescent="0.2">
      <c r="C85" s="107" t="s">
        <v>5018</v>
      </c>
      <c r="D85" s="3"/>
      <c r="E85" s="108" t="s">
        <v>439</v>
      </c>
      <c r="F85" s="192" t="s">
        <v>2410</v>
      </c>
      <c r="S85" s="107" t="s">
        <v>6143</v>
      </c>
      <c r="U85" s="111" t="s">
        <v>376</v>
      </c>
      <c r="V85" s="113">
        <f>V84</f>
        <v>75000</v>
      </c>
    </row>
    <row r="86" spans="3:26" x14ac:dyDescent="0.2">
      <c r="C86" s="107" t="s">
        <v>6164</v>
      </c>
      <c r="D86" s="3"/>
      <c r="E86" s="108" t="s">
        <v>70</v>
      </c>
      <c r="F86" s="200" t="s">
        <v>1511</v>
      </c>
      <c r="S86" s="107" t="s">
        <v>6144</v>
      </c>
      <c r="U86" s="127" t="s">
        <v>378</v>
      </c>
      <c r="V86" s="188">
        <f>ROUND(0.1281*V85/1000,3)</f>
        <v>9.6080000000000005</v>
      </c>
    </row>
    <row r="87" spans="3:26" x14ac:dyDescent="0.2">
      <c r="C87" s="107" t="s">
        <v>6165</v>
      </c>
      <c r="D87" s="3"/>
      <c r="E87" s="108" t="s">
        <v>399</v>
      </c>
      <c r="F87" s="192" t="s">
        <v>1888</v>
      </c>
      <c r="S87" s="107" t="s">
        <v>4167</v>
      </c>
      <c r="U87" s="108" t="s">
        <v>356</v>
      </c>
      <c r="V87" s="195" t="s">
        <v>561</v>
      </c>
      <c r="Y87" s="6"/>
      <c r="Z87" s="3"/>
    </row>
    <row r="88" spans="3:26" x14ac:dyDescent="0.2">
      <c r="C88" s="107" t="s">
        <v>5019</v>
      </c>
      <c r="D88" s="3"/>
      <c r="E88" s="108" t="s">
        <v>440</v>
      </c>
      <c r="F88" s="192" t="s">
        <v>2930</v>
      </c>
      <c r="S88" s="107" t="s">
        <v>6145</v>
      </c>
      <c r="U88" s="111" t="s">
        <v>328</v>
      </c>
      <c r="V88" s="11" t="s">
        <v>329</v>
      </c>
      <c r="Y88" s="11"/>
      <c r="Z88" s="3"/>
    </row>
    <row r="89" spans="3:26" x14ac:dyDescent="0.2">
      <c r="C89" s="107" t="s">
        <v>5020</v>
      </c>
      <c r="D89" s="3"/>
      <c r="E89" s="108" t="s">
        <v>441</v>
      </c>
      <c r="F89" s="192" t="s">
        <v>2931</v>
      </c>
      <c r="S89" s="107" t="s">
        <v>6146</v>
      </c>
      <c r="U89" s="111" t="s">
        <v>359</v>
      </c>
      <c r="V89" s="11" t="b">
        <v>1</v>
      </c>
      <c r="Y89" s="8"/>
      <c r="Z89" s="3"/>
    </row>
    <row r="90" spans="3:26" x14ac:dyDescent="0.2">
      <c r="C90" s="107" t="s">
        <v>5021</v>
      </c>
      <c r="D90" s="3"/>
      <c r="E90" s="108" t="s">
        <v>442</v>
      </c>
      <c r="F90" s="192" t="s">
        <v>2932</v>
      </c>
      <c r="S90" s="107" t="s">
        <v>6147</v>
      </c>
      <c r="U90" s="111" t="s">
        <v>361</v>
      </c>
      <c r="V90" s="11" t="s">
        <v>92</v>
      </c>
      <c r="Y90" s="101"/>
      <c r="Z90" s="3"/>
    </row>
    <row r="91" spans="3:26" x14ac:dyDescent="0.2">
      <c r="C91" s="107" t="s">
        <v>5022</v>
      </c>
      <c r="D91" s="3"/>
      <c r="E91" s="143" t="s">
        <v>443</v>
      </c>
      <c r="F91" s="201" t="s">
        <v>2411</v>
      </c>
      <c r="S91" s="107" t="s">
        <v>6148</v>
      </c>
      <c r="U91" s="111" t="s">
        <v>364</v>
      </c>
      <c r="V91" s="11" t="b">
        <v>1</v>
      </c>
      <c r="Y91" s="11"/>
      <c r="Z91" s="3"/>
    </row>
    <row r="92" spans="3:26" x14ac:dyDescent="0.2">
      <c r="C92" s="107" t="s">
        <v>5023</v>
      </c>
      <c r="D92" s="3"/>
      <c r="E92" s="108" t="s">
        <v>371</v>
      </c>
      <c r="F92" s="28" t="s">
        <v>83</v>
      </c>
      <c r="S92" s="107" t="s">
        <v>6149</v>
      </c>
      <c r="U92" s="111" t="s">
        <v>369</v>
      </c>
      <c r="V92" s="50">
        <v>61</v>
      </c>
      <c r="Y92" s="11"/>
      <c r="Z92" s="3"/>
    </row>
    <row r="93" spans="3:26" x14ac:dyDescent="0.2">
      <c r="C93" s="107" t="s">
        <v>5024</v>
      </c>
      <c r="D93" s="3"/>
      <c r="E93" s="108" t="s">
        <v>349</v>
      </c>
      <c r="F93" s="192" t="s">
        <v>1904</v>
      </c>
      <c r="S93" s="107" t="s">
        <v>4168</v>
      </c>
      <c r="U93" s="111" t="s">
        <v>371</v>
      </c>
      <c r="V93" s="50" t="s">
        <v>234</v>
      </c>
      <c r="Y93" s="11"/>
      <c r="Z93" s="3"/>
    </row>
    <row r="94" spans="3:26" x14ac:dyDescent="0.2">
      <c r="C94" s="107" t="s">
        <v>5025</v>
      </c>
      <c r="D94" s="3"/>
      <c r="E94" s="108" t="s">
        <v>437</v>
      </c>
      <c r="F94" s="194" t="s">
        <v>1905</v>
      </c>
      <c r="S94" s="107" t="s">
        <v>6150</v>
      </c>
      <c r="U94" s="111" t="s">
        <v>373</v>
      </c>
      <c r="V94" s="101">
        <v>75000</v>
      </c>
      <c r="Y94" s="11"/>
      <c r="Z94" s="10"/>
    </row>
    <row r="95" spans="3:26" x14ac:dyDescent="0.2">
      <c r="C95" s="107" t="s">
        <v>5026</v>
      </c>
      <c r="D95" s="3"/>
      <c r="E95" s="108" t="s">
        <v>438</v>
      </c>
      <c r="F95" s="192" t="s">
        <v>1906</v>
      </c>
      <c r="S95" s="107" t="s">
        <v>4169</v>
      </c>
      <c r="U95" s="111" t="s">
        <v>376</v>
      </c>
      <c r="V95" s="101">
        <f>V94</f>
        <v>75000</v>
      </c>
      <c r="Y95" s="11"/>
      <c r="Z95" s="11"/>
    </row>
    <row r="96" spans="3:26" x14ac:dyDescent="0.2">
      <c r="C96" s="107" t="s">
        <v>5027</v>
      </c>
      <c r="D96" s="3"/>
      <c r="E96" s="108" t="s">
        <v>439</v>
      </c>
      <c r="F96" s="192" t="s">
        <v>2412</v>
      </c>
      <c r="S96" s="107" t="s">
        <v>4170</v>
      </c>
      <c r="U96" s="127" t="s">
        <v>378</v>
      </c>
      <c r="V96" s="196">
        <f>ROUND(0.7687*V95/1000,3)</f>
        <v>57.652999999999999</v>
      </c>
      <c r="Y96" s="11"/>
      <c r="Z96" s="11"/>
    </row>
    <row r="97" spans="3:26" x14ac:dyDescent="0.2">
      <c r="C97" s="107" t="s">
        <v>6166</v>
      </c>
      <c r="D97" s="3"/>
      <c r="E97" s="108" t="s">
        <v>70</v>
      </c>
      <c r="F97" s="200" t="s">
        <v>1753</v>
      </c>
      <c r="Y97" s="11"/>
      <c r="Z97" s="11"/>
    </row>
    <row r="98" spans="3:26" x14ac:dyDescent="0.2">
      <c r="C98" s="107" t="s">
        <v>6167</v>
      </c>
      <c r="D98" s="3"/>
      <c r="E98" s="108" t="s">
        <v>399</v>
      </c>
      <c r="F98" s="192" t="s">
        <v>1904</v>
      </c>
      <c r="Y98" s="11"/>
      <c r="Z98" s="11"/>
    </row>
    <row r="99" spans="3:26" x14ac:dyDescent="0.2">
      <c r="C99" s="107" t="s">
        <v>5028</v>
      </c>
      <c r="D99" s="3"/>
      <c r="E99" s="108" t="s">
        <v>440</v>
      </c>
      <c r="F99" s="192" t="s">
        <v>2933</v>
      </c>
      <c r="Y99" s="11"/>
      <c r="Z99" s="11"/>
    </row>
    <row r="100" spans="3:26" x14ac:dyDescent="0.2">
      <c r="C100" s="107" t="s">
        <v>5029</v>
      </c>
      <c r="D100" s="3"/>
      <c r="E100" s="108" t="s">
        <v>441</v>
      </c>
      <c r="F100" s="192" t="s">
        <v>2934</v>
      </c>
      <c r="Y100" s="11"/>
      <c r="Z100" s="11"/>
    </row>
    <row r="101" spans="3:26" x14ac:dyDescent="0.2">
      <c r="C101" s="107" t="s">
        <v>5030</v>
      </c>
      <c r="D101" s="3"/>
      <c r="E101" s="108" t="s">
        <v>442</v>
      </c>
      <c r="F101" s="192" t="s">
        <v>2935</v>
      </c>
      <c r="Y101" s="11"/>
      <c r="Z101" s="11"/>
    </row>
    <row r="102" spans="3:26" x14ac:dyDescent="0.2">
      <c r="C102" s="107" t="s">
        <v>5031</v>
      </c>
      <c r="D102" s="3"/>
      <c r="E102" s="143" t="s">
        <v>443</v>
      </c>
      <c r="F102" s="201" t="s">
        <v>2413</v>
      </c>
      <c r="Y102" s="11"/>
      <c r="Z102" s="11"/>
    </row>
    <row r="103" spans="3:26" x14ac:dyDescent="0.2">
      <c r="C103" s="107" t="s">
        <v>5059</v>
      </c>
      <c r="D103" s="3"/>
      <c r="E103" s="108" t="s">
        <v>371</v>
      </c>
      <c r="F103" s="28" t="s">
        <v>234</v>
      </c>
      <c r="Y103" s="11"/>
      <c r="Z103" s="11"/>
    </row>
    <row r="104" spans="3:26" x14ac:dyDescent="0.2">
      <c r="C104" s="107" t="s">
        <v>5060</v>
      </c>
      <c r="D104" s="3"/>
      <c r="E104" s="108" t="s">
        <v>349</v>
      </c>
      <c r="F104" s="192" t="s">
        <v>1766</v>
      </c>
      <c r="Y104" s="11"/>
      <c r="Z104" s="11"/>
    </row>
    <row r="105" spans="3:26" x14ac:dyDescent="0.2">
      <c r="C105" s="107" t="s">
        <v>5061</v>
      </c>
      <c r="D105" s="3"/>
      <c r="E105" s="108" t="s">
        <v>437</v>
      </c>
      <c r="F105" s="194" t="s">
        <v>1907</v>
      </c>
      <c r="Y105" s="11"/>
      <c r="Z105" s="11"/>
    </row>
    <row r="106" spans="3:26" x14ac:dyDescent="0.2">
      <c r="C106" s="107" t="s">
        <v>5062</v>
      </c>
      <c r="D106" s="3"/>
      <c r="E106" s="108" t="s">
        <v>438</v>
      </c>
      <c r="F106" s="192" t="s">
        <v>1908</v>
      </c>
      <c r="Y106" s="11"/>
      <c r="Z106" s="11"/>
    </row>
    <row r="107" spans="3:26" x14ac:dyDescent="0.2">
      <c r="C107" s="107" t="s">
        <v>5063</v>
      </c>
      <c r="D107" s="3"/>
      <c r="E107" s="108" t="s">
        <v>439</v>
      </c>
      <c r="F107" s="192" t="s">
        <v>2414</v>
      </c>
      <c r="S107" s="107"/>
      <c r="U107" s="202"/>
      <c r="V107" s="118"/>
      <c r="Y107" s="11"/>
      <c r="Z107" s="11"/>
    </row>
    <row r="108" spans="3:26" x14ac:dyDescent="0.2">
      <c r="C108" s="107" t="s">
        <v>6168</v>
      </c>
      <c r="D108" s="3"/>
      <c r="E108" s="108" t="s">
        <v>70</v>
      </c>
      <c r="F108" s="200" t="s">
        <v>1511</v>
      </c>
      <c r="S108" s="107"/>
      <c r="U108" s="202"/>
      <c r="V108" s="118"/>
      <c r="Y108" s="11"/>
      <c r="Z108" s="11"/>
    </row>
    <row r="109" spans="3:26" x14ac:dyDescent="0.2">
      <c r="C109" s="107" t="s">
        <v>6169</v>
      </c>
      <c r="D109" s="3"/>
      <c r="E109" s="108" t="s">
        <v>399</v>
      </c>
      <c r="F109" s="192" t="s">
        <v>1766</v>
      </c>
      <c r="S109" s="107"/>
      <c r="U109" s="202"/>
      <c r="V109" s="118"/>
      <c r="Y109" s="11"/>
      <c r="Z109" s="11"/>
    </row>
    <row r="110" spans="3:26" x14ac:dyDescent="0.2">
      <c r="C110" s="107" t="s">
        <v>5064</v>
      </c>
      <c r="D110" s="3"/>
      <c r="E110" s="108" t="s">
        <v>440</v>
      </c>
      <c r="F110" s="192" t="s">
        <v>2936</v>
      </c>
      <c r="S110" s="107"/>
      <c r="U110" s="202"/>
      <c r="V110" s="118"/>
      <c r="Y110" s="11"/>
      <c r="Z110" s="11"/>
    </row>
    <row r="111" spans="3:26" x14ac:dyDescent="0.2">
      <c r="C111" s="107" t="s">
        <v>5065</v>
      </c>
      <c r="D111" s="3"/>
      <c r="E111" s="108" t="s">
        <v>441</v>
      </c>
      <c r="F111" s="192" t="s">
        <v>2937</v>
      </c>
      <c r="S111" s="107"/>
      <c r="U111" s="202"/>
      <c r="V111" s="118"/>
      <c r="Y111" s="11"/>
      <c r="Z111" s="11"/>
    </row>
    <row r="112" spans="3:26" x14ac:dyDescent="0.2">
      <c r="C112" s="107" t="s">
        <v>5066</v>
      </c>
      <c r="D112" s="3"/>
      <c r="E112" s="108" t="s">
        <v>442</v>
      </c>
      <c r="F112" s="192" t="s">
        <v>2938</v>
      </c>
      <c r="S112" s="107"/>
      <c r="U112" s="202"/>
      <c r="V112" s="118"/>
      <c r="Y112" s="11"/>
      <c r="Z112" s="11"/>
    </row>
    <row r="113" spans="1:26" x14ac:dyDescent="0.2">
      <c r="C113" s="107" t="s">
        <v>5067</v>
      </c>
      <c r="D113" s="3"/>
      <c r="E113" s="143" t="s">
        <v>443</v>
      </c>
      <c r="F113" s="201" t="s">
        <v>2415</v>
      </c>
      <c r="S113" s="107"/>
      <c r="U113" s="202"/>
      <c r="V113" s="118"/>
      <c r="Y113" s="11"/>
      <c r="Z113" s="11"/>
    </row>
    <row r="114" spans="1:26" x14ac:dyDescent="0.2">
      <c r="C114" s="107" t="s">
        <v>5095</v>
      </c>
      <c r="D114" s="3"/>
      <c r="E114" s="108" t="s">
        <v>455</v>
      </c>
      <c r="F114" s="192" t="s">
        <v>1897</v>
      </c>
      <c r="S114" s="107"/>
      <c r="U114" s="202"/>
      <c r="V114" s="118"/>
      <c r="Y114" s="11"/>
      <c r="Z114" s="11"/>
    </row>
    <row r="115" spans="1:26" x14ac:dyDescent="0.2">
      <c r="C115" s="107" t="s">
        <v>5096</v>
      </c>
      <c r="D115" s="3"/>
      <c r="E115" s="108" t="s">
        <v>457</v>
      </c>
      <c r="F115" s="192" t="s">
        <v>1909</v>
      </c>
      <c r="S115" s="107"/>
      <c r="U115" s="202"/>
      <c r="V115" s="118"/>
      <c r="Y115" s="11"/>
      <c r="Z115" s="11"/>
    </row>
    <row r="116" spans="1:26" x14ac:dyDescent="0.2">
      <c r="C116" s="107" t="s">
        <v>3669</v>
      </c>
      <c r="D116" s="3"/>
      <c r="E116" s="108" t="s">
        <v>459</v>
      </c>
      <c r="F116" s="192" t="s">
        <v>2939</v>
      </c>
      <c r="S116" s="107"/>
      <c r="U116" s="202"/>
      <c r="V116" s="118"/>
      <c r="Y116" s="11"/>
      <c r="Z116" s="11"/>
    </row>
    <row r="117" spans="1:26" x14ac:dyDescent="0.2">
      <c r="C117" s="107" t="s">
        <v>3670</v>
      </c>
      <c r="D117" s="3"/>
      <c r="E117" s="108" t="s">
        <v>461</v>
      </c>
      <c r="F117" s="192" t="s">
        <v>2416</v>
      </c>
      <c r="S117" s="107"/>
      <c r="U117" s="202"/>
      <c r="V117" s="118"/>
      <c r="Y117" s="11"/>
      <c r="Z117" s="11"/>
    </row>
    <row r="118" spans="1:26" x14ac:dyDescent="0.2">
      <c r="C118" s="107" t="s">
        <v>3671</v>
      </c>
      <c r="D118" s="3"/>
      <c r="E118" s="108" t="s">
        <v>463</v>
      </c>
      <c r="F118" s="192" t="s">
        <v>1897</v>
      </c>
      <c r="S118" s="107"/>
      <c r="U118" s="202"/>
      <c r="V118" s="118"/>
      <c r="Y118" s="11"/>
      <c r="Z118" s="11"/>
    </row>
    <row r="119" spans="1:26" x14ac:dyDescent="0.2">
      <c r="C119" s="107" t="s">
        <v>3672</v>
      </c>
      <c r="D119" s="3"/>
      <c r="E119" s="143" t="s">
        <v>465</v>
      </c>
      <c r="F119" s="203" t="s">
        <v>1776</v>
      </c>
      <c r="S119" s="107"/>
      <c r="U119" s="202"/>
      <c r="V119" s="118"/>
      <c r="Y119" s="11"/>
      <c r="Z119" s="11"/>
    </row>
    <row r="120" spans="1:26" x14ac:dyDescent="0.2">
      <c r="S120" s="107"/>
      <c r="U120" s="202"/>
      <c r="V120" s="118"/>
      <c r="Y120" s="11"/>
      <c r="Z120" s="11"/>
    </row>
    <row r="121" spans="1:26" x14ac:dyDescent="0.2">
      <c r="S121" s="107"/>
      <c r="U121" s="202"/>
      <c r="V121" s="118"/>
      <c r="Y121" s="11"/>
      <c r="Z121" s="11"/>
    </row>
    <row r="122" spans="1:26" x14ac:dyDescent="0.2">
      <c r="S122" s="107"/>
      <c r="U122" s="202"/>
      <c r="V122" s="118"/>
      <c r="Y122" s="11"/>
      <c r="Z122" s="11"/>
    </row>
    <row r="123" spans="1:26" x14ac:dyDescent="0.2">
      <c r="S123" s="107"/>
      <c r="U123" s="202"/>
      <c r="V123" s="118"/>
      <c r="Y123" s="11"/>
      <c r="Z123" s="11"/>
    </row>
    <row r="124" spans="1:26" x14ac:dyDescent="0.2">
      <c r="Y124" s="11"/>
      <c r="Z124" s="11"/>
    </row>
    <row r="125" spans="1:26" x14ac:dyDescent="0.2">
      <c r="B125" s="465" t="s">
        <v>719</v>
      </c>
      <c r="C125" s="465"/>
      <c r="D125" s="465"/>
      <c r="E125" s="465"/>
      <c r="F125" s="465"/>
      <c r="G125" s="465"/>
      <c r="H125" s="465"/>
      <c r="I125" s="465"/>
      <c r="J125" s="465"/>
      <c r="Y125" s="11"/>
      <c r="Z125" s="11"/>
    </row>
    <row r="126" spans="1:26" x14ac:dyDescent="0.2">
      <c r="B126" s="149" t="s">
        <v>369</v>
      </c>
      <c r="C126" s="204" t="s">
        <v>475</v>
      </c>
      <c r="D126" s="204" t="s">
        <v>476</v>
      </c>
      <c r="E126" s="204" t="s">
        <v>477</v>
      </c>
      <c r="F126" s="204" t="s">
        <v>478</v>
      </c>
      <c r="G126" s="204" t="s">
        <v>479</v>
      </c>
      <c r="H126" s="204" t="s">
        <v>480</v>
      </c>
      <c r="I126" s="204" t="s">
        <v>481</v>
      </c>
      <c r="Y126" s="101"/>
      <c r="Z126" s="177"/>
    </row>
    <row r="127" spans="1:26" x14ac:dyDescent="0.2">
      <c r="A127" s="147">
        <v>4</v>
      </c>
      <c r="B127" s="205"/>
      <c r="C127" s="206">
        <v>2</v>
      </c>
      <c r="D127" s="206">
        <v>1</v>
      </c>
      <c r="E127" s="206">
        <v>1</v>
      </c>
      <c r="F127" s="206">
        <v>0</v>
      </c>
      <c r="G127" s="207"/>
      <c r="H127" s="207"/>
      <c r="I127" s="207"/>
      <c r="J127" s="3"/>
    </row>
    <row r="128" spans="1:26" x14ac:dyDescent="0.2">
      <c r="B128" s="176">
        <v>40</v>
      </c>
      <c r="C128" s="3">
        <f t="shared" ref="C128:C152" si="0">P128*$C$127</f>
        <v>0.25619999999999998</v>
      </c>
      <c r="D128" s="3">
        <f t="shared" ref="D128:D152" si="1">Q128*$D$127</f>
        <v>7.3800000000000004E-2</v>
      </c>
      <c r="E128" s="3">
        <f t="shared" ref="E128:E152" si="2">R128*$E$127</f>
        <v>0.12809999999999999</v>
      </c>
      <c r="F128" s="3">
        <f t="shared" ref="F128:F152" si="3">S128*$F$127</f>
        <v>0</v>
      </c>
      <c r="G128" s="3">
        <f t="shared" ref="G128:G152" si="4">SUM(C128:F128)/$A$127</f>
        <v>0.11452499999999999</v>
      </c>
      <c r="H128" s="3">
        <f t="shared" ref="H128:H152" si="5">0.92/66</f>
        <v>1.3939393939393941E-2</v>
      </c>
      <c r="I128" s="3">
        <f t="shared" ref="I128:I152" si="6">G128*H128</f>
        <v>1.5964090909090908E-3</v>
      </c>
      <c r="O128" s="208">
        <v>40</v>
      </c>
      <c r="P128" s="209">
        <v>0.12809999999999999</v>
      </c>
      <c r="Q128" s="210">
        <v>7.3800000000000004E-2</v>
      </c>
      <c r="R128" s="211">
        <v>0.12809999999999999</v>
      </c>
      <c r="S128" s="212">
        <v>7.3800000000000004E-2</v>
      </c>
    </row>
    <row r="129" spans="2:19" x14ac:dyDescent="0.2">
      <c r="B129" s="176">
        <v>41</v>
      </c>
      <c r="C129" s="3">
        <f t="shared" si="0"/>
        <v>0.25619999999999998</v>
      </c>
      <c r="D129" s="3">
        <f t="shared" si="1"/>
        <v>7.3800000000000004E-2</v>
      </c>
      <c r="E129" s="3">
        <f t="shared" si="2"/>
        <v>0.12809999999999999</v>
      </c>
      <c r="F129" s="3">
        <f t="shared" si="3"/>
        <v>0</v>
      </c>
      <c r="G129" s="3">
        <f t="shared" si="4"/>
        <v>0.11452499999999999</v>
      </c>
      <c r="H129" s="3">
        <f t="shared" si="5"/>
        <v>1.3939393939393941E-2</v>
      </c>
      <c r="I129" s="3">
        <f t="shared" si="6"/>
        <v>1.5964090909090908E-3</v>
      </c>
      <c r="O129" s="208">
        <v>41</v>
      </c>
      <c r="P129" s="213">
        <v>0.12809999999999999</v>
      </c>
      <c r="Q129" s="214">
        <v>7.3800000000000004E-2</v>
      </c>
      <c r="R129" s="215">
        <v>0.12809999999999999</v>
      </c>
      <c r="S129" s="216">
        <v>7.3800000000000004E-2</v>
      </c>
    </row>
    <row r="130" spans="2:19" x14ac:dyDescent="0.2">
      <c r="B130" s="176">
        <v>42</v>
      </c>
      <c r="C130" s="3">
        <f t="shared" si="0"/>
        <v>0.25619999999999998</v>
      </c>
      <c r="D130" s="3">
        <f t="shared" si="1"/>
        <v>7.3800000000000004E-2</v>
      </c>
      <c r="E130" s="3">
        <f t="shared" si="2"/>
        <v>0.12809999999999999</v>
      </c>
      <c r="F130" s="3">
        <f t="shared" si="3"/>
        <v>0</v>
      </c>
      <c r="G130" s="3">
        <f t="shared" si="4"/>
        <v>0.11452499999999999</v>
      </c>
      <c r="H130" s="3">
        <f t="shared" si="5"/>
        <v>1.3939393939393941E-2</v>
      </c>
      <c r="I130" s="3">
        <f t="shared" si="6"/>
        <v>1.5964090909090908E-3</v>
      </c>
      <c r="O130" s="208">
        <v>42</v>
      </c>
      <c r="P130" s="213">
        <v>0.12809999999999999</v>
      </c>
      <c r="Q130" s="214">
        <v>7.3800000000000004E-2</v>
      </c>
      <c r="R130" s="215">
        <v>0.12809999999999999</v>
      </c>
      <c r="S130" s="216">
        <v>7.3800000000000004E-2</v>
      </c>
    </row>
    <row r="131" spans="2:19" x14ac:dyDescent="0.2">
      <c r="B131" s="176">
        <v>43</v>
      </c>
      <c r="C131" s="3">
        <f t="shared" si="0"/>
        <v>0.25619999999999998</v>
      </c>
      <c r="D131" s="3">
        <f t="shared" si="1"/>
        <v>7.3800000000000004E-2</v>
      </c>
      <c r="E131" s="3">
        <f t="shared" si="2"/>
        <v>0.12809999999999999</v>
      </c>
      <c r="F131" s="3">
        <f t="shared" si="3"/>
        <v>0</v>
      </c>
      <c r="G131" s="3">
        <f t="shared" si="4"/>
        <v>0.11452499999999999</v>
      </c>
      <c r="H131" s="3">
        <f t="shared" si="5"/>
        <v>1.3939393939393941E-2</v>
      </c>
      <c r="I131" s="3">
        <f t="shared" si="6"/>
        <v>1.5964090909090908E-3</v>
      </c>
      <c r="O131" s="208">
        <v>43</v>
      </c>
      <c r="P131" s="213">
        <v>0.12809999999999999</v>
      </c>
      <c r="Q131" s="214">
        <v>7.3800000000000004E-2</v>
      </c>
      <c r="R131" s="215">
        <v>0.12809999999999999</v>
      </c>
      <c r="S131" s="216">
        <v>7.3800000000000004E-2</v>
      </c>
    </row>
    <row r="132" spans="2:19" x14ac:dyDescent="0.2">
      <c r="B132" s="176">
        <v>44</v>
      </c>
      <c r="C132" s="3">
        <f t="shared" si="0"/>
        <v>0.25619999999999998</v>
      </c>
      <c r="D132" s="3">
        <f t="shared" si="1"/>
        <v>7.3800000000000004E-2</v>
      </c>
      <c r="E132" s="3">
        <f t="shared" si="2"/>
        <v>0.12809999999999999</v>
      </c>
      <c r="F132" s="3">
        <f t="shared" si="3"/>
        <v>0</v>
      </c>
      <c r="G132" s="3">
        <f t="shared" si="4"/>
        <v>0.11452499999999999</v>
      </c>
      <c r="H132" s="3">
        <f t="shared" si="5"/>
        <v>1.3939393939393941E-2</v>
      </c>
      <c r="I132" s="3">
        <f t="shared" si="6"/>
        <v>1.5964090909090908E-3</v>
      </c>
      <c r="O132" s="217">
        <v>44</v>
      </c>
      <c r="P132" s="218">
        <v>0.12809999999999999</v>
      </c>
      <c r="Q132" s="219">
        <v>7.3800000000000004E-2</v>
      </c>
      <c r="R132" s="220">
        <v>0.12809999999999999</v>
      </c>
      <c r="S132" s="221">
        <v>7.3800000000000004E-2</v>
      </c>
    </row>
    <row r="133" spans="2:19" x14ac:dyDescent="0.2">
      <c r="B133" s="176">
        <v>45</v>
      </c>
      <c r="C133" s="3">
        <f t="shared" si="0"/>
        <v>0.39560000000000001</v>
      </c>
      <c r="D133" s="3">
        <f t="shared" si="1"/>
        <v>0.1236</v>
      </c>
      <c r="E133" s="3">
        <f t="shared" si="2"/>
        <v>0.1978</v>
      </c>
      <c r="F133" s="3">
        <f t="shared" si="3"/>
        <v>0</v>
      </c>
      <c r="G133" s="3">
        <f t="shared" si="4"/>
        <v>0.17924999999999999</v>
      </c>
      <c r="H133" s="3">
        <f t="shared" si="5"/>
        <v>1.3939393939393941E-2</v>
      </c>
      <c r="I133" s="3">
        <f t="shared" si="6"/>
        <v>2.4986363636363639E-3</v>
      </c>
      <c r="O133" s="208">
        <v>45</v>
      </c>
      <c r="P133" s="213">
        <v>0.1978</v>
      </c>
      <c r="Q133" s="214">
        <v>0.1236</v>
      </c>
      <c r="R133" s="215">
        <v>0.1978</v>
      </c>
      <c r="S133" s="216">
        <v>0.12359999999999999</v>
      </c>
    </row>
    <row r="134" spans="2:19" x14ac:dyDescent="0.2">
      <c r="B134" s="176">
        <v>46</v>
      </c>
      <c r="C134" s="3">
        <f t="shared" si="0"/>
        <v>0.39560000000000001</v>
      </c>
      <c r="D134" s="3">
        <f t="shared" si="1"/>
        <v>0.12359999999999999</v>
      </c>
      <c r="E134" s="3">
        <f t="shared" si="2"/>
        <v>0.1978</v>
      </c>
      <c r="F134" s="3">
        <f t="shared" si="3"/>
        <v>0</v>
      </c>
      <c r="G134" s="3">
        <f t="shared" si="4"/>
        <v>0.17924999999999999</v>
      </c>
      <c r="H134" s="3">
        <f t="shared" si="5"/>
        <v>1.3939393939393941E-2</v>
      </c>
      <c r="I134" s="3">
        <f t="shared" si="6"/>
        <v>2.4986363636363639E-3</v>
      </c>
      <c r="O134" s="208">
        <v>46</v>
      </c>
      <c r="P134" s="213">
        <v>0.1978</v>
      </c>
      <c r="Q134" s="214">
        <v>0.12359999999999999</v>
      </c>
      <c r="R134" s="215">
        <v>0.1978</v>
      </c>
      <c r="S134" s="216">
        <v>0.12359999999999999</v>
      </c>
    </row>
    <row r="135" spans="2:19" x14ac:dyDescent="0.2">
      <c r="B135" s="176">
        <v>47</v>
      </c>
      <c r="C135" s="3">
        <f t="shared" si="0"/>
        <v>0.39560000000000001</v>
      </c>
      <c r="D135" s="3">
        <f t="shared" si="1"/>
        <v>0.12359999999999999</v>
      </c>
      <c r="E135" s="3">
        <f t="shared" si="2"/>
        <v>0.1978</v>
      </c>
      <c r="F135" s="3">
        <f t="shared" si="3"/>
        <v>0</v>
      </c>
      <c r="G135" s="3">
        <f t="shared" si="4"/>
        <v>0.17924999999999999</v>
      </c>
      <c r="H135" s="3">
        <f t="shared" si="5"/>
        <v>1.3939393939393941E-2</v>
      </c>
      <c r="I135" s="3">
        <f t="shared" si="6"/>
        <v>2.4986363636363639E-3</v>
      </c>
      <c r="O135" s="208">
        <v>47</v>
      </c>
      <c r="P135" s="213">
        <v>0.1978</v>
      </c>
      <c r="Q135" s="214">
        <v>0.12359999999999999</v>
      </c>
      <c r="R135" s="215">
        <v>0.1978</v>
      </c>
      <c r="S135" s="216">
        <v>0.12359999999999999</v>
      </c>
    </row>
    <row r="136" spans="2:19" x14ac:dyDescent="0.2">
      <c r="B136" s="176">
        <v>48</v>
      </c>
      <c r="C136" s="3">
        <f t="shared" si="0"/>
        <v>0.39560000000000001</v>
      </c>
      <c r="D136" s="3">
        <f t="shared" si="1"/>
        <v>0.1236</v>
      </c>
      <c r="E136" s="3">
        <f t="shared" si="2"/>
        <v>0.1978</v>
      </c>
      <c r="F136" s="3">
        <f t="shared" si="3"/>
        <v>0</v>
      </c>
      <c r="G136" s="3">
        <f t="shared" si="4"/>
        <v>0.17924999999999999</v>
      </c>
      <c r="H136" s="3">
        <f t="shared" si="5"/>
        <v>1.3939393939393941E-2</v>
      </c>
      <c r="I136" s="3">
        <f t="shared" si="6"/>
        <v>2.4986363636363639E-3</v>
      </c>
      <c r="O136" s="208">
        <v>48</v>
      </c>
      <c r="P136" s="213">
        <v>0.1978</v>
      </c>
      <c r="Q136" s="214">
        <v>0.1236</v>
      </c>
      <c r="R136" s="215">
        <v>0.1978</v>
      </c>
      <c r="S136" s="216">
        <v>0.12359999999999999</v>
      </c>
    </row>
    <row r="137" spans="2:19" x14ac:dyDescent="0.2">
      <c r="B137" s="176">
        <v>49</v>
      </c>
      <c r="C137" s="3">
        <f t="shared" si="0"/>
        <v>0.39560000000000001</v>
      </c>
      <c r="D137" s="3">
        <f t="shared" si="1"/>
        <v>0.12359999999999999</v>
      </c>
      <c r="E137" s="3">
        <f t="shared" si="2"/>
        <v>0.1978</v>
      </c>
      <c r="F137" s="3">
        <f t="shared" si="3"/>
        <v>0</v>
      </c>
      <c r="G137" s="3">
        <f t="shared" si="4"/>
        <v>0.17924999999999999</v>
      </c>
      <c r="H137" s="3">
        <f t="shared" si="5"/>
        <v>1.3939393939393941E-2</v>
      </c>
      <c r="I137" s="3">
        <f t="shared" si="6"/>
        <v>2.4986363636363639E-3</v>
      </c>
      <c r="O137" s="217">
        <v>49</v>
      </c>
      <c r="P137" s="213">
        <v>0.1978</v>
      </c>
      <c r="Q137" s="214">
        <v>0.12359999999999999</v>
      </c>
      <c r="R137" s="215">
        <v>0.1978</v>
      </c>
      <c r="S137" s="216">
        <v>0.12359999999999999</v>
      </c>
    </row>
    <row r="138" spans="2:19" x14ac:dyDescent="0.2">
      <c r="B138" s="176">
        <v>50</v>
      </c>
      <c r="C138" s="3">
        <f t="shared" si="0"/>
        <v>0.60699999999999998</v>
      </c>
      <c r="D138" s="3">
        <f t="shared" si="1"/>
        <v>0.21260000000000001</v>
      </c>
      <c r="E138" s="3">
        <f t="shared" si="2"/>
        <v>0.30349999999999999</v>
      </c>
      <c r="F138" s="3">
        <f t="shared" si="3"/>
        <v>0</v>
      </c>
      <c r="G138" s="3">
        <f t="shared" si="4"/>
        <v>0.280775</v>
      </c>
      <c r="H138" s="3">
        <f t="shared" si="5"/>
        <v>1.3939393939393941E-2</v>
      </c>
      <c r="I138" s="3">
        <f t="shared" si="6"/>
        <v>3.9138333333333334E-3</v>
      </c>
      <c r="O138" s="208">
        <v>50</v>
      </c>
      <c r="P138" s="209">
        <v>0.30349999999999999</v>
      </c>
      <c r="Q138" s="210">
        <v>0.21260000000000001</v>
      </c>
      <c r="R138" s="211">
        <v>0.30349999999999999</v>
      </c>
      <c r="S138" s="212">
        <v>0.21260000000000001</v>
      </c>
    </row>
    <row r="139" spans="2:19" x14ac:dyDescent="0.2">
      <c r="B139" s="176">
        <v>51</v>
      </c>
      <c r="C139" s="3">
        <f t="shared" si="0"/>
        <v>0.60699999999999998</v>
      </c>
      <c r="D139" s="3">
        <f t="shared" si="1"/>
        <v>0.21260000000000001</v>
      </c>
      <c r="E139" s="3">
        <f t="shared" si="2"/>
        <v>0.30349999999999999</v>
      </c>
      <c r="F139" s="3">
        <f t="shared" si="3"/>
        <v>0</v>
      </c>
      <c r="G139" s="3">
        <f t="shared" si="4"/>
        <v>0.280775</v>
      </c>
      <c r="H139" s="3">
        <f t="shared" si="5"/>
        <v>1.3939393939393941E-2</v>
      </c>
      <c r="I139" s="3">
        <f t="shared" si="6"/>
        <v>3.9138333333333334E-3</v>
      </c>
      <c r="O139" s="208">
        <v>51</v>
      </c>
      <c r="P139" s="213">
        <v>0.30349999999999999</v>
      </c>
      <c r="Q139" s="214">
        <v>0.21260000000000001</v>
      </c>
      <c r="R139" s="215">
        <v>0.30349999999999999</v>
      </c>
      <c r="S139" s="216">
        <v>0.21260000000000001</v>
      </c>
    </row>
    <row r="140" spans="2:19" x14ac:dyDescent="0.2">
      <c r="B140" s="176">
        <v>52</v>
      </c>
      <c r="C140" s="3">
        <f t="shared" si="0"/>
        <v>0.60699999999999998</v>
      </c>
      <c r="D140" s="3">
        <f t="shared" si="1"/>
        <v>0.21260000000000001</v>
      </c>
      <c r="E140" s="3">
        <f t="shared" si="2"/>
        <v>0.30349999999999999</v>
      </c>
      <c r="F140" s="3">
        <f t="shared" si="3"/>
        <v>0</v>
      </c>
      <c r="G140" s="3">
        <f t="shared" si="4"/>
        <v>0.280775</v>
      </c>
      <c r="H140" s="3">
        <f t="shared" si="5"/>
        <v>1.3939393939393941E-2</v>
      </c>
      <c r="I140" s="3">
        <f t="shared" si="6"/>
        <v>3.9138333333333334E-3</v>
      </c>
      <c r="O140" s="208">
        <v>52</v>
      </c>
      <c r="P140" s="213">
        <v>0.30349999999999999</v>
      </c>
      <c r="Q140" s="214">
        <v>0.21260000000000001</v>
      </c>
      <c r="R140" s="215">
        <v>0.30349999999999999</v>
      </c>
      <c r="S140" s="216">
        <v>0.21260000000000001</v>
      </c>
    </row>
    <row r="141" spans="2:19" x14ac:dyDescent="0.2">
      <c r="B141" s="176">
        <v>53</v>
      </c>
      <c r="C141" s="3">
        <f t="shared" si="0"/>
        <v>0.60699999999999998</v>
      </c>
      <c r="D141" s="3">
        <f t="shared" si="1"/>
        <v>0.21260000000000001</v>
      </c>
      <c r="E141" s="3">
        <f t="shared" si="2"/>
        <v>0.30349999999999999</v>
      </c>
      <c r="F141" s="3">
        <f t="shared" si="3"/>
        <v>0</v>
      </c>
      <c r="G141" s="3">
        <f t="shared" si="4"/>
        <v>0.280775</v>
      </c>
      <c r="H141" s="3">
        <f t="shared" si="5"/>
        <v>1.3939393939393941E-2</v>
      </c>
      <c r="I141" s="3">
        <f t="shared" si="6"/>
        <v>3.9138333333333334E-3</v>
      </c>
      <c r="O141" s="208">
        <v>53</v>
      </c>
      <c r="P141" s="213">
        <v>0.30349999999999999</v>
      </c>
      <c r="Q141" s="214">
        <v>0.21260000000000001</v>
      </c>
      <c r="R141" s="215">
        <v>0.30349999999999999</v>
      </c>
      <c r="S141" s="216">
        <v>0.21260000000000001</v>
      </c>
    </row>
    <row r="142" spans="2:19" x14ac:dyDescent="0.2">
      <c r="B142" s="176">
        <v>54</v>
      </c>
      <c r="C142" s="3">
        <f t="shared" si="0"/>
        <v>0.60699999999999998</v>
      </c>
      <c r="D142" s="3">
        <f t="shared" si="1"/>
        <v>0.21260000000000001</v>
      </c>
      <c r="E142" s="3">
        <f t="shared" si="2"/>
        <v>0.30349999999999999</v>
      </c>
      <c r="F142" s="3">
        <f t="shared" si="3"/>
        <v>0</v>
      </c>
      <c r="G142" s="3">
        <f t="shared" si="4"/>
        <v>0.280775</v>
      </c>
      <c r="H142" s="3">
        <f t="shared" si="5"/>
        <v>1.3939393939393941E-2</v>
      </c>
      <c r="I142" s="3">
        <f t="shared" si="6"/>
        <v>3.9138333333333334E-3</v>
      </c>
      <c r="O142" s="217">
        <v>54</v>
      </c>
      <c r="P142" s="218">
        <v>0.30349999999999999</v>
      </c>
      <c r="Q142" s="219">
        <v>0.21260000000000001</v>
      </c>
      <c r="R142" s="220">
        <v>0.30349999999999999</v>
      </c>
      <c r="S142" s="221">
        <v>0.21260000000000001</v>
      </c>
    </row>
    <row r="143" spans="2:19" x14ac:dyDescent="0.2">
      <c r="B143" s="176">
        <v>55</v>
      </c>
      <c r="C143" s="3">
        <f t="shared" si="0"/>
        <v>0.98260000000000003</v>
      </c>
      <c r="D143" s="3">
        <f t="shared" si="1"/>
        <v>0.33399999999999996</v>
      </c>
      <c r="E143" s="3">
        <f t="shared" si="2"/>
        <v>0.49130000000000001</v>
      </c>
      <c r="F143" s="3">
        <f t="shared" si="3"/>
        <v>0</v>
      </c>
      <c r="G143" s="3">
        <f t="shared" si="4"/>
        <v>0.45197500000000002</v>
      </c>
      <c r="H143" s="3">
        <f t="shared" si="5"/>
        <v>1.3939393939393941E-2</v>
      </c>
      <c r="I143" s="3">
        <f t="shared" si="6"/>
        <v>6.3002575757575762E-3</v>
      </c>
      <c r="O143" s="208">
        <v>55</v>
      </c>
      <c r="P143" s="213">
        <v>0.49130000000000001</v>
      </c>
      <c r="Q143" s="214">
        <v>0.33399999999999996</v>
      </c>
      <c r="R143" s="215">
        <v>0.49130000000000001</v>
      </c>
      <c r="S143" s="216">
        <v>0.33399999999999996</v>
      </c>
    </row>
    <row r="144" spans="2:19" x14ac:dyDescent="0.2">
      <c r="B144" s="176">
        <v>56</v>
      </c>
      <c r="C144" s="3">
        <f t="shared" si="0"/>
        <v>0.98260000000000003</v>
      </c>
      <c r="D144" s="3">
        <f t="shared" si="1"/>
        <v>0.33399999999999996</v>
      </c>
      <c r="E144" s="3">
        <f t="shared" si="2"/>
        <v>0.49130000000000001</v>
      </c>
      <c r="F144" s="3">
        <f t="shared" si="3"/>
        <v>0</v>
      </c>
      <c r="G144" s="3">
        <f t="shared" si="4"/>
        <v>0.45197500000000002</v>
      </c>
      <c r="H144" s="3">
        <f t="shared" si="5"/>
        <v>1.3939393939393941E-2</v>
      </c>
      <c r="I144" s="3">
        <f t="shared" si="6"/>
        <v>6.3002575757575762E-3</v>
      </c>
      <c r="O144" s="208">
        <v>56</v>
      </c>
      <c r="P144" s="213">
        <v>0.49130000000000001</v>
      </c>
      <c r="Q144" s="214">
        <v>0.33399999999999996</v>
      </c>
      <c r="R144" s="215">
        <v>0.49130000000000001</v>
      </c>
      <c r="S144" s="216">
        <v>0.33399999999999996</v>
      </c>
    </row>
    <row r="145" spans="2:19" x14ac:dyDescent="0.2">
      <c r="B145" s="176">
        <v>57</v>
      </c>
      <c r="C145" s="3">
        <f t="shared" si="0"/>
        <v>0.98260000000000003</v>
      </c>
      <c r="D145" s="3">
        <f t="shared" si="1"/>
        <v>0.33399999999999996</v>
      </c>
      <c r="E145" s="3">
        <f t="shared" si="2"/>
        <v>0.49130000000000001</v>
      </c>
      <c r="F145" s="3">
        <f t="shared" si="3"/>
        <v>0</v>
      </c>
      <c r="G145" s="3">
        <f t="shared" si="4"/>
        <v>0.45197500000000002</v>
      </c>
      <c r="H145" s="3">
        <f t="shared" si="5"/>
        <v>1.3939393939393941E-2</v>
      </c>
      <c r="I145" s="3">
        <f t="shared" si="6"/>
        <v>6.3002575757575762E-3</v>
      </c>
      <c r="O145" s="208">
        <v>57</v>
      </c>
      <c r="P145" s="213">
        <v>0.49130000000000001</v>
      </c>
      <c r="Q145" s="214">
        <v>0.33399999999999996</v>
      </c>
      <c r="R145" s="215">
        <v>0.49130000000000001</v>
      </c>
      <c r="S145" s="216">
        <v>0.33399999999999996</v>
      </c>
    </row>
    <row r="146" spans="2:19" x14ac:dyDescent="0.2">
      <c r="B146" s="176">
        <v>58</v>
      </c>
      <c r="C146" s="3">
        <f t="shared" si="0"/>
        <v>0.98260000000000003</v>
      </c>
      <c r="D146" s="3">
        <f t="shared" si="1"/>
        <v>0.33399999999999996</v>
      </c>
      <c r="E146" s="3">
        <f t="shared" si="2"/>
        <v>0.49130000000000001</v>
      </c>
      <c r="F146" s="3">
        <f t="shared" si="3"/>
        <v>0</v>
      </c>
      <c r="G146" s="3">
        <f t="shared" si="4"/>
        <v>0.45197500000000002</v>
      </c>
      <c r="H146" s="3">
        <f t="shared" si="5"/>
        <v>1.3939393939393941E-2</v>
      </c>
      <c r="I146" s="3">
        <f t="shared" si="6"/>
        <v>6.3002575757575762E-3</v>
      </c>
      <c r="O146" s="208">
        <v>58</v>
      </c>
      <c r="P146" s="213">
        <v>0.49130000000000001</v>
      </c>
      <c r="Q146" s="214">
        <v>0.33399999999999996</v>
      </c>
      <c r="R146" s="215">
        <v>0.49130000000000001</v>
      </c>
      <c r="S146" s="216">
        <v>0.33399999999999996</v>
      </c>
    </row>
    <row r="147" spans="2:19" x14ac:dyDescent="0.2">
      <c r="B147" s="176">
        <v>59</v>
      </c>
      <c r="C147" s="3">
        <f t="shared" si="0"/>
        <v>0.98260000000000003</v>
      </c>
      <c r="D147" s="3">
        <f t="shared" si="1"/>
        <v>0.33399999999999996</v>
      </c>
      <c r="E147" s="3">
        <f t="shared" si="2"/>
        <v>0.49130000000000001</v>
      </c>
      <c r="F147" s="3">
        <f t="shared" si="3"/>
        <v>0</v>
      </c>
      <c r="G147" s="3">
        <f t="shared" si="4"/>
        <v>0.45197500000000002</v>
      </c>
      <c r="H147" s="3">
        <f t="shared" si="5"/>
        <v>1.3939393939393941E-2</v>
      </c>
      <c r="I147" s="3">
        <f t="shared" si="6"/>
        <v>6.3002575757575762E-3</v>
      </c>
      <c r="O147" s="217">
        <v>59</v>
      </c>
      <c r="P147" s="213">
        <v>0.49130000000000001</v>
      </c>
      <c r="Q147" s="214">
        <v>0.33399999999999996</v>
      </c>
      <c r="R147" s="215">
        <v>0.49130000000000001</v>
      </c>
      <c r="S147" s="216">
        <v>0.33399999999999996</v>
      </c>
    </row>
    <row r="148" spans="2:19" x14ac:dyDescent="0.2">
      <c r="B148" s="176">
        <v>60</v>
      </c>
      <c r="C148" s="3">
        <f t="shared" si="0"/>
        <v>1.5374000000000001</v>
      </c>
      <c r="D148" s="3">
        <f t="shared" si="1"/>
        <v>0.4577</v>
      </c>
      <c r="E148" s="3">
        <f t="shared" si="2"/>
        <v>0.76870000000000005</v>
      </c>
      <c r="F148" s="3">
        <f t="shared" si="3"/>
        <v>0</v>
      </c>
      <c r="G148" s="3">
        <f t="shared" si="4"/>
        <v>0.69095000000000006</v>
      </c>
      <c r="H148" s="3">
        <f t="shared" si="5"/>
        <v>1.3939393939393941E-2</v>
      </c>
      <c r="I148" s="3">
        <f t="shared" si="6"/>
        <v>9.6314242424242434E-3</v>
      </c>
      <c r="O148" s="208">
        <v>60</v>
      </c>
      <c r="P148" s="209">
        <v>0.76870000000000005</v>
      </c>
      <c r="Q148" s="210">
        <v>0.4577</v>
      </c>
      <c r="R148" s="211">
        <v>0.76870000000000005</v>
      </c>
      <c r="S148" s="212">
        <v>0.45770000000000005</v>
      </c>
    </row>
    <row r="149" spans="2:19" x14ac:dyDescent="0.2">
      <c r="B149" s="176">
        <v>61</v>
      </c>
      <c r="C149" s="3">
        <f t="shared" si="0"/>
        <v>1.5374000000000001</v>
      </c>
      <c r="D149" s="3">
        <f t="shared" si="1"/>
        <v>0.45770000000000005</v>
      </c>
      <c r="E149" s="3">
        <f t="shared" si="2"/>
        <v>0.76870000000000005</v>
      </c>
      <c r="F149" s="3">
        <f t="shared" si="3"/>
        <v>0</v>
      </c>
      <c r="G149" s="3">
        <f t="shared" si="4"/>
        <v>0.69095000000000006</v>
      </c>
      <c r="H149" s="3">
        <f t="shared" si="5"/>
        <v>1.3939393939393941E-2</v>
      </c>
      <c r="I149" s="3">
        <f t="shared" si="6"/>
        <v>9.6314242424242434E-3</v>
      </c>
      <c r="O149" s="208">
        <v>61</v>
      </c>
      <c r="P149" s="213">
        <v>0.76870000000000005</v>
      </c>
      <c r="Q149" s="214">
        <v>0.45770000000000005</v>
      </c>
      <c r="R149" s="215">
        <v>0.76870000000000005</v>
      </c>
      <c r="S149" s="216">
        <v>0.45770000000000005</v>
      </c>
    </row>
    <row r="150" spans="2:19" x14ac:dyDescent="0.2">
      <c r="B150" s="176">
        <v>62</v>
      </c>
      <c r="C150" s="3">
        <f t="shared" si="0"/>
        <v>1.5374000000000001</v>
      </c>
      <c r="D150" s="3">
        <f t="shared" si="1"/>
        <v>0.45770000000000005</v>
      </c>
      <c r="E150" s="3">
        <f t="shared" si="2"/>
        <v>0.76870000000000005</v>
      </c>
      <c r="F150" s="3">
        <f t="shared" si="3"/>
        <v>0</v>
      </c>
      <c r="G150" s="3">
        <f t="shared" si="4"/>
        <v>0.69095000000000006</v>
      </c>
      <c r="H150" s="3">
        <f t="shared" si="5"/>
        <v>1.3939393939393941E-2</v>
      </c>
      <c r="I150" s="3">
        <f t="shared" si="6"/>
        <v>9.6314242424242434E-3</v>
      </c>
      <c r="O150" s="208">
        <v>62</v>
      </c>
      <c r="P150" s="213">
        <v>0.76870000000000005</v>
      </c>
      <c r="Q150" s="214">
        <v>0.45770000000000005</v>
      </c>
      <c r="R150" s="215">
        <v>0.76870000000000005</v>
      </c>
      <c r="S150" s="216">
        <v>0.45770000000000005</v>
      </c>
    </row>
    <row r="151" spans="2:19" x14ac:dyDescent="0.2">
      <c r="B151" s="176">
        <v>63</v>
      </c>
      <c r="C151" s="3">
        <f t="shared" si="0"/>
        <v>1.5374000000000001</v>
      </c>
      <c r="D151" s="3">
        <f t="shared" si="1"/>
        <v>0.45770000000000005</v>
      </c>
      <c r="E151" s="3">
        <f t="shared" si="2"/>
        <v>0.76870000000000005</v>
      </c>
      <c r="F151" s="3">
        <f t="shared" si="3"/>
        <v>0</v>
      </c>
      <c r="G151" s="3">
        <f t="shared" si="4"/>
        <v>0.69095000000000006</v>
      </c>
      <c r="H151" s="3">
        <f t="shared" si="5"/>
        <v>1.3939393939393941E-2</v>
      </c>
      <c r="I151" s="3">
        <f t="shared" si="6"/>
        <v>9.6314242424242434E-3</v>
      </c>
      <c r="O151" s="208">
        <v>63</v>
      </c>
      <c r="P151" s="213">
        <v>0.76870000000000005</v>
      </c>
      <c r="Q151" s="214">
        <v>0.45770000000000005</v>
      </c>
      <c r="R151" s="215">
        <v>0.76870000000000005</v>
      </c>
      <c r="S151" s="216">
        <v>0.45770000000000005</v>
      </c>
    </row>
    <row r="152" spans="2:19" x14ac:dyDescent="0.2">
      <c r="B152" s="176">
        <v>64</v>
      </c>
      <c r="C152" s="3">
        <f t="shared" si="0"/>
        <v>1.5374000000000001</v>
      </c>
      <c r="D152" s="3">
        <f t="shared" si="1"/>
        <v>0.45770000000000005</v>
      </c>
      <c r="E152" s="3">
        <f t="shared" si="2"/>
        <v>0.76870000000000005</v>
      </c>
      <c r="F152" s="3">
        <f t="shared" si="3"/>
        <v>0</v>
      </c>
      <c r="G152" s="3">
        <f t="shared" si="4"/>
        <v>0.69095000000000006</v>
      </c>
      <c r="H152" s="3">
        <f t="shared" si="5"/>
        <v>1.3939393939393941E-2</v>
      </c>
      <c r="I152" s="3">
        <f t="shared" si="6"/>
        <v>9.6314242424242434E-3</v>
      </c>
      <c r="O152" s="217">
        <v>64</v>
      </c>
      <c r="P152" s="218">
        <v>0.76870000000000005</v>
      </c>
      <c r="Q152" s="219">
        <v>0.45770000000000005</v>
      </c>
      <c r="R152" s="220">
        <v>0.76870000000000005</v>
      </c>
      <c r="S152" s="221">
        <v>0.45770000000000005</v>
      </c>
    </row>
    <row r="155" spans="2:19" x14ac:dyDescent="0.2">
      <c r="B155" s="465" t="s">
        <v>720</v>
      </c>
      <c r="C155" s="465"/>
      <c r="D155" s="465"/>
      <c r="E155" s="465"/>
      <c r="F155" s="465"/>
      <c r="G155" s="465"/>
      <c r="H155" s="465"/>
      <c r="I155" s="465"/>
    </row>
    <row r="156" spans="2:19" x14ac:dyDescent="0.2">
      <c r="B156" s="106" t="s">
        <v>483</v>
      </c>
      <c r="C156" s="40" t="s">
        <v>484</v>
      </c>
      <c r="D156" s="108" t="s">
        <v>485</v>
      </c>
      <c r="E156" s="111" t="s">
        <v>480</v>
      </c>
      <c r="F156" s="108" t="s">
        <v>486</v>
      </c>
      <c r="G156" s="151" t="s">
        <v>488</v>
      </c>
      <c r="H156" s="152" t="s">
        <v>437</v>
      </c>
      <c r="J156" s="3">
        <v>1.1499999999999999</v>
      </c>
    </row>
    <row r="157" spans="2:19" x14ac:dyDescent="0.2">
      <c r="B157" s="28" t="s">
        <v>83</v>
      </c>
      <c r="C157" s="112" t="s">
        <v>76</v>
      </c>
      <c r="D157" s="112">
        <v>1</v>
      </c>
      <c r="E157" s="112">
        <f>SUM(H128:H132)</f>
        <v>6.9696969696969702E-2</v>
      </c>
      <c r="F157" s="112">
        <f>SUM(I128:I132)/E157</f>
        <v>0.11452499999999997</v>
      </c>
      <c r="G157" s="222">
        <f>V15</f>
        <v>80000</v>
      </c>
      <c r="H157" s="223">
        <f>F157*G157*$J$156</f>
        <v>10536.299999999997</v>
      </c>
    </row>
    <row r="158" spans="2:19" x14ac:dyDescent="0.2">
      <c r="B158" s="28" t="s">
        <v>95</v>
      </c>
      <c r="C158" s="112" t="s">
        <v>76</v>
      </c>
      <c r="D158" s="112">
        <v>2</v>
      </c>
      <c r="E158" s="112">
        <f>SUM(H133:H137)</f>
        <v>6.9696969696969702E-2</v>
      </c>
      <c r="F158" s="112">
        <f>SUM(I133:I137)/E158</f>
        <v>0.17925000000000002</v>
      </c>
      <c r="G158" s="224">
        <f>V25+V45</f>
        <v>180000</v>
      </c>
      <c r="H158" s="223">
        <f t="shared" ref="H158:H160" si="7">F158*G158*$J$156</f>
        <v>37104.75</v>
      </c>
    </row>
    <row r="159" spans="2:19" x14ac:dyDescent="0.2">
      <c r="B159" s="3" t="s">
        <v>196</v>
      </c>
      <c r="C159" s="112" t="s">
        <v>76</v>
      </c>
      <c r="D159" s="112">
        <v>0</v>
      </c>
      <c r="E159" s="112">
        <f>SUM(H138:H142)</f>
        <v>6.9696969696969702E-2</v>
      </c>
      <c r="F159" s="112">
        <f>SUM(I138:I142)/E159</f>
        <v>0.28077499999999994</v>
      </c>
      <c r="G159" s="112">
        <v>0</v>
      </c>
      <c r="H159" s="223">
        <f t="shared" si="7"/>
        <v>0</v>
      </c>
    </row>
    <row r="160" spans="2:19" x14ac:dyDescent="0.2">
      <c r="B160" s="28" t="s">
        <v>234</v>
      </c>
      <c r="C160" s="112" t="s">
        <v>76</v>
      </c>
      <c r="D160" s="112">
        <v>1</v>
      </c>
      <c r="E160" s="112">
        <f>SUM(H148:H152)</f>
        <v>6.9696969696969702E-2</v>
      </c>
      <c r="F160" s="112">
        <f>SUM(I148:I152)/E160</f>
        <v>0.69095000000000006</v>
      </c>
      <c r="G160" s="224">
        <f>V35</f>
        <v>90000</v>
      </c>
      <c r="H160" s="223">
        <f t="shared" si="7"/>
        <v>71513.324999999997</v>
      </c>
    </row>
    <row r="161" spans="1:19" x14ac:dyDescent="0.2">
      <c r="B161" s="28"/>
      <c r="C161" s="112"/>
      <c r="D161" s="112"/>
      <c r="E161" s="112"/>
      <c r="F161" s="112"/>
      <c r="G161" s="224"/>
      <c r="H161" s="223"/>
    </row>
    <row r="162" spans="1:19" x14ac:dyDescent="0.2">
      <c r="B162" s="28"/>
      <c r="C162" s="112"/>
      <c r="D162" s="112"/>
      <c r="E162" s="112"/>
      <c r="F162" s="112"/>
      <c r="G162" s="224"/>
      <c r="H162" s="223"/>
    </row>
    <row r="163" spans="1:19" x14ac:dyDescent="0.2">
      <c r="B163" s="28"/>
      <c r="C163" s="112"/>
      <c r="D163" s="112"/>
      <c r="E163" s="112"/>
      <c r="F163" s="112"/>
      <c r="G163" s="224"/>
      <c r="H163" s="223"/>
    </row>
    <row r="164" spans="1:19" x14ac:dyDescent="0.2">
      <c r="B164" s="465" t="s">
        <v>721</v>
      </c>
      <c r="C164" s="465"/>
      <c r="D164" s="465"/>
      <c r="E164" s="465"/>
      <c r="F164" s="465"/>
      <c r="G164" s="465"/>
      <c r="H164" s="465"/>
      <c r="I164" s="465"/>
      <c r="J164" s="465"/>
    </row>
    <row r="165" spans="1:19" x14ac:dyDescent="0.2">
      <c r="B165" s="149" t="s">
        <v>369</v>
      </c>
      <c r="C165" s="204" t="s">
        <v>475</v>
      </c>
      <c r="D165" s="204" t="s">
        <v>476</v>
      </c>
      <c r="E165" s="204" t="s">
        <v>477</v>
      </c>
      <c r="F165" s="204" t="s">
        <v>478</v>
      </c>
      <c r="G165" s="204" t="s">
        <v>479</v>
      </c>
      <c r="H165" s="204" t="s">
        <v>480</v>
      </c>
      <c r="I165" s="204" t="s">
        <v>481</v>
      </c>
    </row>
    <row r="166" spans="1:19" x14ac:dyDescent="0.2">
      <c r="A166" s="147">
        <v>5</v>
      </c>
      <c r="B166" s="205"/>
      <c r="C166" s="206">
        <v>2</v>
      </c>
      <c r="D166" s="206">
        <v>2</v>
      </c>
      <c r="E166" s="206">
        <v>1</v>
      </c>
      <c r="F166" s="206">
        <v>0</v>
      </c>
      <c r="G166" s="207"/>
      <c r="H166" s="207"/>
      <c r="I166" s="207"/>
      <c r="J166" s="3"/>
    </row>
    <row r="167" spans="1:19" x14ac:dyDescent="0.2">
      <c r="B167" s="176">
        <v>35</v>
      </c>
      <c r="C167" s="3">
        <f t="shared" ref="C167:C181" si="8">P167*$C$166</f>
        <v>0.16260000000000002</v>
      </c>
      <c r="D167" s="3">
        <f>Q167*$D$166</f>
        <v>0.1052</v>
      </c>
      <c r="E167" s="3">
        <f t="shared" ref="E167:E181" si="9">R167*$E$166</f>
        <v>8.1300000000000011E-2</v>
      </c>
      <c r="F167" s="3">
        <f>S167*$F$166</f>
        <v>0</v>
      </c>
      <c r="G167" s="3">
        <f t="shared" ref="G167:G181" si="10">SUM(C167:F167)/$A$166</f>
        <v>6.9820000000000021E-2</v>
      </c>
      <c r="H167" s="3">
        <f>0.92/66</f>
        <v>1.3939393939393941E-2</v>
      </c>
      <c r="I167" s="3">
        <f>G167*H167</f>
        <v>9.7324848484848527E-4</v>
      </c>
      <c r="O167" s="208">
        <v>35</v>
      </c>
      <c r="P167" s="213">
        <v>8.1300000000000011E-2</v>
      </c>
      <c r="Q167" s="214">
        <v>5.2600000000000001E-2</v>
      </c>
      <c r="R167" s="215">
        <v>8.1300000000000011E-2</v>
      </c>
      <c r="S167" s="216">
        <v>5.2600000000000001E-2</v>
      </c>
    </row>
    <row r="168" spans="1:19" x14ac:dyDescent="0.2">
      <c r="B168" s="176">
        <v>36</v>
      </c>
      <c r="C168" s="3">
        <f t="shared" si="8"/>
        <v>0.16260000000000002</v>
      </c>
      <c r="D168" s="3">
        <f t="shared" ref="D168:D181" si="11">Q168*$D$166</f>
        <v>0.1052</v>
      </c>
      <c r="E168" s="3">
        <f t="shared" si="9"/>
        <v>8.1300000000000011E-2</v>
      </c>
      <c r="F168" s="3">
        <f t="shared" ref="F168:F181" si="12">S168*$F$166</f>
        <v>0</v>
      </c>
      <c r="G168" s="3">
        <f t="shared" si="10"/>
        <v>6.9820000000000021E-2</v>
      </c>
      <c r="H168" s="3">
        <f t="shared" ref="H168:H181" si="13">0.92/66</f>
        <v>1.3939393939393941E-2</v>
      </c>
      <c r="I168" s="3">
        <f t="shared" ref="I168:I181" si="14">G168*H168</f>
        <v>9.7324848484848527E-4</v>
      </c>
      <c r="O168" s="208">
        <v>36</v>
      </c>
      <c r="P168" s="213">
        <v>8.1300000000000011E-2</v>
      </c>
      <c r="Q168" s="214">
        <v>5.2600000000000001E-2</v>
      </c>
      <c r="R168" s="215">
        <v>8.1300000000000011E-2</v>
      </c>
      <c r="S168" s="216">
        <v>5.2600000000000001E-2</v>
      </c>
    </row>
    <row r="169" spans="1:19" x14ac:dyDescent="0.2">
      <c r="B169" s="176">
        <v>37</v>
      </c>
      <c r="C169" s="3">
        <f t="shared" si="8"/>
        <v>0.16260000000000002</v>
      </c>
      <c r="D169" s="3">
        <f t="shared" si="11"/>
        <v>0.1052</v>
      </c>
      <c r="E169" s="3">
        <f t="shared" si="9"/>
        <v>8.1300000000000011E-2</v>
      </c>
      <c r="F169" s="3">
        <f t="shared" si="12"/>
        <v>0</v>
      </c>
      <c r="G169" s="3">
        <f t="shared" si="10"/>
        <v>6.9820000000000021E-2</v>
      </c>
      <c r="H169" s="3">
        <f>0.92/66</f>
        <v>1.3939393939393941E-2</v>
      </c>
      <c r="I169" s="3">
        <f>G169*H169</f>
        <v>9.7324848484848527E-4</v>
      </c>
      <c r="O169" s="208">
        <v>37</v>
      </c>
      <c r="P169" s="213">
        <v>8.1300000000000011E-2</v>
      </c>
      <c r="Q169" s="214">
        <v>5.2600000000000001E-2</v>
      </c>
      <c r="R169" s="215">
        <v>8.1300000000000011E-2</v>
      </c>
      <c r="S169" s="216">
        <v>5.2600000000000001E-2</v>
      </c>
    </row>
    <row r="170" spans="1:19" x14ac:dyDescent="0.2">
      <c r="B170" s="176">
        <v>38</v>
      </c>
      <c r="C170" s="3">
        <f t="shared" si="8"/>
        <v>0.16260000000000002</v>
      </c>
      <c r="D170" s="3">
        <f t="shared" si="11"/>
        <v>0.1052</v>
      </c>
      <c r="E170" s="3">
        <f t="shared" si="9"/>
        <v>8.1300000000000011E-2</v>
      </c>
      <c r="F170" s="3">
        <f t="shared" si="12"/>
        <v>0</v>
      </c>
      <c r="G170" s="3">
        <f t="shared" si="10"/>
        <v>6.9820000000000021E-2</v>
      </c>
      <c r="H170" s="3">
        <f t="shared" si="13"/>
        <v>1.3939393939393941E-2</v>
      </c>
      <c r="I170" s="3">
        <f t="shared" si="14"/>
        <v>9.7324848484848527E-4</v>
      </c>
      <c r="O170" s="208">
        <v>38</v>
      </c>
      <c r="P170" s="213">
        <v>8.1300000000000011E-2</v>
      </c>
      <c r="Q170" s="214">
        <v>5.2600000000000001E-2</v>
      </c>
      <c r="R170" s="215">
        <v>8.1300000000000011E-2</v>
      </c>
      <c r="S170" s="216">
        <v>5.2600000000000001E-2</v>
      </c>
    </row>
    <row r="171" spans="1:19" x14ac:dyDescent="0.2">
      <c r="B171" s="225">
        <v>39</v>
      </c>
      <c r="C171" s="15">
        <f t="shared" si="8"/>
        <v>0.16260000000000002</v>
      </c>
      <c r="D171" s="15">
        <f t="shared" si="11"/>
        <v>0.1052</v>
      </c>
      <c r="E171" s="15">
        <f t="shared" si="9"/>
        <v>8.1300000000000011E-2</v>
      </c>
      <c r="F171" s="15">
        <f t="shared" si="12"/>
        <v>0</v>
      </c>
      <c r="G171" s="15">
        <f t="shared" si="10"/>
        <v>6.9820000000000021E-2</v>
      </c>
      <c r="H171" s="15">
        <f t="shared" si="13"/>
        <v>1.3939393939393941E-2</v>
      </c>
      <c r="I171" s="15">
        <f t="shared" si="14"/>
        <v>9.7324848484848527E-4</v>
      </c>
      <c r="O171" s="217">
        <v>39</v>
      </c>
      <c r="P171" s="213">
        <v>8.1300000000000011E-2</v>
      </c>
      <c r="Q171" s="214">
        <v>5.2600000000000001E-2</v>
      </c>
      <c r="R171" s="215">
        <v>8.1300000000000011E-2</v>
      </c>
      <c r="S171" s="216">
        <v>5.2600000000000001E-2</v>
      </c>
    </row>
    <row r="172" spans="1:19" x14ac:dyDescent="0.2">
      <c r="B172" s="176">
        <v>40</v>
      </c>
      <c r="C172" s="3">
        <f t="shared" si="8"/>
        <v>0.25619999999999998</v>
      </c>
      <c r="D172" s="3">
        <f t="shared" si="11"/>
        <v>0.14760000000000001</v>
      </c>
      <c r="E172" s="3">
        <f t="shared" si="9"/>
        <v>0.12809999999999999</v>
      </c>
      <c r="F172" s="3">
        <f t="shared" si="12"/>
        <v>0</v>
      </c>
      <c r="G172" s="3">
        <f t="shared" si="10"/>
        <v>0.10638</v>
      </c>
      <c r="H172" s="3">
        <f t="shared" si="13"/>
        <v>1.3939393939393941E-2</v>
      </c>
      <c r="I172" s="3">
        <f t="shared" si="14"/>
        <v>1.4828727272727274E-3</v>
      </c>
      <c r="O172" s="208">
        <v>40</v>
      </c>
      <c r="P172" s="209">
        <v>0.12809999999999999</v>
      </c>
      <c r="Q172" s="210">
        <v>7.3800000000000004E-2</v>
      </c>
      <c r="R172" s="211">
        <v>0.12809999999999999</v>
      </c>
      <c r="S172" s="212">
        <v>7.3800000000000004E-2</v>
      </c>
    </row>
    <row r="173" spans="1:19" x14ac:dyDescent="0.2">
      <c r="B173" s="176">
        <v>41</v>
      </c>
      <c r="C173" s="3">
        <f t="shared" si="8"/>
        <v>0.25619999999999998</v>
      </c>
      <c r="D173" s="3">
        <f t="shared" si="11"/>
        <v>0.14760000000000001</v>
      </c>
      <c r="E173" s="3">
        <f t="shared" si="9"/>
        <v>0.12809999999999999</v>
      </c>
      <c r="F173" s="3">
        <f t="shared" si="12"/>
        <v>0</v>
      </c>
      <c r="G173" s="3">
        <f t="shared" si="10"/>
        <v>0.10638</v>
      </c>
      <c r="H173" s="3">
        <f t="shared" si="13"/>
        <v>1.3939393939393941E-2</v>
      </c>
      <c r="I173" s="3">
        <f t="shared" si="14"/>
        <v>1.4828727272727274E-3</v>
      </c>
      <c r="O173" s="208">
        <v>41</v>
      </c>
      <c r="P173" s="213">
        <v>0.12809999999999999</v>
      </c>
      <c r="Q173" s="214">
        <v>7.3800000000000004E-2</v>
      </c>
      <c r="R173" s="215">
        <v>0.12809999999999999</v>
      </c>
      <c r="S173" s="216">
        <v>7.3800000000000004E-2</v>
      </c>
    </row>
    <row r="174" spans="1:19" x14ac:dyDescent="0.2">
      <c r="B174" s="176">
        <v>42</v>
      </c>
      <c r="C174" s="3">
        <f t="shared" si="8"/>
        <v>0.25619999999999998</v>
      </c>
      <c r="D174" s="3">
        <f t="shared" si="11"/>
        <v>0.14760000000000001</v>
      </c>
      <c r="E174" s="3">
        <f t="shared" si="9"/>
        <v>0.12809999999999999</v>
      </c>
      <c r="F174" s="3">
        <f t="shared" si="12"/>
        <v>0</v>
      </c>
      <c r="G174" s="3">
        <f t="shared" si="10"/>
        <v>0.10638</v>
      </c>
      <c r="H174" s="3">
        <f t="shared" si="13"/>
        <v>1.3939393939393941E-2</v>
      </c>
      <c r="I174" s="3">
        <f t="shared" si="14"/>
        <v>1.4828727272727274E-3</v>
      </c>
      <c r="O174" s="208">
        <v>42</v>
      </c>
      <c r="P174" s="213">
        <v>0.12809999999999999</v>
      </c>
      <c r="Q174" s="214">
        <v>7.3800000000000004E-2</v>
      </c>
      <c r="R174" s="215">
        <v>0.12809999999999999</v>
      </c>
      <c r="S174" s="216">
        <v>7.3800000000000004E-2</v>
      </c>
    </row>
    <row r="175" spans="1:19" x14ac:dyDescent="0.2">
      <c r="B175" s="176">
        <v>43</v>
      </c>
      <c r="C175" s="3">
        <f t="shared" si="8"/>
        <v>0.25619999999999998</v>
      </c>
      <c r="D175" s="3">
        <f t="shared" si="11"/>
        <v>0.14760000000000001</v>
      </c>
      <c r="E175" s="3">
        <f t="shared" si="9"/>
        <v>0.12809999999999999</v>
      </c>
      <c r="F175" s="3">
        <f t="shared" si="12"/>
        <v>0</v>
      </c>
      <c r="G175" s="3">
        <f t="shared" si="10"/>
        <v>0.10638</v>
      </c>
      <c r="H175" s="3">
        <f t="shared" si="13"/>
        <v>1.3939393939393941E-2</v>
      </c>
      <c r="I175" s="3">
        <f t="shared" si="14"/>
        <v>1.4828727272727274E-3</v>
      </c>
      <c r="O175" s="208">
        <v>43</v>
      </c>
      <c r="P175" s="213">
        <v>0.12809999999999999</v>
      </c>
      <c r="Q175" s="214">
        <v>7.3800000000000004E-2</v>
      </c>
      <c r="R175" s="215">
        <v>0.12809999999999999</v>
      </c>
      <c r="S175" s="216">
        <v>7.3800000000000004E-2</v>
      </c>
    </row>
    <row r="176" spans="1:19" x14ac:dyDescent="0.2">
      <c r="B176" s="225">
        <v>44</v>
      </c>
      <c r="C176" s="15">
        <f t="shared" si="8"/>
        <v>0.25619999999999998</v>
      </c>
      <c r="D176" s="15">
        <f t="shared" si="11"/>
        <v>0.14760000000000001</v>
      </c>
      <c r="E176" s="15">
        <f t="shared" si="9"/>
        <v>0.12809999999999999</v>
      </c>
      <c r="F176" s="15">
        <f t="shared" si="12"/>
        <v>0</v>
      </c>
      <c r="G176" s="15">
        <f t="shared" si="10"/>
        <v>0.10638</v>
      </c>
      <c r="H176" s="15">
        <f t="shared" si="13"/>
        <v>1.3939393939393941E-2</v>
      </c>
      <c r="I176" s="15">
        <f t="shared" si="14"/>
        <v>1.4828727272727274E-3</v>
      </c>
      <c r="O176" s="217">
        <v>44</v>
      </c>
      <c r="P176" s="218">
        <v>0.12809999999999999</v>
      </c>
      <c r="Q176" s="219">
        <v>7.3800000000000004E-2</v>
      </c>
      <c r="R176" s="220">
        <v>0.12809999999999999</v>
      </c>
      <c r="S176" s="221">
        <v>7.3800000000000004E-2</v>
      </c>
    </row>
    <row r="177" spans="2:19" x14ac:dyDescent="0.2">
      <c r="B177" s="176">
        <v>60</v>
      </c>
      <c r="C177" s="3">
        <f t="shared" si="8"/>
        <v>1.5374000000000001</v>
      </c>
      <c r="D177" s="3">
        <f t="shared" si="11"/>
        <v>0.91539999999999999</v>
      </c>
      <c r="E177" s="3">
        <f t="shared" si="9"/>
        <v>0.76870000000000005</v>
      </c>
      <c r="F177" s="3">
        <f t="shared" si="12"/>
        <v>0</v>
      </c>
      <c r="G177" s="3">
        <f t="shared" si="10"/>
        <v>0.64429999999999998</v>
      </c>
      <c r="H177" s="3">
        <f t="shared" si="13"/>
        <v>1.3939393939393941E-2</v>
      </c>
      <c r="I177" s="3">
        <f t="shared" si="14"/>
        <v>8.9811515151515149E-3</v>
      </c>
      <c r="O177" s="208">
        <v>60</v>
      </c>
      <c r="P177" s="209">
        <v>0.76870000000000005</v>
      </c>
      <c r="Q177" s="210">
        <v>0.4577</v>
      </c>
      <c r="R177" s="211">
        <v>0.76870000000000005</v>
      </c>
      <c r="S177" s="212">
        <v>0.45770000000000005</v>
      </c>
    </row>
    <row r="178" spans="2:19" x14ac:dyDescent="0.2">
      <c r="B178" s="176">
        <v>61</v>
      </c>
      <c r="C178" s="3">
        <f t="shared" si="8"/>
        <v>1.5374000000000001</v>
      </c>
      <c r="D178" s="3">
        <f t="shared" si="11"/>
        <v>0.9154000000000001</v>
      </c>
      <c r="E178" s="3">
        <f t="shared" si="9"/>
        <v>0.76870000000000005</v>
      </c>
      <c r="F178" s="3">
        <f t="shared" si="12"/>
        <v>0</v>
      </c>
      <c r="G178" s="3">
        <f t="shared" si="10"/>
        <v>0.64430000000000009</v>
      </c>
      <c r="H178" s="3">
        <f t="shared" si="13"/>
        <v>1.3939393939393941E-2</v>
      </c>
      <c r="I178" s="3">
        <f t="shared" si="14"/>
        <v>8.9811515151515166E-3</v>
      </c>
      <c r="O178" s="208">
        <v>61</v>
      </c>
      <c r="P178" s="213">
        <v>0.76870000000000005</v>
      </c>
      <c r="Q178" s="214">
        <v>0.45770000000000005</v>
      </c>
      <c r="R178" s="215">
        <v>0.76870000000000005</v>
      </c>
      <c r="S178" s="216">
        <v>0.45770000000000005</v>
      </c>
    </row>
    <row r="179" spans="2:19" x14ac:dyDescent="0.2">
      <c r="B179" s="176">
        <v>62</v>
      </c>
      <c r="C179" s="3">
        <f t="shared" si="8"/>
        <v>1.5374000000000001</v>
      </c>
      <c r="D179" s="3">
        <f t="shared" si="11"/>
        <v>0.9154000000000001</v>
      </c>
      <c r="E179" s="3">
        <f t="shared" si="9"/>
        <v>0.76870000000000005</v>
      </c>
      <c r="F179" s="3">
        <f t="shared" si="12"/>
        <v>0</v>
      </c>
      <c r="G179" s="3">
        <f t="shared" si="10"/>
        <v>0.64430000000000009</v>
      </c>
      <c r="H179" s="3">
        <f t="shared" si="13"/>
        <v>1.3939393939393941E-2</v>
      </c>
      <c r="I179" s="3">
        <f t="shared" si="14"/>
        <v>8.9811515151515166E-3</v>
      </c>
      <c r="O179" s="208">
        <v>62</v>
      </c>
      <c r="P179" s="213">
        <v>0.76870000000000005</v>
      </c>
      <c r="Q179" s="214">
        <v>0.45770000000000005</v>
      </c>
      <c r="R179" s="215">
        <v>0.76870000000000005</v>
      </c>
      <c r="S179" s="216">
        <v>0.45770000000000005</v>
      </c>
    </row>
    <row r="180" spans="2:19" x14ac:dyDescent="0.2">
      <c r="B180" s="176">
        <v>63</v>
      </c>
      <c r="C180" s="3">
        <f t="shared" si="8"/>
        <v>1.5374000000000001</v>
      </c>
      <c r="D180" s="3">
        <f t="shared" si="11"/>
        <v>0.9154000000000001</v>
      </c>
      <c r="E180" s="3">
        <f t="shared" si="9"/>
        <v>0.76870000000000005</v>
      </c>
      <c r="F180" s="3">
        <f t="shared" si="12"/>
        <v>0</v>
      </c>
      <c r="G180" s="3">
        <f t="shared" si="10"/>
        <v>0.64430000000000009</v>
      </c>
      <c r="H180" s="3">
        <f t="shared" si="13"/>
        <v>1.3939393939393941E-2</v>
      </c>
      <c r="I180" s="3">
        <f t="shared" si="14"/>
        <v>8.9811515151515166E-3</v>
      </c>
      <c r="O180" s="208">
        <v>63</v>
      </c>
      <c r="P180" s="213">
        <v>0.76870000000000005</v>
      </c>
      <c r="Q180" s="214">
        <v>0.45770000000000005</v>
      </c>
      <c r="R180" s="215">
        <v>0.76870000000000005</v>
      </c>
      <c r="S180" s="216">
        <v>0.45770000000000005</v>
      </c>
    </row>
    <row r="181" spans="2:19" x14ac:dyDescent="0.2">
      <c r="B181" s="176">
        <v>64</v>
      </c>
      <c r="C181" s="3">
        <f t="shared" si="8"/>
        <v>1.5374000000000001</v>
      </c>
      <c r="D181" s="3">
        <f t="shared" si="11"/>
        <v>0.9154000000000001</v>
      </c>
      <c r="E181" s="3">
        <f t="shared" si="9"/>
        <v>0.76870000000000005</v>
      </c>
      <c r="F181" s="3">
        <f t="shared" si="12"/>
        <v>0</v>
      </c>
      <c r="G181" s="3">
        <f t="shared" si="10"/>
        <v>0.64430000000000009</v>
      </c>
      <c r="H181" s="3">
        <f t="shared" si="13"/>
        <v>1.3939393939393941E-2</v>
      </c>
      <c r="I181" s="3">
        <f t="shared" si="14"/>
        <v>8.9811515151515166E-3</v>
      </c>
      <c r="O181" s="217">
        <v>64</v>
      </c>
      <c r="P181" s="218">
        <v>0.76870000000000005</v>
      </c>
      <c r="Q181" s="219">
        <v>0.45770000000000005</v>
      </c>
      <c r="R181" s="220">
        <v>0.76870000000000005</v>
      </c>
      <c r="S181" s="221">
        <v>0.45770000000000005</v>
      </c>
    </row>
    <row r="182" spans="2:19" x14ac:dyDescent="0.2">
      <c r="B182" s="28"/>
      <c r="C182" s="112"/>
      <c r="D182" s="112"/>
      <c r="E182" s="112"/>
      <c r="F182" s="112"/>
      <c r="G182" s="224"/>
      <c r="H182" s="223"/>
    </row>
    <row r="183" spans="2:19" x14ac:dyDescent="0.2">
      <c r="B183" s="28"/>
      <c r="C183" s="112"/>
      <c r="D183" s="112"/>
      <c r="E183" s="112"/>
      <c r="F183" s="112"/>
      <c r="G183" s="224"/>
      <c r="H183" s="223"/>
    </row>
    <row r="184" spans="2:19" x14ac:dyDescent="0.2">
      <c r="B184" s="28"/>
      <c r="C184" s="112"/>
      <c r="D184" s="112"/>
      <c r="E184" s="112"/>
      <c r="F184" s="112"/>
      <c r="G184" s="224"/>
      <c r="H184" s="223"/>
    </row>
    <row r="185" spans="2:19" x14ac:dyDescent="0.2">
      <c r="B185" s="465" t="s">
        <v>722</v>
      </c>
      <c r="C185" s="465"/>
      <c r="D185" s="465"/>
      <c r="E185" s="465"/>
      <c r="F185" s="465"/>
      <c r="G185" s="465"/>
      <c r="H185" s="465"/>
      <c r="I185" s="465"/>
    </row>
    <row r="186" spans="2:19" x14ac:dyDescent="0.2">
      <c r="B186" s="106" t="s">
        <v>483</v>
      </c>
      <c r="C186" s="40" t="s">
        <v>484</v>
      </c>
      <c r="D186" s="108" t="s">
        <v>485</v>
      </c>
      <c r="E186" s="111" t="s">
        <v>480</v>
      </c>
      <c r="F186" s="108" t="s">
        <v>486</v>
      </c>
      <c r="G186" s="151" t="s">
        <v>488</v>
      </c>
      <c r="H186" s="152" t="s">
        <v>437</v>
      </c>
      <c r="J186" s="3"/>
      <c r="K186" s="3"/>
    </row>
    <row r="187" spans="2:19" x14ac:dyDescent="0.2">
      <c r="B187" s="28" t="s">
        <v>79</v>
      </c>
      <c r="C187" s="112" t="s">
        <v>76</v>
      </c>
      <c r="D187" s="112">
        <v>1</v>
      </c>
      <c r="E187" s="112">
        <f>SUM(H167:H171)</f>
        <v>6.9696969696969702E-2</v>
      </c>
      <c r="F187" s="112">
        <f>SUM(I167:I171)/E187</f>
        <v>6.9820000000000035E-2</v>
      </c>
      <c r="G187" s="222">
        <f>V75</f>
        <v>80000</v>
      </c>
      <c r="H187" s="223">
        <f>F187*G187*J187</f>
        <v>6423.4400000000032</v>
      </c>
      <c r="J187" s="3">
        <v>1.1499999999999999</v>
      </c>
      <c r="K187" s="3" t="s">
        <v>76</v>
      </c>
    </row>
    <row r="188" spans="2:19" x14ac:dyDescent="0.2">
      <c r="B188" s="28" t="s">
        <v>83</v>
      </c>
      <c r="C188" s="3" t="s">
        <v>76</v>
      </c>
      <c r="D188" s="3">
        <v>3</v>
      </c>
      <c r="E188" s="3">
        <f>SUM(H172:H176)</f>
        <v>6.9696969696969702E-2</v>
      </c>
      <c r="F188" s="3">
        <f>SUM(I172:I176)/E188</f>
        <v>0.10638</v>
      </c>
      <c r="G188" s="177">
        <f>V55+V65+V85</f>
        <v>280000</v>
      </c>
      <c r="H188" s="130">
        <f>F188*G188*J187</f>
        <v>34254.36</v>
      </c>
    </row>
    <row r="189" spans="2:19" x14ac:dyDescent="0.2">
      <c r="B189" s="28" t="s">
        <v>234</v>
      </c>
      <c r="C189" s="3" t="s">
        <v>76</v>
      </c>
      <c r="D189" s="3">
        <v>1</v>
      </c>
      <c r="E189" s="3">
        <f>SUM(H177:H181)</f>
        <v>6.9696969696969702E-2</v>
      </c>
      <c r="F189" s="3">
        <f>SUM(I177:I181)/E189</f>
        <v>0.64430000000000009</v>
      </c>
      <c r="G189" s="177">
        <f>V95</f>
        <v>75000</v>
      </c>
      <c r="H189" s="130">
        <f>F189*G189*J187</f>
        <v>55570.875000000007</v>
      </c>
    </row>
    <row r="190" spans="2:19" x14ac:dyDescent="0.2">
      <c r="B190" s="28"/>
      <c r="C190" s="3"/>
      <c r="D190" s="3"/>
      <c r="E190" s="3"/>
      <c r="F190" s="3"/>
      <c r="G190" s="177"/>
      <c r="H190" s="130"/>
    </row>
    <row r="191" spans="2:19" x14ac:dyDescent="0.2">
      <c r="B191" s="28"/>
      <c r="C191" s="3"/>
      <c r="D191" s="3"/>
      <c r="E191" s="3"/>
      <c r="F191" s="3"/>
      <c r="G191" s="177"/>
      <c r="H191" s="130"/>
    </row>
    <row r="192" spans="2:19" x14ac:dyDescent="0.2">
      <c r="B192" s="28"/>
      <c r="C192" s="3"/>
      <c r="D192" s="3"/>
      <c r="E192" s="3"/>
      <c r="F192" s="3"/>
      <c r="G192" s="177"/>
      <c r="H192" s="130"/>
    </row>
    <row r="193" spans="4:22" x14ac:dyDescent="0.2">
      <c r="D193" s="456" t="s">
        <v>1311</v>
      </c>
      <c r="E193" s="456"/>
      <c r="F193" s="456"/>
      <c r="G193" s="456"/>
      <c r="S193" s="35"/>
      <c r="T193" s="35"/>
      <c r="U193" s="35"/>
      <c r="V193" s="35"/>
    </row>
    <row r="194" spans="4:22" x14ac:dyDescent="0.2">
      <c r="D194" s="77" t="s">
        <v>353</v>
      </c>
      <c r="E194" s="77" t="s">
        <v>1302</v>
      </c>
      <c r="F194" s="119" t="s">
        <v>354</v>
      </c>
      <c r="G194" s="135" t="s">
        <v>574</v>
      </c>
      <c r="S194" s="35"/>
      <c r="T194" s="35"/>
      <c r="U194" s="147"/>
      <c r="V194" s="28"/>
    </row>
    <row r="195" spans="4:22" x14ac:dyDescent="0.2">
      <c r="D195" s="107" t="s">
        <v>3585</v>
      </c>
      <c r="E195" s="35"/>
      <c r="F195" s="108" t="s">
        <v>22</v>
      </c>
      <c r="G195" s="19" t="s">
        <v>23</v>
      </c>
      <c r="S195" s="107"/>
      <c r="T195" s="35"/>
      <c r="U195" s="147"/>
      <c r="V195" s="11"/>
    </row>
    <row r="196" spans="4:22" x14ac:dyDescent="0.2">
      <c r="D196" s="107" t="s">
        <v>3997</v>
      </c>
      <c r="E196" s="35"/>
      <c r="F196" s="108" t="s">
        <v>26</v>
      </c>
      <c r="G196" s="186" t="s">
        <v>2023</v>
      </c>
      <c r="S196" s="107"/>
      <c r="T196" s="35"/>
      <c r="U196" s="147"/>
      <c r="V196" s="10"/>
    </row>
    <row r="197" spans="4:22" x14ac:dyDescent="0.2">
      <c r="D197" s="107" t="s">
        <v>3676</v>
      </c>
      <c r="E197" s="35"/>
      <c r="F197" s="108" t="s">
        <v>440</v>
      </c>
      <c r="G197" s="226">
        <v>21.78</v>
      </c>
      <c r="S197" s="107"/>
      <c r="T197" s="35"/>
      <c r="U197" s="147"/>
      <c r="V197" s="226"/>
    </row>
    <row r="198" spans="4:22" x14ac:dyDescent="0.2">
      <c r="D198" s="107" t="s">
        <v>3677</v>
      </c>
      <c r="E198" s="3"/>
      <c r="F198" s="111" t="s">
        <v>723</v>
      </c>
      <c r="G198" s="194" t="s">
        <v>2275</v>
      </c>
      <c r="S198" s="107"/>
      <c r="T198" s="3"/>
      <c r="U198" s="202"/>
      <c r="V198" s="132"/>
    </row>
    <row r="199" spans="4:22" x14ac:dyDescent="0.2">
      <c r="D199" s="107" t="s">
        <v>3678</v>
      </c>
      <c r="E199" s="3"/>
      <c r="F199" s="111" t="s">
        <v>399</v>
      </c>
      <c r="G199" s="192" t="s">
        <v>2274</v>
      </c>
      <c r="S199" s="107"/>
      <c r="T199" s="3"/>
      <c r="U199" s="202"/>
      <c r="V199" s="192"/>
    </row>
    <row r="200" spans="4:22" x14ac:dyDescent="0.2">
      <c r="D200" s="107" t="s">
        <v>3679</v>
      </c>
      <c r="F200" s="108" t="s">
        <v>70</v>
      </c>
      <c r="G200" s="200" t="s">
        <v>1502</v>
      </c>
      <c r="S200" s="107"/>
      <c r="U200" s="147"/>
      <c r="V200" s="145"/>
    </row>
    <row r="201" spans="4:22" x14ac:dyDescent="0.2">
      <c r="D201" s="107" t="s">
        <v>3680</v>
      </c>
      <c r="F201" s="108" t="s">
        <v>441</v>
      </c>
      <c r="G201" s="194">
        <v>17097.3</v>
      </c>
      <c r="S201" s="107"/>
      <c r="U201" s="147"/>
      <c r="V201" s="132"/>
    </row>
    <row r="202" spans="4:22" x14ac:dyDescent="0.2">
      <c r="D202" s="107" t="s">
        <v>3681</v>
      </c>
      <c r="F202" s="108" t="s">
        <v>442</v>
      </c>
      <c r="G202" s="194">
        <v>1424.78</v>
      </c>
      <c r="S202" s="107"/>
      <c r="U202" s="147"/>
      <c r="V202" s="132"/>
    </row>
    <row r="203" spans="4:22" x14ac:dyDescent="0.2">
      <c r="D203" s="107" t="s">
        <v>3682</v>
      </c>
      <c r="F203" s="108" t="s">
        <v>724</v>
      </c>
      <c r="G203" s="194" t="s">
        <v>2273</v>
      </c>
      <c r="S203" s="107"/>
      <c r="U203" s="147"/>
      <c r="V203" s="132"/>
    </row>
    <row r="204" spans="4:22" x14ac:dyDescent="0.2">
      <c r="D204" s="107"/>
      <c r="F204" s="147"/>
      <c r="G204" s="194"/>
      <c r="S204" s="107"/>
      <c r="U204" s="147"/>
      <c r="V204" s="132"/>
    </row>
    <row r="205" spans="4:22" x14ac:dyDescent="0.2">
      <c r="D205" s="107"/>
      <c r="F205" s="147"/>
      <c r="G205" s="194"/>
      <c r="S205" s="107"/>
      <c r="U205" s="147"/>
      <c r="V205" s="132"/>
    </row>
    <row r="206" spans="4:22" x14ac:dyDescent="0.2">
      <c r="D206" s="107"/>
      <c r="F206" s="147"/>
      <c r="G206" s="194"/>
      <c r="S206" s="107"/>
      <c r="U206" s="147"/>
      <c r="V206" s="132"/>
    </row>
    <row r="207" spans="4:22" x14ac:dyDescent="0.2">
      <c r="D207" s="107"/>
      <c r="F207" s="147"/>
      <c r="G207" s="194"/>
      <c r="S207" s="107"/>
      <c r="U207" s="147"/>
      <c r="V207" s="132"/>
    </row>
    <row r="208" spans="4:22" x14ac:dyDescent="0.2">
      <c r="D208" s="456" t="s">
        <v>1312</v>
      </c>
      <c r="E208" s="456"/>
      <c r="F208" s="456"/>
      <c r="G208" s="456"/>
      <c r="S208" s="107"/>
      <c r="U208" s="147"/>
      <c r="V208" s="132"/>
    </row>
    <row r="209" spans="4:22" x14ac:dyDescent="0.2">
      <c r="D209" s="25" t="s">
        <v>417</v>
      </c>
      <c r="E209" s="25" t="s">
        <v>418</v>
      </c>
      <c r="F209" s="25">
        <v>3</v>
      </c>
      <c r="G209" s="175"/>
      <c r="S209" s="107"/>
      <c r="U209" s="147"/>
      <c r="V209" s="132"/>
    </row>
    <row r="210" spans="4:22" x14ac:dyDescent="0.2">
      <c r="D210" s="77" t="s">
        <v>353</v>
      </c>
      <c r="E210" s="77" t="s">
        <v>1302</v>
      </c>
      <c r="F210" s="119" t="s">
        <v>354</v>
      </c>
      <c r="G210" s="135" t="s">
        <v>574</v>
      </c>
      <c r="S210" s="107"/>
      <c r="U210" s="147"/>
      <c r="V210" s="132"/>
    </row>
    <row r="211" spans="4:22" x14ac:dyDescent="0.2">
      <c r="D211" s="107" t="s">
        <v>3585</v>
      </c>
      <c r="E211" s="35"/>
      <c r="F211" s="108" t="s">
        <v>22</v>
      </c>
      <c r="G211" s="19" t="s">
        <v>23</v>
      </c>
      <c r="S211" s="107"/>
      <c r="U211" s="147"/>
      <c r="V211" s="132"/>
    </row>
    <row r="212" spans="4:22" x14ac:dyDescent="0.2">
      <c r="D212" s="107" t="s">
        <v>6170</v>
      </c>
      <c r="E212" s="35"/>
      <c r="F212" s="108" t="s">
        <v>26</v>
      </c>
      <c r="G212" s="186" t="s">
        <v>754</v>
      </c>
      <c r="S212" s="107"/>
      <c r="U212" s="147"/>
      <c r="V212" s="132"/>
    </row>
    <row r="213" spans="4:22" x14ac:dyDescent="0.2">
      <c r="D213" s="107" t="s">
        <v>3799</v>
      </c>
      <c r="E213" s="35"/>
      <c r="F213" s="108" t="s">
        <v>66</v>
      </c>
      <c r="G213" s="186" t="s">
        <v>560</v>
      </c>
      <c r="S213" s="107"/>
      <c r="U213" s="147"/>
      <c r="V213" s="132"/>
    </row>
    <row r="214" spans="4:22" x14ac:dyDescent="0.2">
      <c r="D214" s="107" t="s">
        <v>6171</v>
      </c>
      <c r="E214" s="3"/>
      <c r="F214" s="111" t="s">
        <v>426</v>
      </c>
      <c r="G214" s="28">
        <v>3</v>
      </c>
      <c r="S214" s="107"/>
      <c r="U214" s="147"/>
      <c r="V214" s="132"/>
    </row>
    <row r="215" spans="4:22" x14ac:dyDescent="0.2">
      <c r="D215" s="107" t="s">
        <v>6172</v>
      </c>
      <c r="E215" s="3"/>
      <c r="F215" s="111" t="s">
        <v>764</v>
      </c>
      <c r="G215" s="126">
        <v>0.1</v>
      </c>
      <c r="S215" s="107"/>
      <c r="U215" s="147"/>
      <c r="V215" s="132"/>
    </row>
    <row r="216" spans="4:22" x14ac:dyDescent="0.2">
      <c r="D216" s="107" t="s">
        <v>3801</v>
      </c>
      <c r="E216" s="3"/>
      <c r="F216" s="111" t="s">
        <v>723</v>
      </c>
      <c r="G216" s="126">
        <f>G215</f>
        <v>0.1</v>
      </c>
      <c r="S216" s="107"/>
      <c r="U216" s="147"/>
      <c r="V216" s="132"/>
    </row>
    <row r="217" spans="4:22" x14ac:dyDescent="0.2">
      <c r="D217" s="107" t="s">
        <v>3800</v>
      </c>
      <c r="E217" s="3"/>
      <c r="F217" s="111" t="s">
        <v>765</v>
      </c>
      <c r="G217" s="126">
        <f>G216</f>
        <v>0.1</v>
      </c>
      <c r="S217" s="107"/>
      <c r="U217" s="147"/>
      <c r="V217" s="132"/>
    </row>
    <row r="218" spans="4:22" x14ac:dyDescent="0.2">
      <c r="D218" s="107" t="s">
        <v>3802</v>
      </c>
      <c r="E218" s="3"/>
      <c r="F218" s="111" t="s">
        <v>349</v>
      </c>
      <c r="G218" s="126"/>
      <c r="S218" s="107"/>
      <c r="U218" s="147"/>
      <c r="V218" s="132"/>
    </row>
    <row r="219" spans="4:22" x14ac:dyDescent="0.2">
      <c r="D219" s="107" t="s">
        <v>3803</v>
      </c>
      <c r="E219" s="3"/>
      <c r="F219" s="111" t="s">
        <v>70</v>
      </c>
      <c r="G219" s="125">
        <f>G214</f>
        <v>3</v>
      </c>
      <c r="S219" s="107"/>
      <c r="U219" s="147"/>
      <c r="V219" s="132"/>
    </row>
    <row r="220" spans="4:22" x14ac:dyDescent="0.2">
      <c r="D220" s="107" t="s">
        <v>3808</v>
      </c>
      <c r="E220" s="35"/>
      <c r="F220" s="108" t="s">
        <v>26</v>
      </c>
      <c r="G220" s="186" t="s">
        <v>755</v>
      </c>
      <c r="S220" s="107"/>
      <c r="U220" s="147"/>
      <c r="V220" s="132"/>
    </row>
    <row r="221" spans="4:22" x14ac:dyDescent="0.2">
      <c r="D221" s="107" t="s">
        <v>3810</v>
      </c>
      <c r="E221" s="35"/>
      <c r="F221" s="108" t="s">
        <v>66</v>
      </c>
      <c r="G221" s="186" t="s">
        <v>560</v>
      </c>
      <c r="S221" s="107"/>
      <c r="U221" s="147"/>
      <c r="V221" s="132"/>
    </row>
    <row r="222" spans="4:22" x14ac:dyDescent="0.2">
      <c r="D222" s="107" t="s">
        <v>6173</v>
      </c>
      <c r="E222" s="3"/>
      <c r="F222" s="111" t="s">
        <v>426</v>
      </c>
      <c r="G222" s="28">
        <v>2</v>
      </c>
      <c r="S222" s="107"/>
      <c r="U222" s="147"/>
      <c r="V222" s="132"/>
    </row>
    <row r="223" spans="4:22" x14ac:dyDescent="0.2">
      <c r="D223" s="107" t="s">
        <v>6174</v>
      </c>
      <c r="E223" s="3"/>
      <c r="F223" s="111" t="s">
        <v>764</v>
      </c>
      <c r="G223" s="126">
        <v>0.08</v>
      </c>
      <c r="S223" s="107"/>
      <c r="U223" s="147"/>
      <c r="V223" s="132"/>
    </row>
    <row r="224" spans="4:22" x14ac:dyDescent="0.2">
      <c r="D224" s="107" t="s">
        <v>3812</v>
      </c>
      <c r="E224" s="3"/>
      <c r="F224" s="111" t="s">
        <v>723</v>
      </c>
      <c r="G224" s="126">
        <f>G223</f>
        <v>0.08</v>
      </c>
      <c r="S224" s="107"/>
      <c r="U224" s="147"/>
      <c r="V224" s="132"/>
    </row>
    <row r="225" spans="4:22" x14ac:dyDescent="0.2">
      <c r="D225" s="107" t="s">
        <v>3811</v>
      </c>
      <c r="E225" s="3"/>
      <c r="F225" s="111" t="s">
        <v>765</v>
      </c>
      <c r="G225" s="126">
        <f>G224</f>
        <v>0.08</v>
      </c>
      <c r="S225" s="107"/>
      <c r="U225" s="147"/>
      <c r="V225" s="132"/>
    </row>
    <row r="226" spans="4:22" x14ac:dyDescent="0.2">
      <c r="D226" s="107" t="s">
        <v>3813</v>
      </c>
      <c r="E226" s="3"/>
      <c r="F226" s="111" t="s">
        <v>349</v>
      </c>
      <c r="G226" s="126"/>
      <c r="S226" s="107"/>
      <c r="U226" s="147"/>
      <c r="V226" s="132"/>
    </row>
    <row r="227" spans="4:22" x14ac:dyDescent="0.2">
      <c r="D227" s="107" t="s">
        <v>3814</v>
      </c>
      <c r="E227" s="3"/>
      <c r="F227" s="111" t="s">
        <v>70</v>
      </c>
      <c r="G227" s="125">
        <f>G222</f>
        <v>2</v>
      </c>
      <c r="S227" s="107"/>
      <c r="U227" s="147"/>
      <c r="V227" s="132"/>
    </row>
    <row r="228" spans="4:22" x14ac:dyDescent="0.2">
      <c r="D228" s="107" t="s">
        <v>3819</v>
      </c>
      <c r="E228" s="35"/>
      <c r="F228" s="108" t="s">
        <v>26</v>
      </c>
      <c r="G228" s="186" t="s">
        <v>756</v>
      </c>
      <c r="S228" s="107"/>
      <c r="U228" s="147"/>
      <c r="V228" s="132"/>
    </row>
    <row r="229" spans="4:22" x14ac:dyDescent="0.2">
      <c r="D229" s="107" t="s">
        <v>3821</v>
      </c>
      <c r="E229" s="35"/>
      <c r="F229" s="108" t="s">
        <v>66</v>
      </c>
      <c r="G229" s="186" t="s">
        <v>67</v>
      </c>
      <c r="S229" s="107"/>
      <c r="U229" s="147"/>
      <c r="V229" s="132"/>
    </row>
    <row r="230" spans="4:22" x14ac:dyDescent="0.2">
      <c r="D230" s="107" t="s">
        <v>6175</v>
      </c>
      <c r="E230" s="3"/>
      <c r="F230" s="111" t="s">
        <v>426</v>
      </c>
      <c r="G230" s="28">
        <v>2</v>
      </c>
      <c r="S230" s="107"/>
      <c r="U230" s="147"/>
      <c r="V230" s="132"/>
    </row>
    <row r="231" spans="4:22" x14ac:dyDescent="0.2">
      <c r="D231" s="107" t="s">
        <v>6176</v>
      </c>
      <c r="E231" s="3"/>
      <c r="F231" s="111" t="s">
        <v>764</v>
      </c>
      <c r="G231" s="244">
        <v>0.05</v>
      </c>
      <c r="S231" s="107"/>
      <c r="U231" s="147"/>
      <c r="V231" s="132"/>
    </row>
    <row r="232" spans="4:22" x14ac:dyDescent="0.2">
      <c r="D232" s="107" t="s">
        <v>3823</v>
      </c>
      <c r="E232" s="3"/>
      <c r="F232" s="111" t="s">
        <v>723</v>
      </c>
      <c r="G232" s="126">
        <f>G231</f>
        <v>0.05</v>
      </c>
      <c r="S232" s="107"/>
      <c r="U232" s="147"/>
      <c r="V232" s="132"/>
    </row>
    <row r="233" spans="4:22" x14ac:dyDescent="0.2">
      <c r="D233" s="107" t="s">
        <v>3822</v>
      </c>
      <c r="E233" s="3"/>
      <c r="F233" s="111" t="s">
        <v>765</v>
      </c>
      <c r="G233" s="126">
        <f>G232</f>
        <v>0.05</v>
      </c>
      <c r="S233" s="107"/>
      <c r="U233" s="147"/>
      <c r="V233" s="132"/>
    </row>
    <row r="234" spans="4:22" x14ac:dyDescent="0.2">
      <c r="D234" s="107" t="s">
        <v>3824</v>
      </c>
      <c r="E234" s="3"/>
      <c r="F234" s="111" t="s">
        <v>349</v>
      </c>
      <c r="G234" s="126"/>
      <c r="S234" s="107"/>
      <c r="U234" s="147"/>
      <c r="V234" s="132"/>
    </row>
    <row r="235" spans="4:22" x14ac:dyDescent="0.2">
      <c r="D235" s="107" t="s">
        <v>3825</v>
      </c>
      <c r="E235" s="3"/>
      <c r="F235" s="111" t="s">
        <v>70</v>
      </c>
      <c r="G235" s="125">
        <f>G230</f>
        <v>2</v>
      </c>
      <c r="S235" s="107"/>
      <c r="U235" s="147"/>
      <c r="V235" s="132"/>
    </row>
    <row r="236" spans="4:22" x14ac:dyDescent="0.2">
      <c r="D236" s="107" t="s">
        <v>3826</v>
      </c>
      <c r="E236" s="35"/>
      <c r="F236" s="108" t="s">
        <v>66</v>
      </c>
      <c r="G236" s="186" t="s">
        <v>560</v>
      </c>
      <c r="S236" s="107"/>
      <c r="U236" s="147"/>
      <c r="V236" s="132"/>
    </row>
    <row r="237" spans="4:22" x14ac:dyDescent="0.2">
      <c r="D237" s="107" t="s">
        <v>6177</v>
      </c>
      <c r="E237" s="3"/>
      <c r="F237" s="111" t="s">
        <v>426</v>
      </c>
      <c r="G237" s="28">
        <v>1</v>
      </c>
      <c r="S237" s="107"/>
      <c r="U237" s="147"/>
      <c r="V237" s="132"/>
    </row>
    <row r="238" spans="4:22" x14ac:dyDescent="0.2">
      <c r="D238" s="107" t="s">
        <v>6178</v>
      </c>
      <c r="E238" s="3"/>
      <c r="F238" s="111" t="s">
        <v>764</v>
      </c>
      <c r="G238" s="244">
        <v>0.05</v>
      </c>
      <c r="S238" s="107"/>
      <c r="U238" s="147"/>
      <c r="V238" s="132"/>
    </row>
    <row r="239" spans="4:22" x14ac:dyDescent="0.2">
      <c r="D239" s="107" t="s">
        <v>3828</v>
      </c>
      <c r="E239" s="3"/>
      <c r="F239" s="111" t="s">
        <v>723</v>
      </c>
      <c r="G239" s="126">
        <f>G238</f>
        <v>0.05</v>
      </c>
      <c r="S239" s="107"/>
      <c r="U239" s="147"/>
      <c r="V239" s="132"/>
    </row>
    <row r="240" spans="4:22" x14ac:dyDescent="0.2">
      <c r="D240" s="107" t="s">
        <v>3827</v>
      </c>
      <c r="E240" s="3"/>
      <c r="F240" s="111" t="s">
        <v>765</v>
      </c>
      <c r="G240" s="126">
        <f>G239</f>
        <v>0.05</v>
      </c>
      <c r="S240" s="107"/>
      <c r="U240" s="147"/>
      <c r="V240" s="132"/>
    </row>
    <row r="241" spans="4:22" x14ac:dyDescent="0.2">
      <c r="D241" s="107" t="s">
        <v>3829</v>
      </c>
      <c r="E241" s="3"/>
      <c r="F241" s="111" t="s">
        <v>349</v>
      </c>
      <c r="G241" s="126"/>
      <c r="S241" s="107"/>
      <c r="U241" s="147"/>
      <c r="V241" s="132"/>
    </row>
    <row r="242" spans="4:22" x14ac:dyDescent="0.2">
      <c r="D242" s="107" t="s">
        <v>3830</v>
      </c>
      <c r="E242" s="3"/>
      <c r="F242" s="111" t="s">
        <v>70</v>
      </c>
      <c r="G242" s="125">
        <f>G237</f>
        <v>1</v>
      </c>
      <c r="S242" s="107"/>
      <c r="U242" s="147"/>
      <c r="V242" s="132"/>
    </row>
    <row r="246" spans="4:22" x14ac:dyDescent="0.2">
      <c r="D246" s="468" t="s">
        <v>2260</v>
      </c>
      <c r="E246" s="468"/>
      <c r="F246" s="468"/>
      <c r="G246" s="468"/>
      <c r="H246" s="468"/>
    </row>
    <row r="247" spans="4:22" x14ac:dyDescent="0.2">
      <c r="D247" s="77" t="s">
        <v>353</v>
      </c>
      <c r="E247" s="77" t="s">
        <v>1302</v>
      </c>
      <c r="F247" s="119" t="s">
        <v>354</v>
      </c>
      <c r="G247" s="135" t="s">
        <v>574</v>
      </c>
      <c r="H247" s="135" t="s">
        <v>2979</v>
      </c>
    </row>
    <row r="248" spans="4:22" x14ac:dyDescent="0.2">
      <c r="D248" s="107" t="s">
        <v>3585</v>
      </c>
      <c r="E248" s="35"/>
      <c r="F248" s="108" t="s">
        <v>22</v>
      </c>
      <c r="G248" s="19" t="s">
        <v>23</v>
      </c>
      <c r="H248" s="19" t="s">
        <v>23</v>
      </c>
    </row>
    <row r="249" spans="4:22" x14ac:dyDescent="0.2">
      <c r="D249" s="107" t="s">
        <v>3835</v>
      </c>
      <c r="F249" s="108" t="s">
        <v>2261</v>
      </c>
      <c r="G249" s="130" t="s">
        <v>2981</v>
      </c>
      <c r="H249" s="130" t="s">
        <v>2982</v>
      </c>
    </row>
    <row r="250" spans="4:22" x14ac:dyDescent="0.2">
      <c r="D250" s="107" t="s">
        <v>3836</v>
      </c>
      <c r="F250" s="108" t="s">
        <v>2262</v>
      </c>
      <c r="G250" s="130" t="s">
        <v>2983</v>
      </c>
      <c r="H250" s="130" t="s">
        <v>2984</v>
      </c>
    </row>
    <row r="251" spans="4:22" x14ac:dyDescent="0.2">
      <c r="D251" s="107" t="s">
        <v>6179</v>
      </c>
      <c r="F251" s="108" t="s">
        <v>2263</v>
      </c>
      <c r="G251" s="130" t="s">
        <v>2985</v>
      </c>
      <c r="H251" s="130" t="s">
        <v>2986</v>
      </c>
    </row>
    <row r="252" spans="4:22" x14ac:dyDescent="0.2">
      <c r="D252" s="107" t="s">
        <v>6180</v>
      </c>
      <c r="F252" s="108" t="s">
        <v>2264</v>
      </c>
      <c r="G252" s="130" t="s">
        <v>2987</v>
      </c>
      <c r="H252" s="130" t="s">
        <v>2988</v>
      </c>
    </row>
    <row r="253" spans="4:22" x14ac:dyDescent="0.2">
      <c r="G253" s="130"/>
    </row>
  </sheetData>
  <mergeCells count="9">
    <mergeCell ref="D208:G208"/>
    <mergeCell ref="D246:H246"/>
    <mergeCell ref="D193:G193"/>
    <mergeCell ref="C4:F4"/>
    <mergeCell ref="S4:V4"/>
    <mergeCell ref="B125:J125"/>
    <mergeCell ref="B155:I155"/>
    <mergeCell ref="B164:J164"/>
    <mergeCell ref="B185:I185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266"/>
  <sheetViews>
    <sheetView zoomScale="104" workbookViewId="0">
      <selection activeCell="H241" sqref="H241:H266"/>
    </sheetView>
  </sheetViews>
  <sheetFormatPr baseColWidth="10" defaultColWidth="8.83203125" defaultRowHeight="15" x14ac:dyDescent="0.2"/>
  <cols>
    <col min="2" max="2" width="28" customWidth="1"/>
    <col min="3" max="3" width="36.83203125" customWidth="1" collapsed="1"/>
    <col min="4" max="4" width="12.5" customWidth="1" collapsed="1"/>
    <col min="5" max="5" width="22.5" customWidth="1" collapsed="1"/>
    <col min="6" max="6" width="16.5" customWidth="1" collapsed="1"/>
    <col min="7" max="7" width="12.5" customWidth="1" collapsed="1"/>
    <col min="8" max="8" width="13.5" bestFit="1" customWidth="1" collapsed="1"/>
    <col min="9" max="9" width="9.5" bestFit="1" customWidth="1" collapsed="1"/>
    <col min="12" max="12" width="11.5" customWidth="1" collapsed="1"/>
    <col min="15" max="15" width="14.5" customWidth="1" collapsed="1"/>
    <col min="20" max="20" width="11.5" customWidth="1" collapsed="1"/>
    <col min="21" max="21" width="19.5" customWidth="1" collapsed="1"/>
    <col min="22" max="22" width="24.5" customWidth="1" collapsed="1"/>
    <col min="25" max="25" width="17.5" customWidth="1" collapsed="1"/>
    <col min="26" max="26" width="12.5" customWidth="1" collapsed="1"/>
  </cols>
  <sheetData>
    <row r="1" spans="1:22" x14ac:dyDescent="0.2">
      <c r="A1" t="s">
        <v>1338</v>
      </c>
    </row>
    <row r="4" spans="1:22" x14ac:dyDescent="0.2">
      <c r="C4" s="455" t="s">
        <v>1284</v>
      </c>
      <c r="D4" s="455"/>
      <c r="E4" s="455"/>
      <c r="F4" s="455"/>
      <c r="S4" s="455" t="s">
        <v>1283</v>
      </c>
      <c r="T4" s="455"/>
      <c r="U4" s="455"/>
      <c r="V4" s="455"/>
    </row>
    <row r="5" spans="1:22" x14ac:dyDescent="0.2">
      <c r="C5" s="25" t="s">
        <v>417</v>
      </c>
      <c r="D5" s="25" t="s">
        <v>418</v>
      </c>
      <c r="E5" s="25">
        <v>3</v>
      </c>
      <c r="F5" s="175"/>
      <c r="S5" s="25" t="s">
        <v>417</v>
      </c>
      <c r="T5" s="25" t="s">
        <v>418</v>
      </c>
      <c r="U5" s="25">
        <v>3</v>
      </c>
      <c r="V5" s="175"/>
    </row>
    <row r="6" spans="1:22" x14ac:dyDescent="0.2">
      <c r="C6" s="77" t="s">
        <v>353</v>
      </c>
      <c r="D6" s="77" t="s">
        <v>1302</v>
      </c>
      <c r="E6" s="119" t="s">
        <v>354</v>
      </c>
      <c r="F6" s="135" t="s">
        <v>574</v>
      </c>
      <c r="S6" s="77" t="s">
        <v>353</v>
      </c>
      <c r="T6" s="77" t="s">
        <v>1302</v>
      </c>
      <c r="U6" s="119" t="s">
        <v>354</v>
      </c>
      <c r="V6" s="135" t="s">
        <v>574</v>
      </c>
    </row>
    <row r="7" spans="1:22" x14ac:dyDescent="0.2">
      <c r="C7" s="107" t="s">
        <v>3837</v>
      </c>
      <c r="D7" s="35"/>
      <c r="E7" s="108" t="s">
        <v>22</v>
      </c>
      <c r="F7" s="19" t="s">
        <v>140</v>
      </c>
      <c r="S7" s="107" t="s">
        <v>6181</v>
      </c>
      <c r="T7" s="35"/>
      <c r="U7" s="108" t="s">
        <v>356</v>
      </c>
      <c r="V7" s="109" t="s">
        <v>1265</v>
      </c>
    </row>
    <row r="8" spans="1:22" x14ac:dyDescent="0.2">
      <c r="C8" s="107" t="s">
        <v>3985</v>
      </c>
      <c r="E8" s="111" t="s">
        <v>406</v>
      </c>
      <c r="F8" s="50" t="s">
        <v>1468</v>
      </c>
      <c r="S8" s="107" t="s">
        <v>6182</v>
      </c>
      <c r="T8" s="110"/>
      <c r="U8" s="111" t="s">
        <v>328</v>
      </c>
      <c r="V8" s="112" t="s">
        <v>330</v>
      </c>
    </row>
    <row r="9" spans="1:22" x14ac:dyDescent="0.2">
      <c r="C9" s="107" t="s">
        <v>3987</v>
      </c>
      <c r="E9" s="111" t="s">
        <v>408</v>
      </c>
      <c r="F9" s="50" t="s">
        <v>1469</v>
      </c>
      <c r="S9" s="107" t="s">
        <v>6183</v>
      </c>
      <c r="T9" s="110"/>
      <c r="U9" s="111" t="s">
        <v>359</v>
      </c>
      <c r="V9" s="10" t="b">
        <v>0</v>
      </c>
    </row>
    <row r="10" spans="1:22" x14ac:dyDescent="0.2">
      <c r="C10" s="107" t="s">
        <v>4058</v>
      </c>
      <c r="E10" s="111" t="s">
        <v>410</v>
      </c>
      <c r="F10" s="136" t="s">
        <v>1470</v>
      </c>
      <c r="S10" s="107" t="s">
        <v>6184</v>
      </c>
      <c r="T10" s="110"/>
      <c r="U10" s="111" t="s">
        <v>361</v>
      </c>
      <c r="V10" s="10" t="s">
        <v>92</v>
      </c>
    </row>
    <row r="11" spans="1:22" x14ac:dyDescent="0.2">
      <c r="C11" s="107" t="s">
        <v>4060</v>
      </c>
      <c r="E11" s="111" t="s">
        <v>412</v>
      </c>
      <c r="F11" s="184" t="s">
        <v>1471</v>
      </c>
      <c r="S11" s="107" t="s">
        <v>6185</v>
      </c>
      <c r="T11" s="110"/>
      <c r="U11" s="111" t="s">
        <v>364</v>
      </c>
      <c r="V11" s="10" t="b">
        <v>0</v>
      </c>
    </row>
    <row r="12" spans="1:22" x14ac:dyDescent="0.2">
      <c r="C12" s="107" t="s">
        <v>4062</v>
      </c>
      <c r="E12" s="111" t="s">
        <v>414</v>
      </c>
      <c r="F12" s="126" t="s">
        <v>1472</v>
      </c>
      <c r="S12" s="107" t="s">
        <v>6186</v>
      </c>
      <c r="T12" s="110"/>
      <c r="U12" s="111" t="s">
        <v>369</v>
      </c>
      <c r="V12" s="28">
        <v>40</v>
      </c>
    </row>
    <row r="13" spans="1:22" x14ac:dyDescent="0.2">
      <c r="C13" s="107" t="s">
        <v>4064</v>
      </c>
      <c r="E13" s="127" t="s">
        <v>416</v>
      </c>
      <c r="F13" s="185" t="s">
        <v>1751</v>
      </c>
      <c r="S13" s="107" t="s">
        <v>6187</v>
      </c>
      <c r="T13" s="110"/>
      <c r="U13" s="111" t="s">
        <v>371</v>
      </c>
      <c r="V13" s="28" t="s">
        <v>83</v>
      </c>
    </row>
    <row r="14" spans="1:22" x14ac:dyDescent="0.2">
      <c r="C14" s="107" t="s">
        <v>6188</v>
      </c>
      <c r="D14" s="35"/>
      <c r="E14" s="108" t="s">
        <v>26</v>
      </c>
      <c r="F14" s="186" t="s">
        <v>2023</v>
      </c>
      <c r="S14" s="107" t="s">
        <v>6189</v>
      </c>
      <c r="T14" s="110"/>
      <c r="U14" s="111" t="s">
        <v>373</v>
      </c>
      <c r="V14" s="113">
        <v>80000</v>
      </c>
    </row>
    <row r="15" spans="1:22" x14ac:dyDescent="0.2">
      <c r="C15" s="107" t="s">
        <v>6190</v>
      </c>
      <c r="D15" s="3"/>
      <c r="E15" s="111" t="s">
        <v>422</v>
      </c>
      <c r="F15" s="137" t="s">
        <v>1474</v>
      </c>
      <c r="S15" s="107" t="s">
        <v>6191</v>
      </c>
      <c r="T15" s="110"/>
      <c r="U15" s="111" t="s">
        <v>376</v>
      </c>
      <c r="V15" s="113">
        <v>40000</v>
      </c>
    </row>
    <row r="16" spans="1:22" x14ac:dyDescent="0.2">
      <c r="C16" s="107" t="s">
        <v>6192</v>
      </c>
      <c r="D16" s="3"/>
      <c r="E16" s="127" t="s">
        <v>424</v>
      </c>
      <c r="F16" s="135" t="s">
        <v>1910</v>
      </c>
      <c r="S16" s="107" t="s">
        <v>6193</v>
      </c>
      <c r="T16" s="110"/>
      <c r="U16" s="127" t="s">
        <v>378</v>
      </c>
      <c r="V16" s="187">
        <f>ROUND(0.0738*V15/1000,3)</f>
        <v>2.952</v>
      </c>
    </row>
    <row r="17" spans="3:24" x14ac:dyDescent="0.2">
      <c r="C17" s="107" t="s">
        <v>6194</v>
      </c>
      <c r="D17" s="35"/>
      <c r="E17" s="108" t="s">
        <v>66</v>
      </c>
      <c r="F17" s="186" t="s">
        <v>162</v>
      </c>
      <c r="S17" s="107" t="s">
        <v>6195</v>
      </c>
      <c r="T17" s="110"/>
      <c r="U17" s="108" t="s">
        <v>356</v>
      </c>
      <c r="V17" s="109" t="s">
        <v>1266</v>
      </c>
      <c r="X17" s="11"/>
    </row>
    <row r="18" spans="3:24" x14ac:dyDescent="0.2">
      <c r="C18" s="107" t="s">
        <v>6196</v>
      </c>
      <c r="D18" s="3"/>
      <c r="E18" s="111" t="s">
        <v>426</v>
      </c>
      <c r="F18" s="200" t="s">
        <v>1911</v>
      </c>
      <c r="S18" s="107" t="s">
        <v>6197</v>
      </c>
      <c r="T18" s="110"/>
      <c r="U18" s="111" t="s">
        <v>328</v>
      </c>
      <c r="V18" s="112" t="s">
        <v>329</v>
      </c>
      <c r="X18" s="8"/>
    </row>
    <row r="19" spans="3:24" x14ac:dyDescent="0.2">
      <c r="C19" s="107" t="s">
        <v>6198</v>
      </c>
      <c r="D19" s="3"/>
      <c r="E19" s="111" t="s">
        <v>349</v>
      </c>
      <c r="F19" s="124" t="s">
        <v>1912</v>
      </c>
      <c r="S19" s="107" t="s">
        <v>6199</v>
      </c>
      <c r="T19" s="110"/>
      <c r="U19" s="111" t="s">
        <v>359</v>
      </c>
      <c r="V19" s="10" t="b">
        <v>0</v>
      </c>
      <c r="X19" s="101"/>
    </row>
    <row r="20" spans="3:24" x14ac:dyDescent="0.2">
      <c r="C20" s="107" t="s">
        <v>6200</v>
      </c>
      <c r="D20" s="3"/>
      <c r="E20" s="111" t="s">
        <v>430</v>
      </c>
      <c r="F20" s="124" t="s">
        <v>1913</v>
      </c>
      <c r="S20" s="107" t="s">
        <v>6201</v>
      </c>
      <c r="T20" s="110"/>
      <c r="U20" s="111" t="s">
        <v>361</v>
      </c>
      <c r="V20" s="10" t="s">
        <v>85</v>
      </c>
      <c r="X20" s="11"/>
    </row>
    <row r="21" spans="3:24" x14ac:dyDescent="0.2">
      <c r="C21" s="107" t="s">
        <v>6202</v>
      </c>
      <c r="D21" s="3"/>
      <c r="E21" s="111" t="s">
        <v>432</v>
      </c>
      <c r="F21" s="124" t="s">
        <v>1914</v>
      </c>
      <c r="S21" s="107" t="s">
        <v>6203</v>
      </c>
      <c r="T21" s="110"/>
      <c r="U21" s="111" t="s">
        <v>364</v>
      </c>
      <c r="V21" s="10" t="b">
        <v>1</v>
      </c>
      <c r="X21" s="11"/>
    </row>
    <row r="22" spans="3:24" x14ac:dyDescent="0.2">
      <c r="C22" s="107" t="s">
        <v>6204</v>
      </c>
      <c r="D22" s="3"/>
      <c r="E22" s="111" t="s">
        <v>434</v>
      </c>
      <c r="F22" s="142" t="s">
        <v>1915</v>
      </c>
      <c r="S22" s="107" t="s">
        <v>6205</v>
      </c>
      <c r="T22" s="110"/>
      <c r="U22" s="111" t="s">
        <v>369</v>
      </c>
      <c r="V22" s="28">
        <v>45</v>
      </c>
      <c r="X22" s="11"/>
    </row>
    <row r="23" spans="3:24" x14ac:dyDescent="0.2">
      <c r="C23" s="107" t="s">
        <v>6206</v>
      </c>
      <c r="D23" s="3"/>
      <c r="E23" s="143" t="s">
        <v>436</v>
      </c>
      <c r="F23" s="51" t="s">
        <v>1916</v>
      </c>
      <c r="S23" s="107" t="s">
        <v>6207</v>
      </c>
      <c r="T23" s="110"/>
      <c r="U23" s="111" t="s">
        <v>371</v>
      </c>
      <c r="V23" s="28" t="s">
        <v>95</v>
      </c>
      <c r="X23" s="11"/>
    </row>
    <row r="24" spans="3:24" x14ac:dyDescent="0.2">
      <c r="C24" s="107" t="s">
        <v>6208</v>
      </c>
      <c r="D24" s="3"/>
      <c r="E24" s="108" t="s">
        <v>371</v>
      </c>
      <c r="F24" s="50" t="s">
        <v>79</v>
      </c>
      <c r="S24" s="107" t="s">
        <v>6209</v>
      </c>
      <c r="T24" s="110"/>
      <c r="U24" s="111" t="s">
        <v>373</v>
      </c>
      <c r="V24" s="113">
        <v>95000</v>
      </c>
      <c r="X24" s="11"/>
    </row>
    <row r="25" spans="3:24" x14ac:dyDescent="0.2">
      <c r="C25" s="107" t="s">
        <v>6210</v>
      </c>
      <c r="D25" s="3"/>
      <c r="E25" s="108" t="s">
        <v>349</v>
      </c>
      <c r="F25" s="124" t="s">
        <v>1917</v>
      </c>
      <c r="S25" s="107" t="s">
        <v>6211</v>
      </c>
      <c r="T25" s="110"/>
      <c r="U25" s="111" t="s">
        <v>376</v>
      </c>
      <c r="V25" s="113">
        <f>ROUND(V24/2, 3)</f>
        <v>47500</v>
      </c>
      <c r="X25" s="11"/>
    </row>
    <row r="26" spans="3:24" x14ac:dyDescent="0.2">
      <c r="C26" s="107" t="s">
        <v>6212</v>
      </c>
      <c r="D26" s="3"/>
      <c r="E26" s="108" t="s">
        <v>437</v>
      </c>
      <c r="F26" s="132" t="s">
        <v>1918</v>
      </c>
      <c r="S26" s="107" t="s">
        <v>6213</v>
      </c>
      <c r="T26" s="110"/>
      <c r="U26" s="127" t="s">
        <v>378</v>
      </c>
      <c r="V26" s="188">
        <f>ROUND(0.1978*V25/1000,3)</f>
        <v>9.3960000000000008</v>
      </c>
      <c r="X26" s="11"/>
    </row>
    <row r="27" spans="3:24" x14ac:dyDescent="0.2">
      <c r="C27" s="107" t="s">
        <v>6214</v>
      </c>
      <c r="D27" s="3"/>
      <c r="E27" s="108" t="s">
        <v>438</v>
      </c>
      <c r="F27" s="124" t="s">
        <v>1919</v>
      </c>
      <c r="S27" s="107" t="s">
        <v>6215</v>
      </c>
      <c r="T27" s="110"/>
      <c r="U27" s="108" t="s">
        <v>356</v>
      </c>
      <c r="V27" s="116" t="s">
        <v>1267</v>
      </c>
      <c r="X27" s="11"/>
    </row>
    <row r="28" spans="3:24" x14ac:dyDescent="0.2">
      <c r="C28" s="107" t="s">
        <v>6216</v>
      </c>
      <c r="D28" s="3"/>
      <c r="E28" s="108" t="s">
        <v>439</v>
      </c>
      <c r="F28" s="124" t="s">
        <v>2368</v>
      </c>
      <c r="S28" s="107" t="s">
        <v>6217</v>
      </c>
      <c r="T28" s="110"/>
      <c r="U28" s="111" t="s">
        <v>328</v>
      </c>
      <c r="V28" s="112" t="s">
        <v>329</v>
      </c>
      <c r="X28" s="11"/>
    </row>
    <row r="29" spans="3:24" x14ac:dyDescent="0.2">
      <c r="C29" s="107" t="s">
        <v>6218</v>
      </c>
      <c r="D29" s="3"/>
      <c r="E29" s="108" t="s">
        <v>70</v>
      </c>
      <c r="F29" s="145" t="s">
        <v>1511</v>
      </c>
      <c r="S29" s="107" t="s">
        <v>6219</v>
      </c>
      <c r="T29" s="110"/>
      <c r="U29" s="111" t="s">
        <v>359</v>
      </c>
      <c r="V29" s="10" t="b">
        <v>1</v>
      </c>
      <c r="X29" s="11"/>
    </row>
    <row r="30" spans="3:24" x14ac:dyDescent="0.2">
      <c r="C30" s="107" t="s">
        <v>6220</v>
      </c>
      <c r="D30" s="3"/>
      <c r="E30" s="108" t="s">
        <v>399</v>
      </c>
      <c r="F30" s="124" t="s">
        <v>1917</v>
      </c>
      <c r="S30" s="107" t="s">
        <v>6221</v>
      </c>
      <c r="T30" s="110"/>
      <c r="U30" s="111" t="s">
        <v>361</v>
      </c>
      <c r="V30" s="10" t="s">
        <v>92</v>
      </c>
      <c r="X30" s="11"/>
    </row>
    <row r="31" spans="3:24" x14ac:dyDescent="0.2">
      <c r="C31" s="107" t="s">
        <v>6222</v>
      </c>
      <c r="D31" s="3"/>
      <c r="E31" s="108" t="s">
        <v>440</v>
      </c>
      <c r="F31" s="124" t="s">
        <v>2940</v>
      </c>
      <c r="S31" s="107" t="s">
        <v>6223</v>
      </c>
      <c r="T31" s="3"/>
      <c r="U31" s="111" t="s">
        <v>364</v>
      </c>
      <c r="V31" s="10" t="b">
        <v>1</v>
      </c>
      <c r="X31" s="11"/>
    </row>
    <row r="32" spans="3:24" x14ac:dyDescent="0.2">
      <c r="C32" s="107" t="s">
        <v>6224</v>
      </c>
      <c r="D32" s="3"/>
      <c r="E32" s="108" t="s">
        <v>441</v>
      </c>
      <c r="F32" s="124" t="s">
        <v>2941</v>
      </c>
      <c r="S32" s="107" t="s">
        <v>6225</v>
      </c>
      <c r="T32" s="3"/>
      <c r="U32" s="111" t="s">
        <v>369</v>
      </c>
      <c r="V32" s="28">
        <v>60</v>
      </c>
      <c r="X32" s="11"/>
    </row>
    <row r="33" spans="3:26" x14ac:dyDescent="0.2">
      <c r="C33" s="107" t="s">
        <v>6226</v>
      </c>
      <c r="D33" s="3"/>
      <c r="E33" s="108" t="s">
        <v>442</v>
      </c>
      <c r="F33" s="124" t="s">
        <v>2942</v>
      </c>
      <c r="S33" s="107" t="s">
        <v>6227</v>
      </c>
      <c r="T33" s="3"/>
      <c r="U33" s="111" t="s">
        <v>371</v>
      </c>
      <c r="V33" s="28" t="s">
        <v>234</v>
      </c>
      <c r="X33" s="11"/>
    </row>
    <row r="34" spans="3:26" x14ac:dyDescent="0.2">
      <c r="C34" s="107" t="s">
        <v>6228</v>
      </c>
      <c r="D34" s="3"/>
      <c r="E34" s="143" t="s">
        <v>443</v>
      </c>
      <c r="F34" s="128" t="s">
        <v>2369</v>
      </c>
      <c r="S34" s="107" t="s">
        <v>6229</v>
      </c>
      <c r="T34" s="3"/>
      <c r="U34" s="111" t="s">
        <v>373</v>
      </c>
      <c r="V34" s="113">
        <v>80000</v>
      </c>
      <c r="X34" s="11"/>
    </row>
    <row r="35" spans="3:26" x14ac:dyDescent="0.2">
      <c r="C35" s="107" t="s">
        <v>6230</v>
      </c>
      <c r="D35" s="3"/>
      <c r="E35" s="108" t="s">
        <v>371</v>
      </c>
      <c r="F35" s="50" t="s">
        <v>83</v>
      </c>
      <c r="S35" s="107" t="s">
        <v>6231</v>
      </c>
      <c r="T35" s="3"/>
      <c r="U35" s="111" t="s">
        <v>376</v>
      </c>
      <c r="V35" s="113">
        <f>V34/2</f>
        <v>40000</v>
      </c>
      <c r="X35" s="11"/>
    </row>
    <row r="36" spans="3:26" x14ac:dyDescent="0.2">
      <c r="C36" s="107" t="s">
        <v>6232</v>
      </c>
      <c r="D36" s="3"/>
      <c r="E36" s="108" t="s">
        <v>349</v>
      </c>
      <c r="F36" s="124" t="s">
        <v>1675</v>
      </c>
      <c r="S36" s="107" t="s">
        <v>6233</v>
      </c>
      <c r="T36" s="3"/>
      <c r="U36" s="127" t="s">
        <v>378</v>
      </c>
      <c r="V36" s="188">
        <f>ROUND(0.7687*V35/1000,3)</f>
        <v>30.748000000000001</v>
      </c>
      <c r="X36" s="11"/>
    </row>
    <row r="37" spans="3:26" x14ac:dyDescent="0.2">
      <c r="C37" s="107" t="s">
        <v>6234</v>
      </c>
      <c r="D37" s="3"/>
      <c r="E37" s="108" t="s">
        <v>437</v>
      </c>
      <c r="F37" s="132" t="s">
        <v>1920</v>
      </c>
      <c r="S37" s="107" t="s">
        <v>6235</v>
      </c>
      <c r="T37" s="3"/>
      <c r="U37" s="108" t="s">
        <v>356</v>
      </c>
      <c r="V37" s="116" t="s">
        <v>1268</v>
      </c>
      <c r="X37" s="11"/>
    </row>
    <row r="38" spans="3:26" x14ac:dyDescent="0.2">
      <c r="C38" s="107" t="s">
        <v>6236</v>
      </c>
      <c r="D38" s="3"/>
      <c r="E38" s="108" t="s">
        <v>438</v>
      </c>
      <c r="F38" s="124" t="s">
        <v>1921</v>
      </c>
      <c r="H38" s="28"/>
      <c r="S38" s="107" t="s">
        <v>6237</v>
      </c>
      <c r="T38" s="3"/>
      <c r="U38" s="111" t="s">
        <v>328</v>
      </c>
      <c r="V38" s="112" t="s">
        <v>329</v>
      </c>
      <c r="X38" s="11"/>
    </row>
    <row r="39" spans="3:26" x14ac:dyDescent="0.2">
      <c r="C39" s="107" t="s">
        <v>6238</v>
      </c>
      <c r="D39" s="3"/>
      <c r="E39" s="108" t="s">
        <v>439</v>
      </c>
      <c r="F39" s="124" t="s">
        <v>1922</v>
      </c>
      <c r="H39" s="28"/>
      <c r="S39" s="107" t="s">
        <v>6239</v>
      </c>
      <c r="T39" s="3"/>
      <c r="U39" s="111" t="s">
        <v>359</v>
      </c>
      <c r="V39" s="10" t="b">
        <v>0</v>
      </c>
    </row>
    <row r="40" spans="3:26" x14ac:dyDescent="0.2">
      <c r="C40" s="107" t="s">
        <v>6240</v>
      </c>
      <c r="D40" s="3"/>
      <c r="E40" s="108" t="s">
        <v>70</v>
      </c>
      <c r="F40" s="145" t="s">
        <v>1486</v>
      </c>
      <c r="H40" s="3"/>
      <c r="S40" s="107" t="s">
        <v>6241</v>
      </c>
      <c r="T40" s="3"/>
      <c r="U40" s="111" t="s">
        <v>361</v>
      </c>
      <c r="V40" s="10" t="s">
        <v>92</v>
      </c>
    </row>
    <row r="41" spans="3:26" x14ac:dyDescent="0.2">
      <c r="C41" s="107" t="s">
        <v>6242</v>
      </c>
      <c r="D41" s="3"/>
      <c r="E41" s="108" t="s">
        <v>399</v>
      </c>
      <c r="F41" s="124" t="s">
        <v>1675</v>
      </c>
      <c r="H41" s="28"/>
      <c r="S41" s="107" t="s">
        <v>6243</v>
      </c>
      <c r="T41" s="3"/>
      <c r="U41" s="111" t="s">
        <v>364</v>
      </c>
      <c r="V41" s="10" t="b">
        <v>1</v>
      </c>
    </row>
    <row r="42" spans="3:26" x14ac:dyDescent="0.2">
      <c r="C42" s="107" t="s">
        <v>6244</v>
      </c>
      <c r="D42" s="3"/>
      <c r="E42" s="108" t="s">
        <v>440</v>
      </c>
      <c r="F42" s="124" t="s">
        <v>2943</v>
      </c>
      <c r="S42" s="107" t="s">
        <v>6245</v>
      </c>
      <c r="T42" s="3"/>
      <c r="U42" s="111" t="s">
        <v>369</v>
      </c>
      <c r="V42" s="28">
        <v>48</v>
      </c>
      <c r="Y42" s="189"/>
      <c r="Z42" s="6"/>
    </row>
    <row r="43" spans="3:26" x14ac:dyDescent="0.2">
      <c r="C43" s="107" t="s">
        <v>6246</v>
      </c>
      <c r="D43" s="3"/>
      <c r="E43" s="108" t="s">
        <v>441</v>
      </c>
      <c r="F43" s="124" t="s">
        <v>2944</v>
      </c>
      <c r="S43" s="107" t="s">
        <v>6247</v>
      </c>
      <c r="T43" s="3"/>
      <c r="U43" s="111" t="s">
        <v>371</v>
      </c>
      <c r="V43" s="28" t="s">
        <v>95</v>
      </c>
      <c r="Y43" s="190"/>
      <c r="Z43" s="11"/>
    </row>
    <row r="44" spans="3:26" x14ac:dyDescent="0.2">
      <c r="C44" s="107" t="s">
        <v>6248</v>
      </c>
      <c r="D44" s="3"/>
      <c r="E44" s="108" t="s">
        <v>442</v>
      </c>
      <c r="F44" s="124" t="s">
        <v>2945</v>
      </c>
      <c r="S44" s="107" t="s">
        <v>6249</v>
      </c>
      <c r="T44" s="3"/>
      <c r="U44" s="111" t="s">
        <v>373</v>
      </c>
      <c r="V44" s="113">
        <v>110000</v>
      </c>
      <c r="Y44" s="191"/>
      <c r="Z44" s="8"/>
    </row>
    <row r="45" spans="3:26" x14ac:dyDescent="0.2">
      <c r="C45" s="107" t="s">
        <v>6250</v>
      </c>
      <c r="D45" s="3"/>
      <c r="E45" s="143" t="s">
        <v>443</v>
      </c>
      <c r="F45" s="128" t="s">
        <v>1923</v>
      </c>
      <c r="S45" s="107" t="s">
        <v>6251</v>
      </c>
      <c r="T45" s="3"/>
      <c r="U45" s="111" t="s">
        <v>376</v>
      </c>
      <c r="V45" s="113">
        <f>V44/2</f>
        <v>55000</v>
      </c>
      <c r="Y45" s="190"/>
      <c r="Z45" s="101"/>
    </row>
    <row r="46" spans="3:26" x14ac:dyDescent="0.2">
      <c r="C46" s="107" t="s">
        <v>6252</v>
      </c>
      <c r="D46" s="37"/>
      <c r="E46" s="111" t="s">
        <v>371</v>
      </c>
      <c r="F46" s="50" t="s">
        <v>95</v>
      </c>
      <c r="S46" s="107" t="s">
        <v>6253</v>
      </c>
      <c r="T46" s="3"/>
      <c r="U46" s="127" t="s">
        <v>378</v>
      </c>
      <c r="V46" s="188">
        <f>ROUND(0.1978*V45/1000,3)</f>
        <v>10.879</v>
      </c>
      <c r="Y46" s="190"/>
      <c r="Z46" s="11"/>
    </row>
    <row r="47" spans="3:26" x14ac:dyDescent="0.2">
      <c r="C47" s="107" t="s">
        <v>6254</v>
      </c>
      <c r="D47" s="37"/>
      <c r="E47" s="111" t="s">
        <v>349</v>
      </c>
      <c r="F47" s="124" t="s">
        <v>1924</v>
      </c>
      <c r="S47" s="107" t="s">
        <v>6255</v>
      </c>
      <c r="U47" s="108" t="s">
        <v>356</v>
      </c>
      <c r="V47" s="195" t="s">
        <v>1269</v>
      </c>
      <c r="Y47" s="190"/>
      <c r="Z47" s="11"/>
    </row>
    <row r="48" spans="3:26" x14ac:dyDescent="0.2">
      <c r="C48" s="107" t="s">
        <v>6256</v>
      </c>
      <c r="D48" s="37"/>
      <c r="E48" s="111" t="s">
        <v>437</v>
      </c>
      <c r="F48" s="124" t="s">
        <v>1925</v>
      </c>
      <c r="S48" s="107" t="s">
        <v>6257</v>
      </c>
      <c r="U48" s="111" t="s">
        <v>328</v>
      </c>
      <c r="V48" s="3" t="s">
        <v>330</v>
      </c>
      <c r="Y48" s="190"/>
      <c r="Z48" s="11"/>
    </row>
    <row r="49" spans="3:26" x14ac:dyDescent="0.2">
      <c r="C49" s="107" t="s">
        <v>6258</v>
      </c>
      <c r="D49" s="37"/>
      <c r="E49" s="111" t="s">
        <v>438</v>
      </c>
      <c r="F49" s="132" t="s">
        <v>1926</v>
      </c>
      <c r="S49" s="107" t="s">
        <v>6259</v>
      </c>
      <c r="U49" s="111" t="s">
        <v>359</v>
      </c>
      <c r="V49" s="11" t="b">
        <v>0</v>
      </c>
      <c r="Y49" s="193"/>
      <c r="Z49" s="11"/>
    </row>
    <row r="50" spans="3:26" x14ac:dyDescent="0.2">
      <c r="C50" s="107" t="s">
        <v>6260</v>
      </c>
      <c r="D50" s="37"/>
      <c r="E50" s="111" t="s">
        <v>439</v>
      </c>
      <c r="F50" s="132" t="s">
        <v>2370</v>
      </c>
      <c r="S50" s="107" t="s">
        <v>6261</v>
      </c>
      <c r="U50" s="111" t="s">
        <v>361</v>
      </c>
      <c r="V50" s="11" t="s">
        <v>92</v>
      </c>
      <c r="Y50" s="190"/>
      <c r="Z50" s="11"/>
    </row>
    <row r="51" spans="3:26" x14ac:dyDescent="0.2">
      <c r="C51" s="107" t="s">
        <v>6262</v>
      </c>
      <c r="D51" s="37"/>
      <c r="E51" s="111" t="s">
        <v>70</v>
      </c>
      <c r="F51" s="145" t="s">
        <v>1518</v>
      </c>
      <c r="S51" s="107" t="s">
        <v>6263</v>
      </c>
      <c r="U51" s="111" t="s">
        <v>364</v>
      </c>
      <c r="V51" s="11" t="b">
        <v>1</v>
      </c>
      <c r="Y51" s="190"/>
      <c r="Z51" s="11"/>
    </row>
    <row r="52" spans="3:26" x14ac:dyDescent="0.2">
      <c r="C52" s="107" t="s">
        <v>6264</v>
      </c>
      <c r="D52" s="37"/>
      <c r="E52" s="111" t="s">
        <v>399</v>
      </c>
      <c r="F52" s="132" t="s">
        <v>1924</v>
      </c>
      <c r="S52" s="107" t="s">
        <v>6265</v>
      </c>
      <c r="U52" s="111" t="s">
        <v>369</v>
      </c>
      <c r="V52" s="50">
        <v>42</v>
      </c>
      <c r="Y52" s="190"/>
      <c r="Z52" s="11"/>
    </row>
    <row r="53" spans="3:26" x14ac:dyDescent="0.2">
      <c r="C53" s="107" t="s">
        <v>6266</v>
      </c>
      <c r="D53" s="37"/>
      <c r="E53" s="111" t="s">
        <v>440</v>
      </c>
      <c r="F53" s="132" t="s">
        <v>2946</v>
      </c>
      <c r="S53" s="107" t="s">
        <v>6267</v>
      </c>
      <c r="U53" s="111" t="s">
        <v>371</v>
      </c>
      <c r="V53" s="50" t="s">
        <v>83</v>
      </c>
      <c r="Y53" s="190"/>
      <c r="Z53" s="11"/>
    </row>
    <row r="54" spans="3:26" x14ac:dyDescent="0.2">
      <c r="C54" s="107" t="s">
        <v>6268</v>
      </c>
      <c r="D54" s="37"/>
      <c r="E54" s="111" t="s">
        <v>441</v>
      </c>
      <c r="F54" s="132" t="s">
        <v>2947</v>
      </c>
      <c r="S54" s="107" t="s">
        <v>6269</v>
      </c>
      <c r="U54" s="111" t="s">
        <v>373</v>
      </c>
      <c r="V54" s="101">
        <v>110000</v>
      </c>
    </row>
    <row r="55" spans="3:26" x14ac:dyDescent="0.2">
      <c r="C55" s="107" t="s">
        <v>6270</v>
      </c>
      <c r="D55" s="37"/>
      <c r="E55" s="111" t="s">
        <v>442</v>
      </c>
      <c r="F55" s="132" t="s">
        <v>2948</v>
      </c>
      <c r="S55" s="107" t="s">
        <v>6271</v>
      </c>
      <c r="U55" s="111" t="s">
        <v>376</v>
      </c>
      <c r="V55" s="101">
        <f>110000/2</f>
        <v>55000</v>
      </c>
    </row>
    <row r="56" spans="3:26" x14ac:dyDescent="0.2">
      <c r="C56" s="107" t="s">
        <v>6272</v>
      </c>
      <c r="D56" s="37"/>
      <c r="E56" s="127" t="s">
        <v>443</v>
      </c>
      <c r="F56" s="146" t="s">
        <v>2371</v>
      </c>
      <c r="S56" s="107" t="s">
        <v>6273</v>
      </c>
      <c r="U56" s="127" t="s">
        <v>378</v>
      </c>
      <c r="V56" s="196">
        <f>ROUND(0.0738*V55/1000,3)</f>
        <v>4.0590000000000002</v>
      </c>
    </row>
    <row r="57" spans="3:26" x14ac:dyDescent="0.2">
      <c r="C57" s="107" t="s">
        <v>6274</v>
      </c>
      <c r="D57" s="3"/>
      <c r="E57" s="108" t="s">
        <v>371</v>
      </c>
      <c r="F57" s="50" t="s">
        <v>234</v>
      </c>
      <c r="S57" s="107" t="s">
        <v>6275</v>
      </c>
      <c r="U57" s="108" t="s">
        <v>356</v>
      </c>
      <c r="V57" s="195" t="s">
        <v>1270</v>
      </c>
    </row>
    <row r="58" spans="3:26" x14ac:dyDescent="0.2">
      <c r="C58" s="107" t="s">
        <v>6276</v>
      </c>
      <c r="D58" s="3"/>
      <c r="E58" s="108" t="s">
        <v>349</v>
      </c>
      <c r="F58" s="197" t="s">
        <v>1927</v>
      </c>
      <c r="S58" s="107" t="s">
        <v>6277</v>
      </c>
      <c r="U58" s="111" t="s">
        <v>328</v>
      </c>
      <c r="V58" s="3" t="s">
        <v>330</v>
      </c>
    </row>
    <row r="59" spans="3:26" x14ac:dyDescent="0.2">
      <c r="C59" s="107" t="s">
        <v>6278</v>
      </c>
      <c r="D59" s="3"/>
      <c r="E59" s="108" t="s">
        <v>437</v>
      </c>
      <c r="F59" s="132" t="s">
        <v>1928</v>
      </c>
      <c r="S59" s="107" t="s">
        <v>6279</v>
      </c>
      <c r="U59" s="111" t="s">
        <v>359</v>
      </c>
      <c r="V59" s="11" t="b">
        <v>0</v>
      </c>
    </row>
    <row r="60" spans="3:26" x14ac:dyDescent="0.2">
      <c r="C60" s="107" t="s">
        <v>6280</v>
      </c>
      <c r="D60" s="3"/>
      <c r="E60" s="108" t="s">
        <v>438</v>
      </c>
      <c r="F60" s="132" t="s">
        <v>1929</v>
      </c>
      <c r="S60" s="107" t="s">
        <v>6281</v>
      </c>
      <c r="U60" s="111" t="s">
        <v>361</v>
      </c>
      <c r="V60" s="11" t="s">
        <v>92</v>
      </c>
    </row>
    <row r="61" spans="3:26" x14ac:dyDescent="0.2">
      <c r="C61" s="107" t="s">
        <v>6282</v>
      </c>
      <c r="D61" s="3"/>
      <c r="E61" s="108" t="s">
        <v>439</v>
      </c>
      <c r="F61" s="132" t="s">
        <v>2372</v>
      </c>
      <c r="S61" s="107" t="s">
        <v>6283</v>
      </c>
      <c r="U61" s="111" t="s">
        <v>364</v>
      </c>
      <c r="V61" s="11" t="b">
        <v>1</v>
      </c>
    </row>
    <row r="62" spans="3:26" x14ac:dyDescent="0.2">
      <c r="C62" s="107" t="s">
        <v>6284</v>
      </c>
      <c r="D62" s="3"/>
      <c r="E62" s="108" t="s">
        <v>70</v>
      </c>
      <c r="F62" s="145" t="s">
        <v>1518</v>
      </c>
      <c r="S62" s="107" t="s">
        <v>6285</v>
      </c>
      <c r="U62" s="111" t="s">
        <v>369</v>
      </c>
      <c r="V62" s="50">
        <v>40</v>
      </c>
    </row>
    <row r="63" spans="3:26" x14ac:dyDescent="0.2">
      <c r="C63" s="107" t="s">
        <v>6286</v>
      </c>
      <c r="D63" s="3"/>
      <c r="E63" s="108" t="s">
        <v>399</v>
      </c>
      <c r="F63" s="132" t="s">
        <v>1927</v>
      </c>
      <c r="S63" s="107" t="s">
        <v>6287</v>
      </c>
      <c r="U63" s="111" t="s">
        <v>371</v>
      </c>
      <c r="V63" s="50" t="s">
        <v>83</v>
      </c>
    </row>
    <row r="64" spans="3:26" x14ac:dyDescent="0.2">
      <c r="C64" s="107" t="s">
        <v>6288</v>
      </c>
      <c r="D64" s="3"/>
      <c r="E64" s="108" t="s">
        <v>440</v>
      </c>
      <c r="F64" s="132" t="s">
        <v>2949</v>
      </c>
      <c r="S64" s="107" t="s">
        <v>6289</v>
      </c>
      <c r="U64" s="111" t="s">
        <v>373</v>
      </c>
      <c r="V64" s="101">
        <v>95000</v>
      </c>
    </row>
    <row r="65" spans="3:22" x14ac:dyDescent="0.2">
      <c r="C65" s="107" t="s">
        <v>6290</v>
      </c>
      <c r="D65" s="3"/>
      <c r="E65" s="108" t="s">
        <v>441</v>
      </c>
      <c r="F65" s="132" t="s">
        <v>2950</v>
      </c>
      <c r="S65" s="107" t="s">
        <v>6291</v>
      </c>
      <c r="U65" s="111" t="s">
        <v>376</v>
      </c>
      <c r="V65" s="101">
        <f>95000/2</f>
        <v>47500</v>
      </c>
    </row>
    <row r="66" spans="3:22" x14ac:dyDescent="0.2">
      <c r="C66" s="107" t="s">
        <v>6292</v>
      </c>
      <c r="D66" s="3"/>
      <c r="E66" s="108" t="s">
        <v>442</v>
      </c>
      <c r="F66" s="132" t="s">
        <v>2951</v>
      </c>
      <c r="S66" s="107" t="s">
        <v>6293</v>
      </c>
      <c r="U66" s="127" t="s">
        <v>378</v>
      </c>
      <c r="V66" s="196">
        <f>ROUND(0.0738*V65/1000,3)</f>
        <v>3.5059999999999998</v>
      </c>
    </row>
    <row r="67" spans="3:22" x14ac:dyDescent="0.2">
      <c r="C67" s="107" t="s">
        <v>6294</v>
      </c>
      <c r="D67" s="3"/>
      <c r="E67" s="143" t="s">
        <v>443</v>
      </c>
      <c r="F67" s="146" t="s">
        <v>2373</v>
      </c>
      <c r="S67" s="107" t="s">
        <v>6295</v>
      </c>
      <c r="U67" s="108" t="s">
        <v>356</v>
      </c>
      <c r="V67" s="116" t="s">
        <v>1271</v>
      </c>
    </row>
    <row r="68" spans="3:22" x14ac:dyDescent="0.2">
      <c r="C68" s="107" t="s">
        <v>6296</v>
      </c>
      <c r="D68" s="3"/>
      <c r="E68" s="108" t="s">
        <v>455</v>
      </c>
      <c r="F68" s="124" t="s">
        <v>1912</v>
      </c>
      <c r="S68" s="107" t="s">
        <v>6297</v>
      </c>
      <c r="U68" s="111" t="s">
        <v>328</v>
      </c>
      <c r="V68" s="11" t="s">
        <v>329</v>
      </c>
    </row>
    <row r="69" spans="3:22" x14ac:dyDescent="0.2">
      <c r="C69" s="107" t="s">
        <v>6298</v>
      </c>
      <c r="D69" s="3"/>
      <c r="E69" s="108" t="s">
        <v>457</v>
      </c>
      <c r="F69" s="124" t="s">
        <v>1930</v>
      </c>
      <c r="S69" s="107" t="s">
        <v>6299</v>
      </c>
      <c r="U69" s="111" t="s">
        <v>359</v>
      </c>
      <c r="V69" s="10" t="b">
        <v>0</v>
      </c>
    </row>
    <row r="70" spans="3:22" x14ac:dyDescent="0.2">
      <c r="C70" s="107" t="s">
        <v>6300</v>
      </c>
      <c r="D70" s="3"/>
      <c r="E70" s="108" t="s">
        <v>459</v>
      </c>
      <c r="F70" s="124" t="s">
        <v>2952</v>
      </c>
      <c r="S70" s="107" t="s">
        <v>6301</v>
      </c>
      <c r="U70" s="111" t="s">
        <v>361</v>
      </c>
      <c r="V70" s="10" t="s">
        <v>85</v>
      </c>
    </row>
    <row r="71" spans="3:22" x14ac:dyDescent="0.2">
      <c r="C71" s="107" t="s">
        <v>6302</v>
      </c>
      <c r="D71" s="3"/>
      <c r="E71" s="108" t="s">
        <v>461</v>
      </c>
      <c r="F71" s="124" t="s">
        <v>1931</v>
      </c>
      <c r="S71" s="107" t="s">
        <v>6303</v>
      </c>
      <c r="U71" s="111" t="s">
        <v>364</v>
      </c>
      <c r="V71" s="10" t="b">
        <v>1</v>
      </c>
    </row>
    <row r="72" spans="3:22" x14ac:dyDescent="0.2">
      <c r="C72" s="107"/>
      <c r="D72" s="3"/>
      <c r="E72" s="147"/>
      <c r="F72" s="293"/>
      <c r="S72" s="107" t="s">
        <v>6304</v>
      </c>
      <c r="U72" s="111" t="s">
        <v>369</v>
      </c>
      <c r="V72" s="28">
        <v>39</v>
      </c>
    </row>
    <row r="73" spans="3:22" x14ac:dyDescent="0.2">
      <c r="C73" s="107"/>
      <c r="D73" s="3"/>
      <c r="E73" s="147"/>
      <c r="F73" s="298"/>
      <c r="S73" s="107" t="s">
        <v>6305</v>
      </c>
      <c r="U73" s="111" t="s">
        <v>371</v>
      </c>
      <c r="V73" s="28" t="s">
        <v>79</v>
      </c>
    </row>
    <row r="74" spans="3:22" x14ac:dyDescent="0.2">
      <c r="S74" s="107" t="s">
        <v>6306</v>
      </c>
      <c r="U74" s="111" t="s">
        <v>373</v>
      </c>
      <c r="V74" s="113">
        <v>80000</v>
      </c>
    </row>
    <row r="75" spans="3:22" x14ac:dyDescent="0.2">
      <c r="S75" s="107" t="s">
        <v>6307</v>
      </c>
      <c r="U75" s="111" t="s">
        <v>376</v>
      </c>
      <c r="V75" s="113">
        <f>V74/2</f>
        <v>40000</v>
      </c>
    </row>
    <row r="76" spans="3:22" x14ac:dyDescent="0.2">
      <c r="S76" s="107" t="s">
        <v>6308</v>
      </c>
      <c r="U76" s="127" t="s">
        <v>378</v>
      </c>
      <c r="V76" s="188">
        <f>ROUND(0.0813*V75/1000,3)</f>
        <v>3.2519999999999998</v>
      </c>
    </row>
    <row r="77" spans="3:22" x14ac:dyDescent="0.2">
      <c r="S77" s="107" t="s">
        <v>6309</v>
      </c>
      <c r="U77" s="108" t="s">
        <v>356</v>
      </c>
      <c r="V77" s="116" t="s">
        <v>1272</v>
      </c>
    </row>
    <row r="78" spans="3:22" x14ac:dyDescent="0.2">
      <c r="S78" s="107" t="s">
        <v>6310</v>
      </c>
      <c r="U78" s="111" t="s">
        <v>328</v>
      </c>
      <c r="V78" s="11" t="s">
        <v>329</v>
      </c>
    </row>
    <row r="79" spans="3:22" x14ac:dyDescent="0.2">
      <c r="S79" s="107" t="s">
        <v>6311</v>
      </c>
      <c r="U79" s="111" t="s">
        <v>359</v>
      </c>
      <c r="V79" s="10" t="b">
        <v>0</v>
      </c>
    </row>
    <row r="80" spans="3:22" x14ac:dyDescent="0.2">
      <c r="S80" s="107" t="s">
        <v>6312</v>
      </c>
      <c r="U80" s="111" t="s">
        <v>361</v>
      </c>
      <c r="V80" s="10" t="s">
        <v>85</v>
      </c>
    </row>
    <row r="81" spans="3:22" x14ac:dyDescent="0.2">
      <c r="S81" s="107" t="s">
        <v>6313</v>
      </c>
      <c r="U81" s="111" t="s">
        <v>364</v>
      </c>
      <c r="V81" s="10" t="b">
        <v>1</v>
      </c>
    </row>
    <row r="82" spans="3:22" x14ac:dyDescent="0.2">
      <c r="S82" s="107" t="s">
        <v>6314</v>
      </c>
      <c r="U82" s="111" t="s">
        <v>369</v>
      </c>
      <c r="V82" s="50">
        <v>40</v>
      </c>
    </row>
    <row r="83" spans="3:22" x14ac:dyDescent="0.2">
      <c r="S83" s="107" t="s">
        <v>6315</v>
      </c>
      <c r="U83" s="111" t="s">
        <v>371</v>
      </c>
      <c r="V83" s="50" t="s">
        <v>83</v>
      </c>
    </row>
    <row r="84" spans="3:22" x14ac:dyDescent="0.2">
      <c r="S84" s="107" t="s">
        <v>6316</v>
      </c>
      <c r="U84" s="111" t="s">
        <v>373</v>
      </c>
      <c r="V84" s="113">
        <v>75000</v>
      </c>
    </row>
    <row r="85" spans="3:22" x14ac:dyDescent="0.2">
      <c r="C85" s="107"/>
      <c r="D85" s="35"/>
      <c r="E85" s="147"/>
      <c r="F85" s="294"/>
      <c r="S85" s="107" t="s">
        <v>6317</v>
      </c>
      <c r="U85" s="111" t="s">
        <v>376</v>
      </c>
      <c r="V85" s="113">
        <f>V84/2</f>
        <v>37500</v>
      </c>
    </row>
    <row r="86" spans="3:22" x14ac:dyDescent="0.2">
      <c r="C86" s="107"/>
      <c r="D86" s="3"/>
      <c r="E86" s="202"/>
      <c r="F86" s="295"/>
      <c r="S86" s="107" t="s">
        <v>6318</v>
      </c>
      <c r="U86" s="127" t="s">
        <v>378</v>
      </c>
      <c r="V86" s="188">
        <f>ROUND(0.1281*V85/1000,3)</f>
        <v>4.8040000000000003</v>
      </c>
    </row>
    <row r="87" spans="3:22" x14ac:dyDescent="0.2">
      <c r="C87" s="107"/>
      <c r="D87" s="3"/>
      <c r="E87" s="202"/>
      <c r="F87" s="293"/>
      <c r="S87" s="107" t="s">
        <v>6319</v>
      </c>
      <c r="U87" s="108" t="s">
        <v>356</v>
      </c>
      <c r="V87" s="195" t="s">
        <v>1273</v>
      </c>
    </row>
    <row r="88" spans="3:22" x14ac:dyDescent="0.2">
      <c r="C88" s="107"/>
      <c r="D88" s="3"/>
      <c r="E88" s="202"/>
      <c r="F88" s="293"/>
      <c r="S88" s="107" t="s">
        <v>6320</v>
      </c>
      <c r="U88" s="111" t="s">
        <v>328</v>
      </c>
      <c r="V88" s="11" t="s">
        <v>329</v>
      </c>
    </row>
    <row r="89" spans="3:22" x14ac:dyDescent="0.2">
      <c r="C89" s="107"/>
      <c r="D89" s="3"/>
      <c r="E89" s="202"/>
      <c r="F89" s="293"/>
      <c r="S89" s="107" t="s">
        <v>6321</v>
      </c>
      <c r="U89" s="111" t="s">
        <v>359</v>
      </c>
      <c r="V89" s="11" t="b">
        <v>1</v>
      </c>
    </row>
    <row r="90" spans="3:22" x14ac:dyDescent="0.2">
      <c r="C90" s="107"/>
      <c r="D90" s="3"/>
      <c r="E90" s="202"/>
      <c r="F90" s="296"/>
      <c r="S90" s="107" t="s">
        <v>6322</v>
      </c>
      <c r="U90" s="111" t="s">
        <v>361</v>
      </c>
      <c r="V90" s="11" t="s">
        <v>92</v>
      </c>
    </row>
    <row r="91" spans="3:22" x14ac:dyDescent="0.2">
      <c r="C91" s="107"/>
      <c r="D91" s="3"/>
      <c r="E91" s="147"/>
      <c r="F91" s="295"/>
      <c r="S91" s="107" t="s">
        <v>6323</v>
      </c>
      <c r="U91" s="111" t="s">
        <v>364</v>
      </c>
      <c r="V91" s="11" t="b">
        <v>1</v>
      </c>
    </row>
    <row r="92" spans="3:22" x14ac:dyDescent="0.2">
      <c r="C92" s="107"/>
      <c r="D92" s="3"/>
      <c r="E92" s="147"/>
      <c r="F92" s="295"/>
      <c r="S92" s="107" t="s">
        <v>6324</v>
      </c>
      <c r="U92" s="111" t="s">
        <v>369</v>
      </c>
      <c r="V92" s="50">
        <v>61</v>
      </c>
    </row>
    <row r="93" spans="3:22" x14ac:dyDescent="0.2">
      <c r="C93" s="107"/>
      <c r="D93" s="3"/>
      <c r="E93" s="147"/>
      <c r="F93" s="293"/>
      <c r="S93" s="107" t="s">
        <v>6325</v>
      </c>
      <c r="U93" s="111" t="s">
        <v>371</v>
      </c>
      <c r="V93" s="50" t="s">
        <v>234</v>
      </c>
    </row>
    <row r="94" spans="3:22" x14ac:dyDescent="0.2">
      <c r="C94" s="107"/>
      <c r="D94" s="3"/>
      <c r="E94" s="147"/>
      <c r="F94" s="297"/>
      <c r="S94" s="107" t="s">
        <v>6326</v>
      </c>
      <c r="U94" s="111" t="s">
        <v>373</v>
      </c>
      <c r="V94" s="101">
        <v>75000</v>
      </c>
    </row>
    <row r="95" spans="3:22" x14ac:dyDescent="0.2">
      <c r="C95" s="107"/>
      <c r="D95" s="3"/>
      <c r="E95" s="147"/>
      <c r="F95" s="293"/>
      <c r="S95" s="107" t="s">
        <v>6327</v>
      </c>
      <c r="U95" s="111" t="s">
        <v>376</v>
      </c>
      <c r="V95" s="101">
        <f>V94/2</f>
        <v>37500</v>
      </c>
    </row>
    <row r="96" spans="3:22" x14ac:dyDescent="0.2">
      <c r="C96" s="107"/>
      <c r="D96" s="3"/>
      <c r="E96" s="147"/>
      <c r="F96" s="293"/>
      <c r="S96" s="107" t="s">
        <v>6328</v>
      </c>
      <c r="U96" s="127" t="s">
        <v>378</v>
      </c>
      <c r="V96" s="196">
        <f>ROUND(0.7687*V95/1000,3)</f>
        <v>28.826000000000001</v>
      </c>
    </row>
    <row r="97" spans="3:22" x14ac:dyDescent="0.2">
      <c r="C97" s="107"/>
      <c r="D97" s="3"/>
      <c r="E97" s="147"/>
      <c r="F97" s="293"/>
      <c r="S97" s="107" t="s">
        <v>6329</v>
      </c>
      <c r="U97" s="108" t="s">
        <v>356</v>
      </c>
      <c r="V97" s="195" t="s">
        <v>1318</v>
      </c>
    </row>
    <row r="98" spans="3:22" x14ac:dyDescent="0.2">
      <c r="C98" s="107"/>
      <c r="D98" s="3"/>
      <c r="E98" s="147"/>
      <c r="F98" s="293"/>
      <c r="S98" s="107" t="s">
        <v>6330</v>
      </c>
      <c r="U98" s="111" t="s">
        <v>328</v>
      </c>
      <c r="V98" s="11" t="s">
        <v>329</v>
      </c>
    </row>
    <row r="99" spans="3:22" x14ac:dyDescent="0.2">
      <c r="C99" s="107"/>
      <c r="D99" s="3"/>
      <c r="E99" s="147"/>
      <c r="F99" s="293"/>
      <c r="S99" s="107" t="s">
        <v>6331</v>
      </c>
      <c r="U99" s="111" t="s">
        <v>359</v>
      </c>
      <c r="V99" s="11" t="b">
        <v>1</v>
      </c>
    </row>
    <row r="100" spans="3:22" x14ac:dyDescent="0.2">
      <c r="C100" s="107"/>
      <c r="D100" s="3"/>
      <c r="E100" s="147"/>
      <c r="F100" s="293"/>
      <c r="S100" s="107" t="s">
        <v>6332</v>
      </c>
      <c r="U100" s="111" t="s">
        <v>361</v>
      </c>
      <c r="V100" s="11" t="s">
        <v>85</v>
      </c>
    </row>
    <row r="101" spans="3:22" x14ac:dyDescent="0.2">
      <c r="C101" s="107"/>
      <c r="D101" s="3"/>
      <c r="E101" s="147"/>
      <c r="F101" s="293"/>
      <c r="S101" s="107" t="s">
        <v>6333</v>
      </c>
      <c r="U101" s="111" t="s">
        <v>364</v>
      </c>
      <c r="V101" s="11" t="b">
        <v>1</v>
      </c>
    </row>
    <row r="102" spans="3:22" x14ac:dyDescent="0.2">
      <c r="C102" s="107"/>
      <c r="D102" s="3"/>
      <c r="E102" s="147"/>
      <c r="F102" s="293"/>
      <c r="S102" s="107" t="s">
        <v>6334</v>
      </c>
      <c r="U102" s="111" t="s">
        <v>369</v>
      </c>
      <c r="V102" s="50">
        <v>61</v>
      </c>
    </row>
    <row r="103" spans="3:22" x14ac:dyDescent="0.2">
      <c r="C103" s="107"/>
      <c r="D103" s="3"/>
      <c r="E103" s="147"/>
      <c r="F103" s="293"/>
      <c r="S103" s="107" t="s">
        <v>6335</v>
      </c>
      <c r="U103" s="111" t="s">
        <v>371</v>
      </c>
      <c r="V103" s="50" t="s">
        <v>234</v>
      </c>
    </row>
    <row r="104" spans="3:22" x14ac:dyDescent="0.2">
      <c r="C104" s="107"/>
      <c r="D104" s="3"/>
      <c r="E104" s="147"/>
      <c r="F104" s="293"/>
      <c r="S104" s="107" t="s">
        <v>6336</v>
      </c>
      <c r="U104" s="111" t="s">
        <v>373</v>
      </c>
      <c r="V104" s="101">
        <v>75000</v>
      </c>
    </row>
    <row r="105" spans="3:22" x14ac:dyDescent="0.2">
      <c r="C105" s="107"/>
      <c r="D105" s="3"/>
      <c r="E105" s="147"/>
      <c r="F105" s="293"/>
      <c r="S105" s="107" t="s">
        <v>6337</v>
      </c>
      <c r="U105" s="111" t="s">
        <v>376</v>
      </c>
      <c r="V105" s="101">
        <f>V104/2</f>
        <v>37500</v>
      </c>
    </row>
    <row r="106" spans="3:22" x14ac:dyDescent="0.2">
      <c r="C106" s="107"/>
      <c r="D106" s="3"/>
      <c r="E106" s="147"/>
      <c r="F106" s="293"/>
      <c r="S106" s="107" t="s">
        <v>6338</v>
      </c>
      <c r="U106" s="127" t="s">
        <v>378</v>
      </c>
      <c r="V106" s="196">
        <f>ROUND(0.7687*V105/1000,3)</f>
        <v>28.826000000000001</v>
      </c>
    </row>
    <row r="107" spans="3:22" x14ac:dyDescent="0.2">
      <c r="C107" s="107"/>
      <c r="D107" s="3"/>
      <c r="E107" s="147"/>
      <c r="F107" s="293"/>
      <c r="S107" s="107" t="s">
        <v>6339</v>
      </c>
      <c r="T107" s="3"/>
      <c r="U107" s="108" t="s">
        <v>356</v>
      </c>
      <c r="V107" s="116" t="s">
        <v>1319</v>
      </c>
    </row>
    <row r="108" spans="3:22" x14ac:dyDescent="0.2">
      <c r="C108" s="107"/>
      <c r="D108" s="3"/>
      <c r="E108" s="147"/>
      <c r="F108" s="293"/>
      <c r="S108" s="107" t="s">
        <v>6340</v>
      </c>
      <c r="T108" s="3"/>
      <c r="U108" s="111" t="s">
        <v>328</v>
      </c>
      <c r="V108" s="112" t="s">
        <v>329</v>
      </c>
    </row>
    <row r="109" spans="3:22" x14ac:dyDescent="0.2">
      <c r="C109" s="107"/>
      <c r="D109" s="3"/>
      <c r="E109" s="147"/>
      <c r="F109" s="293"/>
      <c r="S109" s="107" t="s">
        <v>6341</v>
      </c>
      <c r="T109" s="3"/>
      <c r="U109" s="111" t="s">
        <v>359</v>
      </c>
      <c r="V109" s="10" t="b">
        <v>0</v>
      </c>
    </row>
    <row r="110" spans="3:22" x14ac:dyDescent="0.2">
      <c r="C110" s="107"/>
      <c r="D110" s="3"/>
      <c r="E110" s="147"/>
      <c r="F110" s="293"/>
      <c r="S110" s="107" t="s">
        <v>6342</v>
      </c>
      <c r="T110" s="3"/>
      <c r="U110" s="111" t="s">
        <v>361</v>
      </c>
      <c r="V110" s="10" t="s">
        <v>92</v>
      </c>
    </row>
    <row r="111" spans="3:22" x14ac:dyDescent="0.2">
      <c r="C111" s="107"/>
      <c r="D111" s="3"/>
      <c r="E111" s="147"/>
      <c r="F111" s="293"/>
      <c r="S111" s="107" t="s">
        <v>6343</v>
      </c>
      <c r="T111" s="3"/>
      <c r="U111" s="111" t="s">
        <v>364</v>
      </c>
      <c r="V111" s="10" t="b">
        <v>1</v>
      </c>
    </row>
    <row r="112" spans="3:22" x14ac:dyDescent="0.2">
      <c r="C112" s="107"/>
      <c r="D112" s="3"/>
      <c r="E112" s="147"/>
      <c r="F112" s="293"/>
      <c r="S112" s="107" t="s">
        <v>6344</v>
      </c>
      <c r="T112" s="3"/>
      <c r="U112" s="111" t="s">
        <v>369</v>
      </c>
      <c r="V112" s="28">
        <v>48</v>
      </c>
    </row>
    <row r="113" spans="3:22" x14ac:dyDescent="0.2">
      <c r="C113" s="107"/>
      <c r="D113" s="3"/>
      <c r="E113" s="147"/>
      <c r="F113" s="293"/>
      <c r="S113" s="107" t="s">
        <v>6345</v>
      </c>
      <c r="T113" s="3"/>
      <c r="U113" s="111" t="s">
        <v>371</v>
      </c>
      <c r="V113" s="28" t="s">
        <v>95</v>
      </c>
    </row>
    <row r="114" spans="3:22" x14ac:dyDescent="0.2">
      <c r="C114" s="107"/>
      <c r="D114" s="3"/>
      <c r="E114" s="147"/>
      <c r="F114" s="293"/>
      <c r="S114" s="107" t="s">
        <v>6346</v>
      </c>
      <c r="T114" s="3"/>
      <c r="U114" s="111" t="s">
        <v>373</v>
      </c>
      <c r="V114" s="113">
        <v>110000</v>
      </c>
    </row>
    <row r="115" spans="3:22" x14ac:dyDescent="0.2">
      <c r="C115" s="107"/>
      <c r="D115" s="3"/>
      <c r="E115" s="147"/>
      <c r="F115" s="293"/>
      <c r="S115" s="107" t="s">
        <v>6347</v>
      </c>
      <c r="T115" s="3"/>
      <c r="U115" s="111" t="s">
        <v>376</v>
      </c>
      <c r="V115" s="113">
        <f>V114/2</f>
        <v>55000</v>
      </c>
    </row>
    <row r="116" spans="3:22" x14ac:dyDescent="0.2">
      <c r="C116" s="107"/>
      <c r="D116" s="3"/>
      <c r="E116" s="147"/>
      <c r="F116" s="293"/>
      <c r="S116" s="107" t="s">
        <v>6348</v>
      </c>
      <c r="T116" s="3"/>
      <c r="U116" s="127" t="s">
        <v>378</v>
      </c>
      <c r="V116" s="188">
        <f>ROUND(0.1978*V115/1000,3)</f>
        <v>10.879</v>
      </c>
    </row>
    <row r="117" spans="3:22" x14ac:dyDescent="0.2">
      <c r="C117" s="107"/>
      <c r="D117" s="3"/>
      <c r="E117" s="147"/>
      <c r="F117" s="293"/>
      <c r="S117" s="107" t="s">
        <v>6349</v>
      </c>
      <c r="T117" s="3"/>
      <c r="U117" s="108" t="s">
        <v>356</v>
      </c>
      <c r="V117" s="116" t="s">
        <v>1320</v>
      </c>
    </row>
    <row r="118" spans="3:22" x14ac:dyDescent="0.2">
      <c r="C118" s="107"/>
      <c r="D118" s="3"/>
      <c r="E118" s="147"/>
      <c r="F118" s="293"/>
      <c r="S118" s="107" t="s">
        <v>6350</v>
      </c>
      <c r="T118" s="3"/>
      <c r="U118" s="111" t="s">
        <v>328</v>
      </c>
      <c r="V118" s="112" t="s">
        <v>329</v>
      </c>
    </row>
    <row r="119" spans="3:22" x14ac:dyDescent="0.2">
      <c r="C119" s="107"/>
      <c r="D119" s="3"/>
      <c r="E119" s="147"/>
      <c r="F119" s="293"/>
      <c r="S119" s="107" t="s">
        <v>6351</v>
      </c>
      <c r="T119" s="3"/>
      <c r="U119" s="111" t="s">
        <v>359</v>
      </c>
      <c r="V119" s="10" t="b">
        <v>0</v>
      </c>
    </row>
    <row r="120" spans="3:22" x14ac:dyDescent="0.2">
      <c r="C120" s="107"/>
      <c r="D120" s="3"/>
      <c r="E120" s="147"/>
      <c r="F120" s="293"/>
      <c r="S120" s="107" t="s">
        <v>6352</v>
      </c>
      <c r="T120" s="3"/>
      <c r="U120" s="111" t="s">
        <v>361</v>
      </c>
      <c r="V120" s="10" t="s">
        <v>92</v>
      </c>
    </row>
    <row r="121" spans="3:22" x14ac:dyDescent="0.2">
      <c r="C121" s="107"/>
      <c r="D121" s="3"/>
      <c r="E121" s="147"/>
      <c r="F121" s="293"/>
      <c r="S121" s="107" t="s">
        <v>6353</v>
      </c>
      <c r="T121" s="3"/>
      <c r="U121" s="111" t="s">
        <v>364</v>
      </c>
      <c r="V121" s="10" t="b">
        <v>1</v>
      </c>
    </row>
    <row r="122" spans="3:22" x14ac:dyDescent="0.2">
      <c r="C122" s="107"/>
      <c r="D122" s="3"/>
      <c r="E122" s="147"/>
      <c r="F122" s="293"/>
      <c r="S122" s="107" t="s">
        <v>6354</v>
      </c>
      <c r="T122" s="3"/>
      <c r="U122" s="111" t="s">
        <v>369</v>
      </c>
      <c r="V122" s="28">
        <v>48</v>
      </c>
    </row>
    <row r="123" spans="3:22" x14ac:dyDescent="0.2">
      <c r="C123" s="107"/>
      <c r="D123" s="3"/>
      <c r="E123" s="147"/>
      <c r="F123" s="293"/>
      <c r="S123" s="107" t="s">
        <v>6355</v>
      </c>
      <c r="T123" s="3"/>
      <c r="U123" s="111" t="s">
        <v>371</v>
      </c>
      <c r="V123" s="28" t="s">
        <v>95</v>
      </c>
    </row>
    <row r="124" spans="3:22" x14ac:dyDescent="0.2">
      <c r="C124" s="107"/>
      <c r="D124" s="3"/>
      <c r="E124" s="147"/>
      <c r="F124" s="293"/>
      <c r="S124" s="107" t="s">
        <v>6356</v>
      </c>
      <c r="T124" s="3"/>
      <c r="U124" s="111" t="s">
        <v>373</v>
      </c>
      <c r="V124" s="113">
        <v>110000</v>
      </c>
    </row>
    <row r="125" spans="3:22" x14ac:dyDescent="0.2">
      <c r="C125" s="107"/>
      <c r="D125" s="3"/>
      <c r="E125" s="147"/>
      <c r="F125" s="293"/>
      <c r="S125" s="107" t="s">
        <v>6357</v>
      </c>
      <c r="T125" s="3"/>
      <c r="U125" s="111" t="s">
        <v>376</v>
      </c>
      <c r="V125" s="113">
        <f>V124/2</f>
        <v>55000</v>
      </c>
    </row>
    <row r="126" spans="3:22" x14ac:dyDescent="0.2">
      <c r="C126" s="107"/>
      <c r="D126" s="3"/>
      <c r="E126" s="147"/>
      <c r="F126" s="293"/>
      <c r="S126" s="107" t="s">
        <v>6358</v>
      </c>
      <c r="T126" s="3"/>
      <c r="U126" s="127" t="s">
        <v>378</v>
      </c>
      <c r="V126" s="188">
        <f>ROUND(0.1978*V125/1000,3)</f>
        <v>10.879</v>
      </c>
    </row>
    <row r="127" spans="3:22" x14ac:dyDescent="0.2">
      <c r="C127" s="107"/>
      <c r="D127" s="3"/>
      <c r="E127" s="147"/>
      <c r="F127" s="293"/>
      <c r="S127" s="107" t="s">
        <v>6359</v>
      </c>
      <c r="U127" s="108" t="s">
        <v>356</v>
      </c>
      <c r="V127" s="116" t="s">
        <v>1321</v>
      </c>
    </row>
    <row r="128" spans="3:22" x14ac:dyDescent="0.2">
      <c r="C128" s="107"/>
      <c r="D128" s="3"/>
      <c r="E128" s="147"/>
      <c r="F128" s="293"/>
      <c r="S128" s="107" t="s">
        <v>6360</v>
      </c>
      <c r="U128" s="111" t="s">
        <v>328</v>
      </c>
      <c r="V128" s="11" t="s">
        <v>329</v>
      </c>
    </row>
    <row r="129" spans="3:22" x14ac:dyDescent="0.2">
      <c r="C129" s="107"/>
      <c r="D129" s="3"/>
      <c r="E129" s="147"/>
      <c r="F129" s="293"/>
      <c r="S129" s="107" t="s">
        <v>6361</v>
      </c>
      <c r="U129" s="111" t="s">
        <v>359</v>
      </c>
      <c r="V129" s="10" t="b">
        <v>0</v>
      </c>
    </row>
    <row r="130" spans="3:22" x14ac:dyDescent="0.2">
      <c r="C130" s="107"/>
      <c r="D130" s="3"/>
      <c r="E130" s="147"/>
      <c r="F130" s="293"/>
      <c r="S130" s="107" t="s">
        <v>6362</v>
      </c>
      <c r="U130" s="111" t="s">
        <v>361</v>
      </c>
      <c r="V130" s="10" t="s">
        <v>85</v>
      </c>
    </row>
    <row r="131" spans="3:22" x14ac:dyDescent="0.2">
      <c r="C131" s="107"/>
      <c r="D131" s="3"/>
      <c r="E131" s="147"/>
      <c r="F131" s="293"/>
      <c r="S131" s="107" t="s">
        <v>6363</v>
      </c>
      <c r="U131" s="111" t="s">
        <v>364</v>
      </c>
      <c r="V131" s="10" t="b">
        <v>1</v>
      </c>
    </row>
    <row r="132" spans="3:22" x14ac:dyDescent="0.2">
      <c r="C132" s="107"/>
      <c r="D132" s="3"/>
      <c r="E132" s="147"/>
      <c r="F132" s="293"/>
      <c r="S132" s="107" t="s">
        <v>6364</v>
      </c>
      <c r="U132" s="111" t="s">
        <v>369</v>
      </c>
      <c r="V132" s="50">
        <v>40</v>
      </c>
    </row>
    <row r="133" spans="3:22" x14ac:dyDescent="0.2">
      <c r="C133" s="107"/>
      <c r="D133" s="3"/>
      <c r="E133" s="147"/>
      <c r="F133" s="293"/>
      <c r="S133" s="107" t="s">
        <v>6365</v>
      </c>
      <c r="U133" s="111" t="s">
        <v>371</v>
      </c>
      <c r="V133" s="50" t="s">
        <v>83</v>
      </c>
    </row>
    <row r="134" spans="3:22" x14ac:dyDescent="0.2">
      <c r="C134" s="107"/>
      <c r="D134" s="3"/>
      <c r="E134" s="147"/>
      <c r="F134" s="293"/>
      <c r="S134" s="107" t="s">
        <v>6366</v>
      </c>
      <c r="U134" s="111" t="s">
        <v>373</v>
      </c>
      <c r="V134" s="113">
        <v>75000</v>
      </c>
    </row>
    <row r="135" spans="3:22" x14ac:dyDescent="0.2">
      <c r="C135" s="107"/>
      <c r="D135" s="3"/>
      <c r="E135" s="147"/>
      <c r="F135" s="293"/>
      <c r="S135" s="107" t="s">
        <v>6367</v>
      </c>
      <c r="U135" s="111" t="s">
        <v>376</v>
      </c>
      <c r="V135" s="113">
        <f>V134/2</f>
        <v>37500</v>
      </c>
    </row>
    <row r="136" spans="3:22" x14ac:dyDescent="0.2">
      <c r="C136" s="107"/>
      <c r="D136" s="3"/>
      <c r="E136" s="147"/>
      <c r="F136" s="293"/>
      <c r="S136" s="107" t="s">
        <v>6368</v>
      </c>
      <c r="U136" s="127" t="s">
        <v>378</v>
      </c>
      <c r="V136" s="188">
        <f>ROUND(0.1281*V135/1000,3)</f>
        <v>4.8040000000000003</v>
      </c>
    </row>
    <row r="137" spans="3:22" x14ac:dyDescent="0.2">
      <c r="C137" s="107"/>
      <c r="D137" s="3"/>
      <c r="E137" s="147"/>
      <c r="F137" s="293"/>
      <c r="S137" s="107" t="s">
        <v>6369</v>
      </c>
      <c r="U137" s="108" t="s">
        <v>356</v>
      </c>
      <c r="V137" s="116" t="s">
        <v>1322</v>
      </c>
    </row>
    <row r="138" spans="3:22" x14ac:dyDescent="0.2">
      <c r="C138" s="107"/>
      <c r="D138" s="3"/>
      <c r="E138" s="147"/>
      <c r="F138" s="293"/>
      <c r="S138" s="107" t="s">
        <v>6370</v>
      </c>
      <c r="U138" s="111" t="s">
        <v>328</v>
      </c>
      <c r="V138" s="11" t="s">
        <v>329</v>
      </c>
    </row>
    <row r="139" spans="3:22" x14ac:dyDescent="0.2">
      <c r="C139" s="107"/>
      <c r="D139" s="3"/>
      <c r="E139" s="147"/>
      <c r="F139" s="293"/>
      <c r="S139" s="107" t="s">
        <v>6371</v>
      </c>
      <c r="U139" s="111" t="s">
        <v>359</v>
      </c>
      <c r="V139" s="10" t="b">
        <v>0</v>
      </c>
    </row>
    <row r="140" spans="3:22" x14ac:dyDescent="0.2">
      <c r="C140" s="107"/>
      <c r="D140" s="3"/>
      <c r="E140" s="147"/>
      <c r="F140" s="293"/>
      <c r="S140" s="107" t="s">
        <v>6372</v>
      </c>
      <c r="U140" s="111" t="s">
        <v>361</v>
      </c>
      <c r="V140" s="10" t="s">
        <v>85</v>
      </c>
    </row>
    <row r="141" spans="3:22" x14ac:dyDescent="0.2">
      <c r="C141" s="107"/>
      <c r="D141" s="3"/>
      <c r="E141" s="147"/>
      <c r="F141" s="293"/>
      <c r="S141" s="107" t="s">
        <v>6373</v>
      </c>
      <c r="U141" s="111" t="s">
        <v>364</v>
      </c>
      <c r="V141" s="10" t="b">
        <v>1</v>
      </c>
    </row>
    <row r="142" spans="3:22" x14ac:dyDescent="0.2">
      <c r="C142" s="107"/>
      <c r="D142" s="3"/>
      <c r="E142" s="147"/>
      <c r="F142" s="293"/>
      <c r="S142" s="107" t="s">
        <v>6374</v>
      </c>
      <c r="U142" s="111" t="s">
        <v>369</v>
      </c>
      <c r="V142" s="50">
        <v>40</v>
      </c>
    </row>
    <row r="143" spans="3:22" x14ac:dyDescent="0.2">
      <c r="C143" s="107"/>
      <c r="D143" s="3"/>
      <c r="E143" s="147"/>
      <c r="F143" s="293"/>
      <c r="S143" s="107" t="s">
        <v>6375</v>
      </c>
      <c r="U143" s="111" t="s">
        <v>371</v>
      </c>
      <c r="V143" s="50" t="s">
        <v>83</v>
      </c>
    </row>
    <row r="144" spans="3:22" x14ac:dyDescent="0.2">
      <c r="C144" s="107"/>
      <c r="D144" s="3"/>
      <c r="E144" s="147"/>
      <c r="F144" s="293"/>
      <c r="S144" s="107" t="s">
        <v>6376</v>
      </c>
      <c r="U144" s="111" t="s">
        <v>373</v>
      </c>
      <c r="V144" s="113">
        <v>75000</v>
      </c>
    </row>
    <row r="145" spans="3:22" x14ac:dyDescent="0.2">
      <c r="C145" s="107"/>
      <c r="D145" s="3"/>
      <c r="E145" s="147"/>
      <c r="F145" s="293"/>
      <c r="S145" s="107" t="s">
        <v>6377</v>
      </c>
      <c r="U145" s="111" t="s">
        <v>376</v>
      </c>
      <c r="V145" s="113">
        <f>V144/2</f>
        <v>37500</v>
      </c>
    </row>
    <row r="146" spans="3:22" x14ac:dyDescent="0.2">
      <c r="C146" s="107"/>
      <c r="D146" s="3"/>
      <c r="E146" s="147"/>
      <c r="F146" s="293"/>
      <c r="S146" s="107" t="s">
        <v>6378</v>
      </c>
      <c r="U146" s="127" t="s">
        <v>378</v>
      </c>
      <c r="V146" s="188">
        <f>ROUND(0.1281*V145/1000,3)</f>
        <v>4.8040000000000003</v>
      </c>
    </row>
    <row r="147" spans="3:22" x14ac:dyDescent="0.2">
      <c r="C147" s="107"/>
      <c r="D147" s="3"/>
      <c r="E147" s="147"/>
      <c r="F147" s="293"/>
      <c r="S147" s="107" t="s">
        <v>6379</v>
      </c>
      <c r="U147" s="108" t="s">
        <v>356</v>
      </c>
      <c r="V147" s="116" t="s">
        <v>1323</v>
      </c>
    </row>
    <row r="148" spans="3:22" x14ac:dyDescent="0.2">
      <c r="C148" s="107"/>
      <c r="D148" s="3"/>
      <c r="E148" s="147"/>
      <c r="F148" s="293"/>
      <c r="S148" s="107" t="s">
        <v>6380</v>
      </c>
      <c r="U148" s="111" t="s">
        <v>328</v>
      </c>
      <c r="V148" s="11" t="s">
        <v>330</v>
      </c>
    </row>
    <row r="149" spans="3:22" x14ac:dyDescent="0.2">
      <c r="C149" s="107"/>
      <c r="D149" s="3"/>
      <c r="E149" s="147"/>
      <c r="F149" s="293"/>
      <c r="S149" s="107" t="s">
        <v>6381</v>
      </c>
      <c r="U149" s="111" t="s">
        <v>359</v>
      </c>
      <c r="V149" s="10" t="b">
        <v>0</v>
      </c>
    </row>
    <row r="150" spans="3:22" x14ac:dyDescent="0.2">
      <c r="C150" s="107"/>
      <c r="D150" s="3"/>
      <c r="E150" s="147"/>
      <c r="F150" s="293"/>
      <c r="S150" s="107" t="s">
        <v>6382</v>
      </c>
      <c r="U150" s="111" t="s">
        <v>361</v>
      </c>
      <c r="V150" s="10" t="s">
        <v>85</v>
      </c>
    </row>
    <row r="151" spans="3:22" x14ac:dyDescent="0.2">
      <c r="C151" s="107"/>
      <c r="D151" s="3"/>
      <c r="E151" s="147"/>
      <c r="F151" s="293"/>
      <c r="S151" s="107" t="s">
        <v>6383</v>
      </c>
      <c r="U151" s="111" t="s">
        <v>364</v>
      </c>
      <c r="V151" s="10" t="b">
        <v>1</v>
      </c>
    </row>
    <row r="152" spans="3:22" x14ac:dyDescent="0.2">
      <c r="C152" s="107"/>
      <c r="D152" s="3"/>
      <c r="E152" s="147"/>
      <c r="F152" s="293"/>
      <c r="S152" s="107" t="s">
        <v>6384</v>
      </c>
      <c r="U152" s="111" t="s">
        <v>369</v>
      </c>
      <c r="V152" s="50">
        <v>40</v>
      </c>
    </row>
    <row r="153" spans="3:22" x14ac:dyDescent="0.2">
      <c r="C153" s="107"/>
      <c r="D153" s="3"/>
      <c r="E153" s="147"/>
      <c r="F153" s="293"/>
      <c r="S153" s="107" t="s">
        <v>6385</v>
      </c>
      <c r="U153" s="111" t="s">
        <v>371</v>
      </c>
      <c r="V153" s="50" t="s">
        <v>83</v>
      </c>
    </row>
    <row r="154" spans="3:22" x14ac:dyDescent="0.2">
      <c r="C154" s="107"/>
      <c r="D154" s="3"/>
      <c r="E154" s="147"/>
      <c r="F154" s="293"/>
      <c r="S154" s="107" t="s">
        <v>6386</v>
      </c>
      <c r="U154" s="111" t="s">
        <v>373</v>
      </c>
      <c r="V154" s="113">
        <v>75000</v>
      </c>
    </row>
    <row r="155" spans="3:22" x14ac:dyDescent="0.2">
      <c r="C155" s="107"/>
      <c r="D155" s="3"/>
      <c r="E155" s="147"/>
      <c r="F155" s="293"/>
      <c r="S155" s="107" t="s">
        <v>6387</v>
      </c>
      <c r="U155" s="111" t="s">
        <v>376</v>
      </c>
      <c r="V155" s="113">
        <f>V154/2</f>
        <v>37500</v>
      </c>
    </row>
    <row r="156" spans="3:22" x14ac:dyDescent="0.2">
      <c r="C156" s="107"/>
      <c r="D156" s="3"/>
      <c r="E156" s="147"/>
      <c r="F156" s="293"/>
      <c r="S156" s="107" t="s">
        <v>6388</v>
      </c>
      <c r="U156" s="127" t="s">
        <v>378</v>
      </c>
      <c r="V156" s="188">
        <f>ROUND(0.0738*V155/1000,3)</f>
        <v>2.7679999999999998</v>
      </c>
    </row>
    <row r="157" spans="3:22" x14ac:dyDescent="0.2">
      <c r="C157" s="107"/>
      <c r="D157" s="3"/>
      <c r="E157" s="147"/>
      <c r="F157" s="293"/>
      <c r="S157" s="107" t="s">
        <v>6389</v>
      </c>
      <c r="U157" s="108" t="s">
        <v>356</v>
      </c>
      <c r="V157" s="116" t="s">
        <v>1324</v>
      </c>
    </row>
    <row r="158" spans="3:22" x14ac:dyDescent="0.2">
      <c r="C158" s="107"/>
      <c r="D158" s="3"/>
      <c r="E158" s="147"/>
      <c r="F158" s="293"/>
      <c r="S158" s="107" t="s">
        <v>6390</v>
      </c>
      <c r="U158" s="111" t="s">
        <v>328</v>
      </c>
      <c r="V158" s="11" t="s">
        <v>330</v>
      </c>
    </row>
    <row r="159" spans="3:22" x14ac:dyDescent="0.2">
      <c r="C159" s="107"/>
      <c r="D159" s="3"/>
      <c r="E159" s="147"/>
      <c r="F159" s="293"/>
      <c r="S159" s="107" t="s">
        <v>6391</v>
      </c>
      <c r="U159" s="111" t="s">
        <v>359</v>
      </c>
      <c r="V159" s="10" t="b">
        <v>0</v>
      </c>
    </row>
    <row r="160" spans="3:22" x14ac:dyDescent="0.2">
      <c r="C160" s="107"/>
      <c r="D160" s="3"/>
      <c r="E160" s="147"/>
      <c r="F160" s="293"/>
      <c r="S160" s="107" t="s">
        <v>6392</v>
      </c>
      <c r="U160" s="111" t="s">
        <v>361</v>
      </c>
      <c r="V160" s="10" t="s">
        <v>85</v>
      </c>
    </row>
    <row r="161" spans="1:26" x14ac:dyDescent="0.2">
      <c r="C161" s="107"/>
      <c r="D161" s="3"/>
      <c r="E161" s="147"/>
      <c r="F161" s="293"/>
      <c r="S161" s="107" t="s">
        <v>6393</v>
      </c>
      <c r="U161" s="111" t="s">
        <v>364</v>
      </c>
      <c r="V161" s="10" t="b">
        <v>1</v>
      </c>
    </row>
    <row r="162" spans="1:26" x14ac:dyDescent="0.2">
      <c r="C162" s="107"/>
      <c r="D162" s="3"/>
      <c r="E162" s="147"/>
      <c r="F162" s="293"/>
      <c r="S162" s="107" t="s">
        <v>6394</v>
      </c>
      <c r="U162" s="111" t="s">
        <v>369</v>
      </c>
      <c r="V162" s="50">
        <v>40</v>
      </c>
    </row>
    <row r="163" spans="1:26" x14ac:dyDescent="0.2">
      <c r="C163" s="107"/>
      <c r="D163" s="3"/>
      <c r="E163" s="147"/>
      <c r="F163" s="293"/>
      <c r="S163" s="107" t="s">
        <v>6395</v>
      </c>
      <c r="U163" s="111" t="s">
        <v>371</v>
      </c>
      <c r="V163" s="50" t="s">
        <v>83</v>
      </c>
    </row>
    <row r="164" spans="1:26" x14ac:dyDescent="0.2">
      <c r="C164" s="107"/>
      <c r="D164" s="3"/>
      <c r="E164" s="147"/>
      <c r="F164" s="293"/>
      <c r="S164" s="107" t="s">
        <v>6396</v>
      </c>
      <c r="U164" s="111" t="s">
        <v>373</v>
      </c>
      <c r="V164" s="113">
        <v>75000</v>
      </c>
    </row>
    <row r="165" spans="1:26" x14ac:dyDescent="0.2">
      <c r="C165" s="107"/>
      <c r="D165" s="3"/>
      <c r="E165" s="147"/>
      <c r="F165" s="293"/>
      <c r="S165" s="107" t="s">
        <v>6397</v>
      </c>
      <c r="U165" s="111" t="s">
        <v>376</v>
      </c>
      <c r="V165" s="113">
        <f>V164/2</f>
        <v>37500</v>
      </c>
    </row>
    <row r="166" spans="1:26" x14ac:dyDescent="0.2">
      <c r="C166" s="107"/>
      <c r="D166" s="3"/>
      <c r="E166" s="147"/>
      <c r="F166" s="293"/>
      <c r="S166" s="107" t="s">
        <v>6398</v>
      </c>
      <c r="U166" s="127" t="s">
        <v>378</v>
      </c>
      <c r="V166" s="188">
        <f>ROUND(0.0738*V165/1000,3)</f>
        <v>2.7679999999999998</v>
      </c>
    </row>
    <row r="167" spans="1:26" x14ac:dyDescent="0.2">
      <c r="S167" s="107"/>
      <c r="U167" s="202"/>
      <c r="V167" s="118"/>
      <c r="Y167" s="11"/>
      <c r="Z167" s="11"/>
    </row>
    <row r="168" spans="1:26" x14ac:dyDescent="0.2">
      <c r="S168" s="107"/>
      <c r="U168" s="202"/>
      <c r="V168" s="118"/>
      <c r="Y168" s="11"/>
      <c r="Z168" s="11"/>
    </row>
    <row r="169" spans="1:26" x14ac:dyDescent="0.2">
      <c r="S169" s="107"/>
      <c r="U169" s="202"/>
      <c r="V169" s="118"/>
      <c r="Y169" s="11"/>
      <c r="Z169" s="11"/>
    </row>
    <row r="170" spans="1:26" x14ac:dyDescent="0.2">
      <c r="S170" s="107"/>
      <c r="U170" s="202"/>
      <c r="V170" s="118"/>
      <c r="Y170" s="11"/>
      <c r="Z170" s="11"/>
    </row>
    <row r="171" spans="1:26" x14ac:dyDescent="0.2">
      <c r="Y171" s="11"/>
      <c r="Z171" s="11"/>
    </row>
    <row r="172" spans="1:26" x14ac:dyDescent="0.2">
      <c r="B172" s="469" t="s">
        <v>719</v>
      </c>
      <c r="C172" s="469"/>
      <c r="D172" s="469"/>
      <c r="E172" s="469"/>
      <c r="F172" s="469"/>
      <c r="G172" s="469"/>
      <c r="H172" s="469"/>
      <c r="I172" s="469"/>
      <c r="J172" s="469"/>
      <c r="Y172" s="11"/>
      <c r="Z172" s="11"/>
    </row>
    <row r="173" spans="1:26" x14ac:dyDescent="0.2">
      <c r="B173" s="149" t="s">
        <v>369</v>
      </c>
      <c r="C173" s="204" t="s">
        <v>475</v>
      </c>
      <c r="D173" s="204" t="s">
        <v>476</v>
      </c>
      <c r="E173" s="204" t="s">
        <v>477</v>
      </c>
      <c r="F173" s="204" t="s">
        <v>478</v>
      </c>
      <c r="G173" s="204" t="s">
        <v>479</v>
      </c>
      <c r="H173" s="204" t="s">
        <v>480</v>
      </c>
      <c r="I173" s="204" t="s">
        <v>481</v>
      </c>
      <c r="Y173" s="101"/>
      <c r="Z173" s="177"/>
    </row>
    <row r="174" spans="1:26" x14ac:dyDescent="0.2">
      <c r="A174" s="147">
        <v>16</v>
      </c>
      <c r="B174" s="205"/>
      <c r="C174" s="206">
        <v>8</v>
      </c>
      <c r="D174" s="206">
        <v>5</v>
      </c>
      <c r="E174" s="206">
        <v>3</v>
      </c>
      <c r="F174" s="206">
        <v>0</v>
      </c>
      <c r="G174" s="207"/>
      <c r="H174" s="207"/>
      <c r="I174" s="207"/>
      <c r="J174" s="3"/>
    </row>
    <row r="175" spans="1:26" x14ac:dyDescent="0.2">
      <c r="A175" s="147"/>
      <c r="B175" s="176">
        <v>35</v>
      </c>
      <c r="C175" s="3">
        <f>P175*$C$174</f>
        <v>0.65040000000000009</v>
      </c>
      <c r="D175" s="3">
        <f>Q175*$D$174</f>
        <v>0.26300000000000001</v>
      </c>
      <c r="E175" s="3">
        <f>R175*$E$174</f>
        <v>0.24390000000000003</v>
      </c>
      <c r="F175" s="3">
        <f>S175*$F$174</f>
        <v>0</v>
      </c>
      <c r="G175" s="3">
        <f>SUM(C175:F175)/$A$174</f>
        <v>7.2331250000000014E-2</v>
      </c>
      <c r="H175" s="3">
        <f>0.92/66</f>
        <v>1.3939393939393941E-2</v>
      </c>
      <c r="I175" s="3">
        <f>G175*H175</f>
        <v>1.0082537878787882E-3</v>
      </c>
      <c r="O175" s="208">
        <v>35</v>
      </c>
      <c r="P175" s="213">
        <v>8.1300000000000011E-2</v>
      </c>
      <c r="Q175" s="214">
        <v>5.2600000000000001E-2</v>
      </c>
      <c r="R175" s="215">
        <v>8.1300000000000011E-2</v>
      </c>
      <c r="S175" s="216">
        <v>5.2600000000000001E-2</v>
      </c>
    </row>
    <row r="176" spans="1:26" x14ac:dyDescent="0.2">
      <c r="A176" s="147"/>
      <c r="B176" s="176">
        <v>36</v>
      </c>
      <c r="C176" s="3">
        <f t="shared" ref="C176:C178" si="0">P176*$C$174</f>
        <v>0.65040000000000009</v>
      </c>
      <c r="D176" s="3">
        <f t="shared" ref="D176:D179" si="1">Q176*$D$174</f>
        <v>0.26300000000000001</v>
      </c>
      <c r="E176" s="3">
        <f t="shared" ref="E176:E179" si="2">R176*$E$174</f>
        <v>0.24390000000000003</v>
      </c>
      <c r="F176" s="3">
        <f t="shared" ref="F176:F179" si="3">S176*$F$174</f>
        <v>0</v>
      </c>
      <c r="G176" s="3">
        <f t="shared" ref="G176:G179" si="4">SUM(C176:F176)/$A$174</f>
        <v>7.2331250000000014E-2</v>
      </c>
      <c r="H176" s="3">
        <f t="shared" ref="H176:H179" si="5">0.92/66</f>
        <v>1.3939393939393941E-2</v>
      </c>
      <c r="I176" s="3">
        <f>G176*H176</f>
        <v>1.0082537878787882E-3</v>
      </c>
      <c r="O176" s="208">
        <v>36</v>
      </c>
      <c r="P176" s="213">
        <v>8.1300000000000011E-2</v>
      </c>
      <c r="Q176" s="214">
        <v>5.2600000000000001E-2</v>
      </c>
      <c r="R176" s="215">
        <v>8.1300000000000011E-2</v>
      </c>
      <c r="S176" s="216">
        <v>5.2600000000000001E-2</v>
      </c>
    </row>
    <row r="177" spans="1:19" x14ac:dyDescent="0.2">
      <c r="A177" s="147"/>
      <c r="B177" s="176">
        <v>37</v>
      </c>
      <c r="C177" s="3">
        <f t="shared" si="0"/>
        <v>0.65040000000000009</v>
      </c>
      <c r="D177" s="3">
        <f t="shared" si="1"/>
        <v>0.26300000000000001</v>
      </c>
      <c r="E177" s="3">
        <f t="shared" si="2"/>
        <v>0.24390000000000003</v>
      </c>
      <c r="F177" s="3">
        <f t="shared" si="3"/>
        <v>0</v>
      </c>
      <c r="G177" s="3">
        <f t="shared" si="4"/>
        <v>7.2331250000000014E-2</v>
      </c>
      <c r="H177" s="3">
        <f>0.92/66</f>
        <v>1.3939393939393941E-2</v>
      </c>
      <c r="I177" s="3">
        <f>G177*H177</f>
        <v>1.0082537878787882E-3</v>
      </c>
      <c r="O177" s="208">
        <v>37</v>
      </c>
      <c r="P177" s="213">
        <v>8.1300000000000011E-2</v>
      </c>
      <c r="Q177" s="214">
        <v>5.2600000000000001E-2</v>
      </c>
      <c r="R177" s="215">
        <v>8.1300000000000011E-2</v>
      </c>
      <c r="S177" s="216">
        <v>5.2600000000000001E-2</v>
      </c>
    </row>
    <row r="178" spans="1:19" x14ac:dyDescent="0.2">
      <c r="A178" s="147"/>
      <c r="B178" s="176">
        <v>38</v>
      </c>
      <c r="C178" s="3">
        <f t="shared" si="0"/>
        <v>0.65040000000000009</v>
      </c>
      <c r="D178" s="3">
        <f t="shared" si="1"/>
        <v>0.26300000000000001</v>
      </c>
      <c r="E178" s="3">
        <f t="shared" si="2"/>
        <v>0.24390000000000003</v>
      </c>
      <c r="F178" s="3">
        <f t="shared" si="3"/>
        <v>0</v>
      </c>
      <c r="G178" s="3">
        <f t="shared" si="4"/>
        <v>7.2331250000000014E-2</v>
      </c>
      <c r="H178" s="3">
        <f t="shared" si="5"/>
        <v>1.3939393939393941E-2</v>
      </c>
      <c r="I178" s="3">
        <f t="shared" ref="I178:I179" si="6">G178*H178</f>
        <v>1.0082537878787882E-3</v>
      </c>
      <c r="O178" s="208">
        <v>38</v>
      </c>
      <c r="P178" s="213">
        <v>8.1300000000000011E-2</v>
      </c>
      <c r="Q178" s="214">
        <v>5.2600000000000001E-2</v>
      </c>
      <c r="R178" s="215">
        <v>8.1300000000000011E-2</v>
      </c>
      <c r="S178" s="216">
        <v>5.2600000000000001E-2</v>
      </c>
    </row>
    <row r="179" spans="1:19" x14ac:dyDescent="0.2">
      <c r="A179" s="147"/>
      <c r="B179" s="225">
        <v>39</v>
      </c>
      <c r="C179" s="15">
        <f>P179*$C$174</f>
        <v>0.65040000000000009</v>
      </c>
      <c r="D179" s="15">
        <f t="shared" si="1"/>
        <v>0.26300000000000001</v>
      </c>
      <c r="E179" s="15">
        <f t="shared" si="2"/>
        <v>0.24390000000000003</v>
      </c>
      <c r="F179" s="15">
        <f t="shared" si="3"/>
        <v>0</v>
      </c>
      <c r="G179" s="15">
        <f t="shared" si="4"/>
        <v>7.2331250000000014E-2</v>
      </c>
      <c r="H179" s="15">
        <f t="shared" si="5"/>
        <v>1.3939393939393941E-2</v>
      </c>
      <c r="I179" s="15">
        <f t="shared" si="6"/>
        <v>1.0082537878787882E-3</v>
      </c>
      <c r="O179" s="217">
        <v>39</v>
      </c>
      <c r="P179" s="213">
        <v>8.1300000000000011E-2</v>
      </c>
      <c r="Q179" s="214">
        <v>5.2600000000000001E-2</v>
      </c>
      <c r="R179" s="215">
        <v>8.1300000000000011E-2</v>
      </c>
      <c r="S179" s="216">
        <v>5.2600000000000001E-2</v>
      </c>
    </row>
    <row r="180" spans="1:19" x14ac:dyDescent="0.2">
      <c r="B180" s="176">
        <v>40</v>
      </c>
      <c r="C180" s="3">
        <f t="shared" ref="C180:C204" si="7">P180*$C$174</f>
        <v>1.0247999999999999</v>
      </c>
      <c r="D180" s="3">
        <f t="shared" ref="D180:D204" si="8">Q180*$D$174</f>
        <v>0.36899999999999999</v>
      </c>
      <c r="E180" s="3">
        <f t="shared" ref="E180:E204" si="9">R180*$E$174</f>
        <v>0.38429999999999997</v>
      </c>
      <c r="F180" s="3">
        <f t="shared" ref="F180:F204" si="10">S180*$F$174</f>
        <v>0</v>
      </c>
      <c r="G180" s="3">
        <f t="shared" ref="G180:G204" si="11">SUM(C180:F180)/$A$174</f>
        <v>0.11113124999999999</v>
      </c>
      <c r="H180" s="3">
        <f t="shared" ref="H180:H204" si="12">0.92/66</f>
        <v>1.3939393939393941E-2</v>
      </c>
      <c r="I180" s="3">
        <f t="shared" ref="I180:I204" si="13">G180*H180</f>
        <v>1.5491022727272727E-3</v>
      </c>
      <c r="O180" s="208">
        <v>40</v>
      </c>
      <c r="P180" s="209">
        <v>0.12809999999999999</v>
      </c>
      <c r="Q180" s="210">
        <v>7.3800000000000004E-2</v>
      </c>
      <c r="R180" s="211">
        <v>0.12809999999999999</v>
      </c>
      <c r="S180" s="212">
        <v>7.3800000000000004E-2</v>
      </c>
    </row>
    <row r="181" spans="1:19" x14ac:dyDescent="0.2">
      <c r="B181" s="176">
        <v>41</v>
      </c>
      <c r="C181" s="3">
        <f t="shared" si="7"/>
        <v>1.0247999999999999</v>
      </c>
      <c r="D181" s="3">
        <f t="shared" si="8"/>
        <v>0.36899999999999999</v>
      </c>
      <c r="E181" s="3">
        <f t="shared" si="9"/>
        <v>0.38429999999999997</v>
      </c>
      <c r="F181" s="3">
        <f t="shared" si="10"/>
        <v>0</v>
      </c>
      <c r="G181" s="3">
        <f t="shared" si="11"/>
        <v>0.11113124999999999</v>
      </c>
      <c r="H181" s="3">
        <f t="shared" si="12"/>
        <v>1.3939393939393941E-2</v>
      </c>
      <c r="I181" s="3">
        <f t="shared" si="13"/>
        <v>1.5491022727272727E-3</v>
      </c>
      <c r="O181" s="208">
        <v>41</v>
      </c>
      <c r="P181" s="213">
        <v>0.12809999999999999</v>
      </c>
      <c r="Q181" s="214">
        <v>7.3800000000000004E-2</v>
      </c>
      <c r="R181" s="215">
        <v>0.12809999999999999</v>
      </c>
      <c r="S181" s="216">
        <v>7.3800000000000004E-2</v>
      </c>
    </row>
    <row r="182" spans="1:19" x14ac:dyDescent="0.2">
      <c r="B182" s="176">
        <v>42</v>
      </c>
      <c r="C182" s="3">
        <f t="shared" si="7"/>
        <v>1.0247999999999999</v>
      </c>
      <c r="D182" s="3">
        <f t="shared" si="8"/>
        <v>0.36899999999999999</v>
      </c>
      <c r="E182" s="3">
        <f t="shared" si="9"/>
        <v>0.38429999999999997</v>
      </c>
      <c r="F182" s="3">
        <f t="shared" si="10"/>
        <v>0</v>
      </c>
      <c r="G182" s="3">
        <f t="shared" si="11"/>
        <v>0.11113124999999999</v>
      </c>
      <c r="H182" s="3">
        <f t="shared" si="12"/>
        <v>1.3939393939393941E-2</v>
      </c>
      <c r="I182" s="3">
        <f t="shared" si="13"/>
        <v>1.5491022727272727E-3</v>
      </c>
      <c r="O182" s="208">
        <v>42</v>
      </c>
      <c r="P182" s="213">
        <v>0.12809999999999999</v>
      </c>
      <c r="Q182" s="214">
        <v>7.3800000000000004E-2</v>
      </c>
      <c r="R182" s="215">
        <v>0.12809999999999999</v>
      </c>
      <c r="S182" s="216">
        <v>7.3800000000000004E-2</v>
      </c>
    </row>
    <row r="183" spans="1:19" x14ac:dyDescent="0.2">
      <c r="B183" s="176">
        <v>43</v>
      </c>
      <c r="C183" s="3">
        <f t="shared" si="7"/>
        <v>1.0247999999999999</v>
      </c>
      <c r="D183" s="3">
        <f t="shared" si="8"/>
        <v>0.36899999999999999</v>
      </c>
      <c r="E183" s="3">
        <f t="shared" si="9"/>
        <v>0.38429999999999997</v>
      </c>
      <c r="F183" s="3">
        <f t="shared" si="10"/>
        <v>0</v>
      </c>
      <c r="G183" s="3">
        <f t="shared" si="11"/>
        <v>0.11113124999999999</v>
      </c>
      <c r="H183" s="3">
        <f t="shared" si="12"/>
        <v>1.3939393939393941E-2</v>
      </c>
      <c r="I183" s="3">
        <f t="shared" si="13"/>
        <v>1.5491022727272727E-3</v>
      </c>
      <c r="O183" s="208">
        <v>43</v>
      </c>
      <c r="P183" s="213">
        <v>0.12809999999999999</v>
      </c>
      <c r="Q183" s="214">
        <v>7.3800000000000004E-2</v>
      </c>
      <c r="R183" s="215">
        <v>0.12809999999999999</v>
      </c>
      <c r="S183" s="216">
        <v>7.3800000000000004E-2</v>
      </c>
    </row>
    <row r="184" spans="1:19" x14ac:dyDescent="0.2">
      <c r="B184" s="176">
        <v>44</v>
      </c>
      <c r="C184" s="3">
        <f t="shared" si="7"/>
        <v>1.0247999999999999</v>
      </c>
      <c r="D184" s="3">
        <f t="shared" si="8"/>
        <v>0.36899999999999999</v>
      </c>
      <c r="E184" s="3">
        <f t="shared" si="9"/>
        <v>0.38429999999999997</v>
      </c>
      <c r="F184" s="3">
        <f t="shared" si="10"/>
        <v>0</v>
      </c>
      <c r="G184" s="3">
        <f t="shared" si="11"/>
        <v>0.11113124999999999</v>
      </c>
      <c r="H184" s="3">
        <f t="shared" si="12"/>
        <v>1.3939393939393941E-2</v>
      </c>
      <c r="I184" s="3">
        <f t="shared" si="13"/>
        <v>1.5491022727272727E-3</v>
      </c>
      <c r="O184" s="217">
        <v>44</v>
      </c>
      <c r="P184" s="218">
        <v>0.12809999999999999</v>
      </c>
      <c r="Q184" s="219">
        <v>7.3800000000000004E-2</v>
      </c>
      <c r="R184" s="220">
        <v>0.12809999999999999</v>
      </c>
      <c r="S184" s="221">
        <v>7.3800000000000004E-2</v>
      </c>
    </row>
    <row r="185" spans="1:19" x14ac:dyDescent="0.2">
      <c r="B185" s="176">
        <v>45</v>
      </c>
      <c r="C185" s="3">
        <f t="shared" si="7"/>
        <v>1.5824</v>
      </c>
      <c r="D185" s="3">
        <f t="shared" si="8"/>
        <v>0.61799999999999999</v>
      </c>
      <c r="E185" s="3">
        <f t="shared" si="9"/>
        <v>0.59340000000000004</v>
      </c>
      <c r="F185" s="3">
        <f t="shared" si="10"/>
        <v>0</v>
      </c>
      <c r="G185" s="3">
        <f t="shared" si="11"/>
        <v>0.1746125</v>
      </c>
      <c r="H185" s="3">
        <f t="shared" si="12"/>
        <v>1.3939393939393941E-2</v>
      </c>
      <c r="I185" s="3">
        <f t="shared" si="13"/>
        <v>2.4339924242424245E-3</v>
      </c>
      <c r="O185" s="208">
        <v>45</v>
      </c>
      <c r="P185" s="213">
        <v>0.1978</v>
      </c>
      <c r="Q185" s="214">
        <v>0.1236</v>
      </c>
      <c r="R185" s="215">
        <v>0.1978</v>
      </c>
      <c r="S185" s="216">
        <v>0.12359999999999999</v>
      </c>
    </row>
    <row r="186" spans="1:19" x14ac:dyDescent="0.2">
      <c r="B186" s="176">
        <v>46</v>
      </c>
      <c r="C186" s="3">
        <f t="shared" si="7"/>
        <v>1.5824</v>
      </c>
      <c r="D186" s="3">
        <f t="shared" si="8"/>
        <v>0.61799999999999988</v>
      </c>
      <c r="E186" s="3">
        <f t="shared" si="9"/>
        <v>0.59340000000000004</v>
      </c>
      <c r="F186" s="3">
        <f t="shared" si="10"/>
        <v>0</v>
      </c>
      <c r="G186" s="3">
        <f t="shared" si="11"/>
        <v>0.1746125</v>
      </c>
      <c r="H186" s="3">
        <f t="shared" si="12"/>
        <v>1.3939393939393941E-2</v>
      </c>
      <c r="I186" s="3">
        <f t="shared" si="13"/>
        <v>2.4339924242424245E-3</v>
      </c>
      <c r="O186" s="208">
        <v>46</v>
      </c>
      <c r="P186" s="213">
        <v>0.1978</v>
      </c>
      <c r="Q186" s="214">
        <v>0.12359999999999999</v>
      </c>
      <c r="R186" s="215">
        <v>0.1978</v>
      </c>
      <c r="S186" s="216">
        <v>0.12359999999999999</v>
      </c>
    </row>
    <row r="187" spans="1:19" x14ac:dyDescent="0.2">
      <c r="B187" s="176">
        <v>47</v>
      </c>
      <c r="C187" s="3">
        <f t="shared" si="7"/>
        <v>1.5824</v>
      </c>
      <c r="D187" s="3">
        <f t="shared" si="8"/>
        <v>0.61799999999999988</v>
      </c>
      <c r="E187" s="3">
        <f t="shared" si="9"/>
        <v>0.59340000000000004</v>
      </c>
      <c r="F187" s="3">
        <f t="shared" si="10"/>
        <v>0</v>
      </c>
      <c r="G187" s="3">
        <f t="shared" si="11"/>
        <v>0.1746125</v>
      </c>
      <c r="H187" s="3">
        <f t="shared" si="12"/>
        <v>1.3939393939393941E-2</v>
      </c>
      <c r="I187" s="3">
        <f t="shared" si="13"/>
        <v>2.4339924242424245E-3</v>
      </c>
      <c r="O187" s="208">
        <v>47</v>
      </c>
      <c r="P187" s="213">
        <v>0.1978</v>
      </c>
      <c r="Q187" s="214">
        <v>0.12359999999999999</v>
      </c>
      <c r="R187" s="215">
        <v>0.1978</v>
      </c>
      <c r="S187" s="216">
        <v>0.12359999999999999</v>
      </c>
    </row>
    <row r="188" spans="1:19" x14ac:dyDescent="0.2">
      <c r="B188" s="176">
        <v>48</v>
      </c>
      <c r="C188" s="3">
        <f t="shared" si="7"/>
        <v>1.5824</v>
      </c>
      <c r="D188" s="3">
        <f t="shared" si="8"/>
        <v>0.61799999999999999</v>
      </c>
      <c r="E188" s="3">
        <f t="shared" si="9"/>
        <v>0.59340000000000004</v>
      </c>
      <c r="F188" s="3">
        <f t="shared" si="10"/>
        <v>0</v>
      </c>
      <c r="G188" s="3">
        <f t="shared" si="11"/>
        <v>0.1746125</v>
      </c>
      <c r="H188" s="3">
        <f t="shared" si="12"/>
        <v>1.3939393939393941E-2</v>
      </c>
      <c r="I188" s="3">
        <f t="shared" si="13"/>
        <v>2.4339924242424245E-3</v>
      </c>
      <c r="O188" s="208">
        <v>48</v>
      </c>
      <c r="P188" s="213">
        <v>0.1978</v>
      </c>
      <c r="Q188" s="214">
        <v>0.1236</v>
      </c>
      <c r="R188" s="215">
        <v>0.1978</v>
      </c>
      <c r="S188" s="216">
        <v>0.12359999999999999</v>
      </c>
    </row>
    <row r="189" spans="1:19" x14ac:dyDescent="0.2">
      <c r="B189" s="176">
        <v>49</v>
      </c>
      <c r="C189" s="3">
        <f t="shared" si="7"/>
        <v>1.5824</v>
      </c>
      <c r="D189" s="3">
        <f t="shared" si="8"/>
        <v>0.61799999999999988</v>
      </c>
      <c r="E189" s="3">
        <f t="shared" si="9"/>
        <v>0.59340000000000004</v>
      </c>
      <c r="F189" s="3">
        <f t="shared" si="10"/>
        <v>0</v>
      </c>
      <c r="G189" s="3">
        <f t="shared" si="11"/>
        <v>0.1746125</v>
      </c>
      <c r="H189" s="3">
        <f t="shared" si="12"/>
        <v>1.3939393939393941E-2</v>
      </c>
      <c r="I189" s="3">
        <f t="shared" si="13"/>
        <v>2.4339924242424245E-3</v>
      </c>
      <c r="O189" s="217">
        <v>49</v>
      </c>
      <c r="P189" s="213">
        <v>0.1978</v>
      </c>
      <c r="Q189" s="214">
        <v>0.12359999999999999</v>
      </c>
      <c r="R189" s="215">
        <v>0.1978</v>
      </c>
      <c r="S189" s="216">
        <v>0.12359999999999999</v>
      </c>
    </row>
    <row r="190" spans="1:19" x14ac:dyDescent="0.2">
      <c r="B190" s="176">
        <v>50</v>
      </c>
      <c r="C190" s="3">
        <f t="shared" si="7"/>
        <v>2.4279999999999999</v>
      </c>
      <c r="D190" s="3">
        <f t="shared" si="8"/>
        <v>1.0630000000000002</v>
      </c>
      <c r="E190" s="3">
        <f t="shared" si="9"/>
        <v>0.91049999999999998</v>
      </c>
      <c r="F190" s="3">
        <f t="shared" si="10"/>
        <v>0</v>
      </c>
      <c r="G190" s="3">
        <f t="shared" si="11"/>
        <v>0.27509375000000003</v>
      </c>
      <c r="H190" s="3">
        <f t="shared" si="12"/>
        <v>1.3939393939393941E-2</v>
      </c>
      <c r="I190" s="3">
        <f t="shared" si="13"/>
        <v>3.8346401515151523E-3</v>
      </c>
      <c r="O190" s="208">
        <v>50</v>
      </c>
      <c r="P190" s="209">
        <v>0.30349999999999999</v>
      </c>
      <c r="Q190" s="210">
        <v>0.21260000000000001</v>
      </c>
      <c r="R190" s="211">
        <v>0.30349999999999999</v>
      </c>
      <c r="S190" s="212">
        <v>0.21260000000000001</v>
      </c>
    </row>
    <row r="191" spans="1:19" x14ac:dyDescent="0.2">
      <c r="B191" s="176">
        <v>51</v>
      </c>
      <c r="C191" s="3">
        <f t="shared" si="7"/>
        <v>2.4279999999999999</v>
      </c>
      <c r="D191" s="3">
        <f t="shared" si="8"/>
        <v>1.0630000000000002</v>
      </c>
      <c r="E191" s="3">
        <f t="shared" si="9"/>
        <v>0.91049999999999998</v>
      </c>
      <c r="F191" s="3">
        <f t="shared" si="10"/>
        <v>0</v>
      </c>
      <c r="G191" s="3">
        <f t="shared" si="11"/>
        <v>0.27509375000000003</v>
      </c>
      <c r="H191" s="3">
        <f t="shared" si="12"/>
        <v>1.3939393939393941E-2</v>
      </c>
      <c r="I191" s="3">
        <f t="shared" si="13"/>
        <v>3.8346401515151523E-3</v>
      </c>
      <c r="O191" s="208">
        <v>51</v>
      </c>
      <c r="P191" s="213">
        <v>0.30349999999999999</v>
      </c>
      <c r="Q191" s="214">
        <v>0.21260000000000001</v>
      </c>
      <c r="R191" s="215">
        <v>0.30349999999999999</v>
      </c>
      <c r="S191" s="216">
        <v>0.21260000000000001</v>
      </c>
    </row>
    <row r="192" spans="1:19" x14ac:dyDescent="0.2">
      <c r="B192" s="176">
        <v>52</v>
      </c>
      <c r="C192" s="3">
        <f t="shared" si="7"/>
        <v>2.4279999999999999</v>
      </c>
      <c r="D192" s="3">
        <f t="shared" si="8"/>
        <v>1.0630000000000002</v>
      </c>
      <c r="E192" s="3">
        <f t="shared" si="9"/>
        <v>0.91049999999999998</v>
      </c>
      <c r="F192" s="3">
        <f t="shared" si="10"/>
        <v>0</v>
      </c>
      <c r="G192" s="3">
        <f t="shared" si="11"/>
        <v>0.27509375000000003</v>
      </c>
      <c r="H192" s="3">
        <f t="shared" si="12"/>
        <v>1.3939393939393941E-2</v>
      </c>
      <c r="I192" s="3">
        <f t="shared" si="13"/>
        <v>3.8346401515151523E-3</v>
      </c>
      <c r="O192" s="208">
        <v>52</v>
      </c>
      <c r="P192" s="213">
        <v>0.30349999999999999</v>
      </c>
      <c r="Q192" s="214">
        <v>0.21260000000000001</v>
      </c>
      <c r="R192" s="215">
        <v>0.30349999999999999</v>
      </c>
      <c r="S192" s="216">
        <v>0.21260000000000001</v>
      </c>
    </row>
    <row r="193" spans="2:19" x14ac:dyDescent="0.2">
      <c r="B193" s="176">
        <v>53</v>
      </c>
      <c r="C193" s="3">
        <f t="shared" si="7"/>
        <v>2.4279999999999999</v>
      </c>
      <c r="D193" s="3">
        <f t="shared" si="8"/>
        <v>1.0630000000000002</v>
      </c>
      <c r="E193" s="3">
        <f t="shared" si="9"/>
        <v>0.91049999999999998</v>
      </c>
      <c r="F193" s="3">
        <f t="shared" si="10"/>
        <v>0</v>
      </c>
      <c r="G193" s="3">
        <f t="shared" si="11"/>
        <v>0.27509375000000003</v>
      </c>
      <c r="H193" s="3">
        <f t="shared" si="12"/>
        <v>1.3939393939393941E-2</v>
      </c>
      <c r="I193" s="3">
        <f t="shared" si="13"/>
        <v>3.8346401515151523E-3</v>
      </c>
      <c r="O193" s="208">
        <v>53</v>
      </c>
      <c r="P193" s="213">
        <v>0.30349999999999999</v>
      </c>
      <c r="Q193" s="214">
        <v>0.21260000000000001</v>
      </c>
      <c r="R193" s="215">
        <v>0.30349999999999999</v>
      </c>
      <c r="S193" s="216">
        <v>0.21260000000000001</v>
      </c>
    </row>
    <row r="194" spans="2:19" x14ac:dyDescent="0.2">
      <c r="B194" s="176">
        <v>54</v>
      </c>
      <c r="C194" s="3">
        <f t="shared" si="7"/>
        <v>2.4279999999999999</v>
      </c>
      <c r="D194" s="3">
        <f t="shared" si="8"/>
        <v>1.0630000000000002</v>
      </c>
      <c r="E194" s="3">
        <f t="shared" si="9"/>
        <v>0.91049999999999998</v>
      </c>
      <c r="F194" s="3">
        <f t="shared" si="10"/>
        <v>0</v>
      </c>
      <c r="G194" s="3">
        <f t="shared" si="11"/>
        <v>0.27509375000000003</v>
      </c>
      <c r="H194" s="3">
        <f t="shared" si="12"/>
        <v>1.3939393939393941E-2</v>
      </c>
      <c r="I194" s="3">
        <f t="shared" si="13"/>
        <v>3.8346401515151523E-3</v>
      </c>
      <c r="O194" s="217">
        <v>54</v>
      </c>
      <c r="P194" s="218">
        <v>0.30349999999999999</v>
      </c>
      <c r="Q194" s="219">
        <v>0.21260000000000001</v>
      </c>
      <c r="R194" s="220">
        <v>0.30349999999999999</v>
      </c>
      <c r="S194" s="221">
        <v>0.21260000000000001</v>
      </c>
    </row>
    <row r="195" spans="2:19" x14ac:dyDescent="0.2">
      <c r="B195" s="176">
        <v>55</v>
      </c>
      <c r="C195" s="3">
        <f t="shared" si="7"/>
        <v>3.9304000000000001</v>
      </c>
      <c r="D195" s="3">
        <f t="shared" si="8"/>
        <v>1.67</v>
      </c>
      <c r="E195" s="3">
        <f t="shared" si="9"/>
        <v>1.4739</v>
      </c>
      <c r="F195" s="3">
        <f t="shared" si="10"/>
        <v>0</v>
      </c>
      <c r="G195" s="3">
        <f t="shared" si="11"/>
        <v>0.44214375000000006</v>
      </c>
      <c r="H195" s="3">
        <f t="shared" si="12"/>
        <v>1.3939393939393941E-2</v>
      </c>
      <c r="I195" s="3">
        <f t="shared" si="13"/>
        <v>6.1632159090909107E-3</v>
      </c>
      <c r="O195" s="208">
        <v>55</v>
      </c>
      <c r="P195" s="213">
        <v>0.49130000000000001</v>
      </c>
      <c r="Q195" s="214">
        <v>0.33399999999999996</v>
      </c>
      <c r="R195" s="215">
        <v>0.49130000000000001</v>
      </c>
      <c r="S195" s="216">
        <v>0.33399999999999996</v>
      </c>
    </row>
    <row r="196" spans="2:19" x14ac:dyDescent="0.2">
      <c r="B196" s="176">
        <v>56</v>
      </c>
      <c r="C196" s="3">
        <f t="shared" si="7"/>
        <v>3.9304000000000001</v>
      </c>
      <c r="D196" s="3">
        <f t="shared" si="8"/>
        <v>1.67</v>
      </c>
      <c r="E196" s="3">
        <f t="shared" si="9"/>
        <v>1.4739</v>
      </c>
      <c r="F196" s="3">
        <f t="shared" si="10"/>
        <v>0</v>
      </c>
      <c r="G196" s="3">
        <f t="shared" si="11"/>
        <v>0.44214375000000006</v>
      </c>
      <c r="H196" s="3">
        <f t="shared" si="12"/>
        <v>1.3939393939393941E-2</v>
      </c>
      <c r="I196" s="3">
        <f t="shared" si="13"/>
        <v>6.1632159090909107E-3</v>
      </c>
      <c r="O196" s="208">
        <v>56</v>
      </c>
      <c r="P196" s="213">
        <v>0.49130000000000001</v>
      </c>
      <c r="Q196" s="214">
        <v>0.33399999999999996</v>
      </c>
      <c r="R196" s="215">
        <v>0.49130000000000001</v>
      </c>
      <c r="S196" s="216">
        <v>0.33399999999999996</v>
      </c>
    </row>
    <row r="197" spans="2:19" x14ac:dyDescent="0.2">
      <c r="B197" s="176">
        <v>57</v>
      </c>
      <c r="C197" s="3">
        <f t="shared" si="7"/>
        <v>3.9304000000000001</v>
      </c>
      <c r="D197" s="3">
        <f t="shared" si="8"/>
        <v>1.67</v>
      </c>
      <c r="E197" s="3">
        <f t="shared" si="9"/>
        <v>1.4739</v>
      </c>
      <c r="F197" s="3">
        <f t="shared" si="10"/>
        <v>0</v>
      </c>
      <c r="G197" s="3">
        <f t="shared" si="11"/>
        <v>0.44214375000000006</v>
      </c>
      <c r="H197" s="3">
        <f t="shared" si="12"/>
        <v>1.3939393939393941E-2</v>
      </c>
      <c r="I197" s="3">
        <f t="shared" si="13"/>
        <v>6.1632159090909107E-3</v>
      </c>
      <c r="O197" s="208">
        <v>57</v>
      </c>
      <c r="P197" s="213">
        <v>0.49130000000000001</v>
      </c>
      <c r="Q197" s="214">
        <v>0.33399999999999996</v>
      </c>
      <c r="R197" s="215">
        <v>0.49130000000000001</v>
      </c>
      <c r="S197" s="216">
        <v>0.33399999999999996</v>
      </c>
    </row>
    <row r="198" spans="2:19" x14ac:dyDescent="0.2">
      <c r="B198" s="176">
        <v>58</v>
      </c>
      <c r="C198" s="3">
        <f t="shared" si="7"/>
        <v>3.9304000000000001</v>
      </c>
      <c r="D198" s="3">
        <f t="shared" si="8"/>
        <v>1.67</v>
      </c>
      <c r="E198" s="3">
        <f t="shared" si="9"/>
        <v>1.4739</v>
      </c>
      <c r="F198" s="3">
        <f t="shared" si="10"/>
        <v>0</v>
      </c>
      <c r="G198" s="3">
        <f t="shared" si="11"/>
        <v>0.44214375000000006</v>
      </c>
      <c r="H198" s="3">
        <f t="shared" si="12"/>
        <v>1.3939393939393941E-2</v>
      </c>
      <c r="I198" s="3">
        <f t="shared" si="13"/>
        <v>6.1632159090909107E-3</v>
      </c>
      <c r="O198" s="208">
        <v>58</v>
      </c>
      <c r="P198" s="213">
        <v>0.49130000000000001</v>
      </c>
      <c r="Q198" s="214">
        <v>0.33399999999999996</v>
      </c>
      <c r="R198" s="215">
        <v>0.49130000000000001</v>
      </c>
      <c r="S198" s="216">
        <v>0.33399999999999996</v>
      </c>
    </row>
    <row r="199" spans="2:19" x14ac:dyDescent="0.2">
      <c r="B199" s="176">
        <v>59</v>
      </c>
      <c r="C199" s="3">
        <f t="shared" si="7"/>
        <v>3.9304000000000001</v>
      </c>
      <c r="D199" s="3">
        <f t="shared" si="8"/>
        <v>1.67</v>
      </c>
      <c r="E199" s="3">
        <f t="shared" si="9"/>
        <v>1.4739</v>
      </c>
      <c r="F199" s="3">
        <f t="shared" si="10"/>
        <v>0</v>
      </c>
      <c r="G199" s="3">
        <f t="shared" si="11"/>
        <v>0.44214375000000006</v>
      </c>
      <c r="H199" s="3">
        <f t="shared" si="12"/>
        <v>1.3939393939393941E-2</v>
      </c>
      <c r="I199" s="3">
        <f t="shared" si="13"/>
        <v>6.1632159090909107E-3</v>
      </c>
      <c r="O199" s="217">
        <v>59</v>
      </c>
      <c r="P199" s="213">
        <v>0.49130000000000001</v>
      </c>
      <c r="Q199" s="214">
        <v>0.33399999999999996</v>
      </c>
      <c r="R199" s="215">
        <v>0.49130000000000001</v>
      </c>
      <c r="S199" s="216">
        <v>0.33399999999999996</v>
      </c>
    </row>
    <row r="200" spans="2:19" x14ac:dyDescent="0.2">
      <c r="B200" s="176">
        <v>60</v>
      </c>
      <c r="C200" s="3">
        <f t="shared" si="7"/>
        <v>6.1496000000000004</v>
      </c>
      <c r="D200" s="3">
        <f t="shared" si="8"/>
        <v>2.2885</v>
      </c>
      <c r="E200" s="3">
        <f t="shared" si="9"/>
        <v>2.3061000000000003</v>
      </c>
      <c r="F200" s="3">
        <f t="shared" si="10"/>
        <v>0</v>
      </c>
      <c r="G200" s="3">
        <f t="shared" si="11"/>
        <v>0.67151250000000007</v>
      </c>
      <c r="H200" s="3">
        <f t="shared" si="12"/>
        <v>1.3939393939393941E-2</v>
      </c>
      <c r="I200" s="3">
        <f t="shared" si="13"/>
        <v>9.3604772727272738E-3</v>
      </c>
      <c r="O200" s="208">
        <v>60</v>
      </c>
      <c r="P200" s="209">
        <v>0.76870000000000005</v>
      </c>
      <c r="Q200" s="210">
        <v>0.4577</v>
      </c>
      <c r="R200" s="211">
        <v>0.76870000000000005</v>
      </c>
      <c r="S200" s="212">
        <v>0.45770000000000005</v>
      </c>
    </row>
    <row r="201" spans="2:19" x14ac:dyDescent="0.2">
      <c r="B201" s="176">
        <v>61</v>
      </c>
      <c r="C201" s="3">
        <f t="shared" si="7"/>
        <v>6.1496000000000004</v>
      </c>
      <c r="D201" s="3">
        <f t="shared" si="8"/>
        <v>2.2885000000000004</v>
      </c>
      <c r="E201" s="3">
        <f t="shared" si="9"/>
        <v>2.3061000000000003</v>
      </c>
      <c r="F201" s="3">
        <f t="shared" si="10"/>
        <v>0</v>
      </c>
      <c r="G201" s="3">
        <f t="shared" si="11"/>
        <v>0.67151250000000007</v>
      </c>
      <c r="H201" s="3">
        <f t="shared" si="12"/>
        <v>1.3939393939393941E-2</v>
      </c>
      <c r="I201" s="3">
        <f t="shared" si="13"/>
        <v>9.3604772727272738E-3</v>
      </c>
      <c r="O201" s="208">
        <v>61</v>
      </c>
      <c r="P201" s="213">
        <v>0.76870000000000005</v>
      </c>
      <c r="Q201" s="214">
        <v>0.45770000000000005</v>
      </c>
      <c r="R201" s="215">
        <v>0.76870000000000005</v>
      </c>
      <c r="S201" s="216">
        <v>0.45770000000000005</v>
      </c>
    </row>
    <row r="202" spans="2:19" x14ac:dyDescent="0.2">
      <c r="B202" s="176">
        <v>62</v>
      </c>
      <c r="C202" s="3">
        <f t="shared" si="7"/>
        <v>6.1496000000000004</v>
      </c>
      <c r="D202" s="3">
        <f t="shared" si="8"/>
        <v>2.2885000000000004</v>
      </c>
      <c r="E202" s="3">
        <f t="shared" si="9"/>
        <v>2.3061000000000003</v>
      </c>
      <c r="F202" s="3">
        <f t="shared" si="10"/>
        <v>0</v>
      </c>
      <c r="G202" s="3">
        <f t="shared" si="11"/>
        <v>0.67151250000000007</v>
      </c>
      <c r="H202" s="3">
        <f t="shared" si="12"/>
        <v>1.3939393939393941E-2</v>
      </c>
      <c r="I202" s="3">
        <f t="shared" si="13"/>
        <v>9.3604772727272738E-3</v>
      </c>
      <c r="O202" s="208">
        <v>62</v>
      </c>
      <c r="P202" s="213">
        <v>0.76870000000000005</v>
      </c>
      <c r="Q202" s="214">
        <v>0.45770000000000005</v>
      </c>
      <c r="R202" s="215">
        <v>0.76870000000000005</v>
      </c>
      <c r="S202" s="216">
        <v>0.45770000000000005</v>
      </c>
    </row>
    <row r="203" spans="2:19" x14ac:dyDescent="0.2">
      <c r="B203" s="176">
        <v>63</v>
      </c>
      <c r="C203" s="3">
        <f t="shared" si="7"/>
        <v>6.1496000000000004</v>
      </c>
      <c r="D203" s="3">
        <f t="shared" si="8"/>
        <v>2.2885000000000004</v>
      </c>
      <c r="E203" s="3">
        <f t="shared" si="9"/>
        <v>2.3061000000000003</v>
      </c>
      <c r="F203" s="3">
        <f t="shared" si="10"/>
        <v>0</v>
      </c>
      <c r="G203" s="3">
        <f t="shared" si="11"/>
        <v>0.67151250000000007</v>
      </c>
      <c r="H203" s="3">
        <f t="shared" si="12"/>
        <v>1.3939393939393941E-2</v>
      </c>
      <c r="I203" s="3">
        <f t="shared" si="13"/>
        <v>9.3604772727272738E-3</v>
      </c>
      <c r="O203" s="208">
        <v>63</v>
      </c>
      <c r="P203" s="213">
        <v>0.76870000000000005</v>
      </c>
      <c r="Q203" s="214">
        <v>0.45770000000000005</v>
      </c>
      <c r="R203" s="215">
        <v>0.76870000000000005</v>
      </c>
      <c r="S203" s="216">
        <v>0.45770000000000005</v>
      </c>
    </row>
    <row r="204" spans="2:19" x14ac:dyDescent="0.2">
      <c r="B204" s="176">
        <v>64</v>
      </c>
      <c r="C204" s="3">
        <f t="shared" si="7"/>
        <v>6.1496000000000004</v>
      </c>
      <c r="D204" s="3">
        <f t="shared" si="8"/>
        <v>2.2885000000000004</v>
      </c>
      <c r="E204" s="3">
        <f t="shared" si="9"/>
        <v>2.3061000000000003</v>
      </c>
      <c r="F204" s="3">
        <f t="shared" si="10"/>
        <v>0</v>
      </c>
      <c r="G204" s="3">
        <f t="shared" si="11"/>
        <v>0.67151250000000007</v>
      </c>
      <c r="H204" s="3">
        <f t="shared" si="12"/>
        <v>1.3939393939393941E-2</v>
      </c>
      <c r="I204" s="3">
        <f t="shared" si="13"/>
        <v>9.3604772727272738E-3</v>
      </c>
      <c r="O204" s="217">
        <v>64</v>
      </c>
      <c r="P204" s="218">
        <v>0.76870000000000005</v>
      </c>
      <c r="Q204" s="219">
        <v>0.45770000000000005</v>
      </c>
      <c r="R204" s="220">
        <v>0.76870000000000005</v>
      </c>
      <c r="S204" s="221">
        <v>0.45770000000000005</v>
      </c>
    </row>
    <row r="207" spans="2:19" x14ac:dyDescent="0.2">
      <c r="B207" s="469" t="s">
        <v>720</v>
      </c>
      <c r="C207" s="469"/>
      <c r="D207" s="469"/>
      <c r="E207" s="469"/>
      <c r="F207" s="469"/>
      <c r="G207" s="469"/>
      <c r="H207" s="469"/>
      <c r="I207" s="469"/>
    </row>
    <row r="208" spans="2:19" x14ac:dyDescent="0.2">
      <c r="B208" s="106" t="s">
        <v>483</v>
      </c>
      <c r="C208" s="40" t="s">
        <v>484</v>
      </c>
      <c r="D208" s="108" t="s">
        <v>485</v>
      </c>
      <c r="E208" s="111" t="s">
        <v>480</v>
      </c>
      <c r="F208" s="108" t="s">
        <v>486</v>
      </c>
      <c r="G208" s="151" t="s">
        <v>488</v>
      </c>
      <c r="H208" s="152" t="s">
        <v>437</v>
      </c>
      <c r="J208" s="3">
        <v>1.1499999999999999</v>
      </c>
    </row>
    <row r="209" spans="2:22" x14ac:dyDescent="0.2">
      <c r="B209" s="28" t="s">
        <v>79</v>
      </c>
      <c r="C209" s="112" t="s">
        <v>76</v>
      </c>
      <c r="D209" s="112">
        <v>1</v>
      </c>
      <c r="E209" s="112">
        <f>SUM(H175:H179)</f>
        <v>6.9696969696969702E-2</v>
      </c>
      <c r="F209" s="112">
        <f>SUM(I175:I179)/E209</f>
        <v>7.2331250000000014E-2</v>
      </c>
      <c r="G209" s="222">
        <f>V75</f>
        <v>40000</v>
      </c>
      <c r="H209" s="223">
        <f>F209*G209*J208</f>
        <v>3327.2375000000002</v>
      </c>
      <c r="J209" s="3"/>
      <c r="K209" s="3"/>
    </row>
    <row r="210" spans="2:22" x14ac:dyDescent="0.2">
      <c r="B210" s="28" t="s">
        <v>83</v>
      </c>
      <c r="C210" s="112" t="s">
        <v>76</v>
      </c>
      <c r="D210" s="112">
        <v>4</v>
      </c>
      <c r="E210" s="112">
        <f>SUM(H180:H184)</f>
        <v>6.9696969696969702E-2</v>
      </c>
      <c r="F210" s="112">
        <f>SUM(I180:I184)/E210</f>
        <v>0.11113125</v>
      </c>
      <c r="G210" s="222">
        <f>(V15+V55+V65+V85+V135+V145+V155+V165)</f>
        <v>330000</v>
      </c>
      <c r="H210" s="223">
        <f>F210*G210*$J$208</f>
        <v>42174.309374999997</v>
      </c>
    </row>
    <row r="211" spans="2:22" x14ac:dyDescent="0.2">
      <c r="B211" s="28" t="s">
        <v>95</v>
      </c>
      <c r="C211" s="112" t="s">
        <v>76</v>
      </c>
      <c r="D211" s="112">
        <v>2</v>
      </c>
      <c r="E211" s="112">
        <f>SUM(H185:H189)</f>
        <v>6.9696969696969702E-2</v>
      </c>
      <c r="F211" s="112">
        <f>SUM(I185:I189)/E211</f>
        <v>0.1746125</v>
      </c>
      <c r="G211" s="224">
        <f>(V25+V45+V115+V125)</f>
        <v>212500</v>
      </c>
      <c r="H211" s="223">
        <f>F211*G211*$J$208</f>
        <v>42670.9296875</v>
      </c>
    </row>
    <row r="212" spans="2:22" x14ac:dyDescent="0.2">
      <c r="B212" s="28" t="s">
        <v>234</v>
      </c>
      <c r="C212" s="112" t="s">
        <v>76</v>
      </c>
      <c r="D212" s="112">
        <v>2</v>
      </c>
      <c r="E212" s="112">
        <f>SUM(H200:H204)</f>
        <v>6.9696969696969702E-2</v>
      </c>
      <c r="F212" s="112">
        <f>SUM(I200:I204)/E212</f>
        <v>0.67151250000000007</v>
      </c>
      <c r="G212" s="224">
        <f>(V35+V95+V105)</f>
        <v>115000</v>
      </c>
      <c r="H212" s="223">
        <f>F212*G212*$J$208</f>
        <v>88807.528125000012</v>
      </c>
    </row>
    <row r="213" spans="2:22" x14ac:dyDescent="0.2">
      <c r="B213" s="28"/>
      <c r="C213" s="112"/>
      <c r="D213" s="112"/>
      <c r="E213" s="112"/>
      <c r="F213" s="112"/>
      <c r="G213" s="224"/>
      <c r="H213" s="223"/>
    </row>
    <row r="214" spans="2:22" x14ac:dyDescent="0.2">
      <c r="B214" s="28"/>
      <c r="C214" s="112"/>
      <c r="D214" s="112"/>
      <c r="E214" s="112"/>
      <c r="F214" s="112"/>
      <c r="G214" s="224"/>
      <c r="H214" s="223"/>
    </row>
    <row r="215" spans="2:22" x14ac:dyDescent="0.2">
      <c r="B215" s="28"/>
      <c r="C215" s="112"/>
      <c r="D215" s="112"/>
      <c r="E215" s="112"/>
      <c r="F215" s="112"/>
      <c r="G215" s="224"/>
      <c r="H215" s="223"/>
    </row>
    <row r="216" spans="2:22" x14ac:dyDescent="0.2">
      <c r="D216" s="455" t="s">
        <v>1336</v>
      </c>
      <c r="E216" s="455"/>
      <c r="F216" s="455"/>
      <c r="G216" s="455"/>
      <c r="S216" s="35"/>
      <c r="T216" s="35"/>
      <c r="U216" s="35"/>
      <c r="V216" s="35"/>
    </row>
    <row r="217" spans="2:22" x14ac:dyDescent="0.2">
      <c r="D217" s="77" t="s">
        <v>353</v>
      </c>
      <c r="E217" s="77" t="s">
        <v>1302</v>
      </c>
      <c r="F217" s="119" t="s">
        <v>354</v>
      </c>
      <c r="G217" s="135" t="s">
        <v>574</v>
      </c>
      <c r="S217" s="35"/>
      <c r="T217" s="35"/>
      <c r="U217" s="147"/>
      <c r="V217" s="28"/>
    </row>
    <row r="218" spans="2:22" x14ac:dyDescent="0.2">
      <c r="D218" s="107" t="s">
        <v>3837</v>
      </c>
      <c r="E218" s="35"/>
      <c r="F218" s="108" t="s">
        <v>22</v>
      </c>
      <c r="G218" s="19" t="s">
        <v>140</v>
      </c>
      <c r="S218" s="107"/>
      <c r="T218" s="35"/>
      <c r="U218" s="147"/>
      <c r="V218" s="11"/>
    </row>
    <row r="219" spans="2:22" x14ac:dyDescent="0.2">
      <c r="D219" s="107" t="s">
        <v>6188</v>
      </c>
      <c r="E219" s="35"/>
      <c r="F219" s="108" t="s">
        <v>26</v>
      </c>
      <c r="G219" s="186" t="s">
        <v>2023</v>
      </c>
      <c r="S219" s="107"/>
      <c r="T219" s="35"/>
      <c r="U219" s="147"/>
      <c r="V219" s="10"/>
    </row>
    <row r="220" spans="2:22" x14ac:dyDescent="0.2">
      <c r="D220" s="107" t="s">
        <v>6399</v>
      </c>
      <c r="E220" s="35"/>
      <c r="F220" s="108" t="s">
        <v>440</v>
      </c>
      <c r="G220" s="226">
        <v>21.95</v>
      </c>
      <c r="S220" s="107"/>
      <c r="T220" s="35"/>
      <c r="U220" s="147"/>
      <c r="V220" s="226"/>
    </row>
    <row r="221" spans="2:22" x14ac:dyDescent="0.2">
      <c r="D221" s="107" t="s">
        <v>6400</v>
      </c>
      <c r="E221" s="3"/>
      <c r="F221" s="111" t="s">
        <v>723</v>
      </c>
      <c r="G221" s="194">
        <v>4.09</v>
      </c>
      <c r="S221" s="107"/>
      <c r="T221" s="3"/>
      <c r="U221" s="202"/>
      <c r="V221" s="132"/>
    </row>
    <row r="222" spans="2:22" x14ac:dyDescent="0.2">
      <c r="D222" s="107" t="s">
        <v>6401</v>
      </c>
      <c r="E222" s="3"/>
      <c r="F222" s="111" t="s">
        <v>399</v>
      </c>
      <c r="G222" s="192" t="s">
        <v>1912</v>
      </c>
      <c r="S222" s="107"/>
      <c r="T222" s="3"/>
      <c r="U222" s="202"/>
      <c r="V222" s="192"/>
    </row>
    <row r="223" spans="2:22" x14ac:dyDescent="0.2">
      <c r="D223" s="107" t="s">
        <v>6402</v>
      </c>
      <c r="F223" s="108" t="s">
        <v>70</v>
      </c>
      <c r="G223" s="200">
        <v>9</v>
      </c>
      <c r="S223" s="107"/>
      <c r="U223" s="147"/>
      <c r="V223" s="145"/>
    </row>
    <row r="224" spans="2:22" x14ac:dyDescent="0.2">
      <c r="D224" s="107" t="s">
        <v>6403</v>
      </c>
      <c r="F224" s="108" t="s">
        <v>441</v>
      </c>
      <c r="G224" s="194">
        <v>15310.13</v>
      </c>
      <c r="S224" s="107"/>
      <c r="U224" s="147"/>
      <c r="V224" s="132"/>
    </row>
    <row r="225" spans="4:22" x14ac:dyDescent="0.2">
      <c r="D225" s="107" t="s">
        <v>6404</v>
      </c>
      <c r="F225" s="108" t="s">
        <v>442</v>
      </c>
      <c r="G225" s="194">
        <v>1275.8399999999999</v>
      </c>
      <c r="S225" s="107"/>
      <c r="U225" s="147"/>
      <c r="V225" s="132"/>
    </row>
    <row r="226" spans="4:22" x14ac:dyDescent="0.2">
      <c r="D226" s="107" t="s">
        <v>6405</v>
      </c>
      <c r="F226" s="108" t="s">
        <v>724</v>
      </c>
      <c r="G226" s="194">
        <v>2852.78</v>
      </c>
      <c r="S226" s="107"/>
      <c r="U226" s="147"/>
      <c r="V226" s="132"/>
    </row>
    <row r="230" spans="4:22" x14ac:dyDescent="0.2">
      <c r="D230" s="455" t="s">
        <v>1420</v>
      </c>
      <c r="E230" s="455"/>
      <c r="F230" s="455"/>
      <c r="G230" s="455"/>
    </row>
    <row r="231" spans="4:22" x14ac:dyDescent="0.2">
      <c r="D231" s="77" t="s">
        <v>353</v>
      </c>
      <c r="E231" s="77" t="s">
        <v>1302</v>
      </c>
      <c r="F231" s="119" t="s">
        <v>354</v>
      </c>
      <c r="G231" s="135" t="s">
        <v>574</v>
      </c>
    </row>
    <row r="232" spans="4:22" x14ac:dyDescent="0.2">
      <c r="D232" s="107" t="s">
        <v>3837</v>
      </c>
      <c r="E232" s="35"/>
      <c r="F232" s="108" t="s">
        <v>22</v>
      </c>
      <c r="G232" s="19" t="s">
        <v>140</v>
      </c>
    </row>
    <row r="233" spans="4:22" x14ac:dyDescent="0.2">
      <c r="D233" s="107" t="s">
        <v>6406</v>
      </c>
      <c r="F233" s="108" t="s">
        <v>441</v>
      </c>
      <c r="G233" s="194">
        <v>17376.21</v>
      </c>
      <c r="I233" s="445"/>
    </row>
    <row r="234" spans="4:22" x14ac:dyDescent="0.2">
      <c r="D234" s="107" t="s">
        <v>6407</v>
      </c>
      <c r="F234" s="108" t="s">
        <v>442</v>
      </c>
      <c r="G234" s="194">
        <v>1448.02</v>
      </c>
      <c r="I234" s="445"/>
    </row>
    <row r="238" spans="4:22" x14ac:dyDescent="0.2">
      <c r="D238" s="35"/>
      <c r="E238" s="35"/>
      <c r="F238" s="35"/>
      <c r="G238" s="35"/>
    </row>
    <row r="239" spans="4:22" x14ac:dyDescent="0.2">
      <c r="D239" s="35"/>
      <c r="E239" s="456" t="s">
        <v>1419</v>
      </c>
      <c r="F239" s="456"/>
      <c r="G239" s="456"/>
      <c r="H239" s="456"/>
    </row>
    <row r="240" spans="4:22" x14ac:dyDescent="0.2">
      <c r="D240" s="107"/>
      <c r="E240" s="25" t="s">
        <v>417</v>
      </c>
      <c r="F240" s="25" t="s">
        <v>418</v>
      </c>
      <c r="G240" s="25">
        <v>3</v>
      </c>
      <c r="H240" s="175"/>
    </row>
    <row r="241" spans="4:10" x14ac:dyDescent="0.2">
      <c r="D241" s="107"/>
      <c r="E241" s="77" t="s">
        <v>353</v>
      </c>
      <c r="F241" s="77" t="s">
        <v>1302</v>
      </c>
      <c r="G241" s="119" t="s">
        <v>354</v>
      </c>
      <c r="H241" s="135" t="s">
        <v>574</v>
      </c>
    </row>
    <row r="242" spans="4:10" x14ac:dyDescent="0.2">
      <c r="D242" s="107"/>
      <c r="E242" s="107" t="s">
        <v>3837</v>
      </c>
      <c r="F242" s="35"/>
      <c r="G242" s="108" t="s">
        <v>22</v>
      </c>
      <c r="H242" s="19" t="s">
        <v>140</v>
      </c>
    </row>
    <row r="243" spans="4:10" x14ac:dyDescent="0.2">
      <c r="E243" s="107" t="s">
        <v>6408</v>
      </c>
      <c r="F243" s="35"/>
      <c r="G243" s="108" t="s">
        <v>26</v>
      </c>
      <c r="H243" s="186" t="s">
        <v>754</v>
      </c>
    </row>
    <row r="244" spans="4:10" x14ac:dyDescent="0.2">
      <c r="E244" s="107" t="s">
        <v>6409</v>
      </c>
      <c r="F244" s="35"/>
      <c r="G244" s="108" t="s">
        <v>66</v>
      </c>
      <c r="H244" s="186" t="s">
        <v>162</v>
      </c>
    </row>
    <row r="245" spans="4:10" x14ac:dyDescent="0.2">
      <c r="E245" s="107" t="s">
        <v>6410</v>
      </c>
      <c r="F245" s="3"/>
      <c r="G245" s="111" t="s">
        <v>426</v>
      </c>
      <c r="H245" s="28" t="s">
        <v>1486</v>
      </c>
      <c r="J245">
        <v>9</v>
      </c>
    </row>
    <row r="246" spans="4:10" x14ac:dyDescent="0.2">
      <c r="E246" s="107" t="s">
        <v>6411</v>
      </c>
      <c r="F246" s="3"/>
      <c r="G246" s="111" t="s">
        <v>764</v>
      </c>
      <c r="H246" s="126" t="s">
        <v>7271</v>
      </c>
    </row>
    <row r="247" spans="4:10" x14ac:dyDescent="0.2">
      <c r="E247" s="107" t="s">
        <v>6412</v>
      </c>
      <c r="F247" s="3"/>
      <c r="G247" s="111" t="s">
        <v>723</v>
      </c>
      <c r="H247" s="126" t="s">
        <v>7271</v>
      </c>
    </row>
    <row r="248" spans="4:10" x14ac:dyDescent="0.2">
      <c r="E248" s="107" t="s">
        <v>6413</v>
      </c>
      <c r="F248" s="3"/>
      <c r="G248" s="111" t="s">
        <v>765</v>
      </c>
      <c r="H248" s="126" t="s">
        <v>7271</v>
      </c>
    </row>
    <row r="249" spans="4:10" x14ac:dyDescent="0.2">
      <c r="E249" s="107" t="s">
        <v>6414</v>
      </c>
      <c r="F249" s="3"/>
      <c r="G249" s="111" t="s">
        <v>349</v>
      </c>
      <c r="H249" s="126"/>
    </row>
    <row r="250" spans="4:10" x14ac:dyDescent="0.2">
      <c r="E250" s="107" t="s">
        <v>6415</v>
      </c>
      <c r="F250" s="3"/>
      <c r="G250" s="111" t="s">
        <v>70</v>
      </c>
      <c r="H250" s="125" t="s">
        <v>1486</v>
      </c>
    </row>
    <row r="251" spans="4:10" x14ac:dyDescent="0.2">
      <c r="E251" s="107" t="s">
        <v>6416</v>
      </c>
      <c r="F251" s="35"/>
      <c r="G251" s="108" t="s">
        <v>26</v>
      </c>
      <c r="H251" s="186" t="s">
        <v>755</v>
      </c>
    </row>
    <row r="252" spans="4:10" x14ac:dyDescent="0.2">
      <c r="E252" s="107" t="s">
        <v>6417</v>
      </c>
      <c r="F252" s="35"/>
      <c r="G252" s="108" t="s">
        <v>66</v>
      </c>
      <c r="H252" s="186" t="s">
        <v>162</v>
      </c>
    </row>
    <row r="253" spans="4:10" x14ac:dyDescent="0.2">
      <c r="E253" s="107" t="s">
        <v>6418</v>
      </c>
      <c r="F253" s="3"/>
      <c r="G253" s="111" t="s">
        <v>426</v>
      </c>
      <c r="H253" s="28" t="s">
        <v>1486</v>
      </c>
    </row>
    <row r="254" spans="4:10" x14ac:dyDescent="0.2">
      <c r="E254" s="107" t="s">
        <v>6419</v>
      </c>
      <c r="F254" s="3"/>
      <c r="G254" s="111" t="s">
        <v>764</v>
      </c>
      <c r="H254" s="126" t="s">
        <v>7272</v>
      </c>
    </row>
    <row r="255" spans="4:10" x14ac:dyDescent="0.2">
      <c r="E255" s="107" t="s">
        <v>6420</v>
      </c>
      <c r="F255" s="3"/>
      <c r="G255" s="111" t="s">
        <v>723</v>
      </c>
      <c r="H255" s="126" t="s">
        <v>7272</v>
      </c>
    </row>
    <row r="256" spans="4:10" x14ac:dyDescent="0.2">
      <c r="E256" s="107" t="s">
        <v>6421</v>
      </c>
      <c r="F256" s="3"/>
      <c r="G256" s="111" t="s">
        <v>765</v>
      </c>
      <c r="H256" s="126" t="s">
        <v>7272</v>
      </c>
    </row>
    <row r="257" spans="5:8" x14ac:dyDescent="0.2">
      <c r="E257" s="107" t="s">
        <v>6422</v>
      </c>
      <c r="F257" s="3"/>
      <c r="G257" s="111" t="s">
        <v>349</v>
      </c>
      <c r="H257" s="126"/>
    </row>
    <row r="258" spans="5:8" x14ac:dyDescent="0.2">
      <c r="E258" s="107" t="s">
        <v>6423</v>
      </c>
      <c r="F258" s="3"/>
      <c r="G258" s="111" t="s">
        <v>70</v>
      </c>
      <c r="H258" s="125" t="s">
        <v>1486</v>
      </c>
    </row>
    <row r="259" spans="5:8" x14ac:dyDescent="0.2">
      <c r="E259" s="107" t="s">
        <v>6424</v>
      </c>
      <c r="F259" s="35"/>
      <c r="G259" s="108" t="s">
        <v>26</v>
      </c>
      <c r="H259" s="186" t="s">
        <v>756</v>
      </c>
    </row>
    <row r="260" spans="5:8" x14ac:dyDescent="0.2">
      <c r="E260" s="107" t="s">
        <v>6425</v>
      </c>
      <c r="F260" s="35"/>
      <c r="G260" s="108" t="s">
        <v>66</v>
      </c>
      <c r="H260" s="186" t="s">
        <v>162</v>
      </c>
    </row>
    <row r="261" spans="5:8" x14ac:dyDescent="0.2">
      <c r="E261" s="107" t="s">
        <v>6426</v>
      </c>
      <c r="F261" s="3"/>
      <c r="G261" s="111" t="s">
        <v>426</v>
      </c>
      <c r="H261" s="28" t="s">
        <v>2088</v>
      </c>
    </row>
    <row r="262" spans="5:8" x14ac:dyDescent="0.2">
      <c r="E262" s="107" t="s">
        <v>6427</v>
      </c>
      <c r="F262" s="3"/>
      <c r="G262" s="111" t="s">
        <v>764</v>
      </c>
      <c r="H262" s="244" t="s">
        <v>7273</v>
      </c>
    </row>
    <row r="263" spans="5:8" x14ac:dyDescent="0.2">
      <c r="E263" s="107" t="s">
        <v>6428</v>
      </c>
      <c r="F263" s="3"/>
      <c r="G263" s="111" t="s">
        <v>723</v>
      </c>
      <c r="H263" s="126" t="s">
        <v>7273</v>
      </c>
    </row>
    <row r="264" spans="5:8" x14ac:dyDescent="0.2">
      <c r="E264" s="107" t="s">
        <v>6429</v>
      </c>
      <c r="F264" s="3"/>
      <c r="G264" s="111" t="s">
        <v>765</v>
      </c>
      <c r="H264" s="126" t="s">
        <v>7273</v>
      </c>
    </row>
    <row r="265" spans="5:8" x14ac:dyDescent="0.2">
      <c r="E265" s="107" t="s">
        <v>6430</v>
      </c>
      <c r="F265" s="3"/>
      <c r="G265" s="111" t="s">
        <v>349</v>
      </c>
      <c r="H265" s="126"/>
    </row>
    <row r="266" spans="5:8" x14ac:dyDescent="0.2">
      <c r="E266" s="107" t="s">
        <v>6431</v>
      </c>
      <c r="F266" s="3"/>
      <c r="G266" s="111" t="s">
        <v>70</v>
      </c>
      <c r="H266" s="125" t="s">
        <v>2088</v>
      </c>
    </row>
  </sheetData>
  <mergeCells count="7">
    <mergeCell ref="E239:H239"/>
    <mergeCell ref="D216:G216"/>
    <mergeCell ref="D230:G230"/>
    <mergeCell ref="C4:F4"/>
    <mergeCell ref="S4:V4"/>
    <mergeCell ref="B172:J172"/>
    <mergeCell ref="B207:I207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68"/>
  <sheetViews>
    <sheetView zoomScaleNormal="100" workbookViewId="0">
      <selection activeCell="J13" sqref="J13"/>
    </sheetView>
  </sheetViews>
  <sheetFormatPr baseColWidth="10" defaultColWidth="8.83203125" defaultRowHeight="15" x14ac:dyDescent="0.2"/>
  <cols>
    <col min="3" max="3" width="33.33203125" customWidth="1" collapsed="1"/>
    <col min="4" max="4" width="12.5" customWidth="1" collapsed="1"/>
    <col min="5" max="5" width="22.5" customWidth="1" collapsed="1"/>
    <col min="6" max="6" width="16.5" customWidth="1" collapsed="1"/>
    <col min="7" max="7" width="13.5" customWidth="1" collapsed="1"/>
    <col min="8" max="8" width="13.5" bestFit="1" customWidth="1" collapsed="1"/>
    <col min="9" max="9" width="14.5" customWidth="1" collapsed="1"/>
    <col min="12" max="12" width="11.5" customWidth="1" collapsed="1"/>
    <col min="15" max="15" width="14.5" customWidth="1" collapsed="1"/>
    <col min="20" max="20" width="11.5" customWidth="1" collapsed="1"/>
    <col min="21" max="21" width="19.5" customWidth="1" collapsed="1"/>
    <col min="22" max="22" width="24.5" customWidth="1" collapsed="1"/>
    <col min="25" max="25" width="17.5" customWidth="1" collapsed="1"/>
    <col min="26" max="26" width="12.5" customWidth="1" collapsed="1"/>
  </cols>
  <sheetData>
    <row r="1" spans="1:25" x14ac:dyDescent="0.2">
      <c r="A1" t="s">
        <v>1339</v>
      </c>
    </row>
    <row r="4" spans="1:25" x14ac:dyDescent="0.2">
      <c r="C4" s="455" t="s">
        <v>1340</v>
      </c>
      <c r="D4" s="455"/>
      <c r="E4" s="455"/>
      <c r="F4" s="455"/>
      <c r="S4" s="455" t="s">
        <v>1327</v>
      </c>
      <c r="T4" s="455"/>
      <c r="U4" s="455"/>
      <c r="V4" s="455"/>
    </row>
    <row r="5" spans="1:25" x14ac:dyDescent="0.2">
      <c r="C5" s="25" t="s">
        <v>417</v>
      </c>
      <c r="D5" s="25" t="s">
        <v>418</v>
      </c>
      <c r="E5" s="25">
        <v>3</v>
      </c>
      <c r="F5" s="175"/>
      <c r="S5" s="25" t="s">
        <v>417</v>
      </c>
      <c r="T5" s="25" t="s">
        <v>418</v>
      </c>
      <c r="U5" s="25">
        <v>3</v>
      </c>
    </row>
    <row r="6" spans="1:25" x14ac:dyDescent="0.2">
      <c r="C6" s="77" t="s">
        <v>353</v>
      </c>
      <c r="D6" s="77" t="s">
        <v>1302</v>
      </c>
      <c r="E6" s="119" t="s">
        <v>354</v>
      </c>
      <c r="F6" s="135" t="s">
        <v>1341</v>
      </c>
      <c r="S6" s="35" t="s">
        <v>353</v>
      </c>
      <c r="T6" s="35" t="s">
        <v>1302</v>
      </c>
      <c r="U6" s="119" t="s">
        <v>354</v>
      </c>
      <c r="V6" s="120" t="s">
        <v>1341</v>
      </c>
    </row>
    <row r="7" spans="1:25" x14ac:dyDescent="0.2">
      <c r="C7" s="107" t="s">
        <v>3585</v>
      </c>
      <c r="D7" s="35"/>
      <c r="E7" s="108" t="s">
        <v>22</v>
      </c>
      <c r="F7" s="19" t="s">
        <v>1342</v>
      </c>
      <c r="S7" s="107" t="s">
        <v>3585</v>
      </c>
      <c r="T7" s="35"/>
      <c r="U7" s="108" t="s">
        <v>22</v>
      </c>
      <c r="V7" s="109" t="s">
        <v>1342</v>
      </c>
    </row>
    <row r="8" spans="1:25" x14ac:dyDescent="0.2">
      <c r="C8" s="107" t="s">
        <v>3985</v>
      </c>
      <c r="E8" s="111" t="s">
        <v>406</v>
      </c>
      <c r="F8" s="50" t="s">
        <v>1468</v>
      </c>
      <c r="S8" s="107" t="s">
        <v>4000</v>
      </c>
      <c r="T8" s="35"/>
      <c r="U8" s="108" t="s">
        <v>66</v>
      </c>
      <c r="V8" s="109" t="s">
        <v>1366</v>
      </c>
    </row>
    <row r="9" spans="1:25" x14ac:dyDescent="0.2">
      <c r="C9" s="107" t="s">
        <v>3987</v>
      </c>
      <c r="E9" s="111" t="s">
        <v>408</v>
      </c>
      <c r="F9" s="50" t="s">
        <v>1469</v>
      </c>
      <c r="S9" s="107" t="s">
        <v>4001</v>
      </c>
      <c r="T9" s="35"/>
      <c r="U9" s="108" t="s">
        <v>70</v>
      </c>
      <c r="V9" s="122">
        <v>39</v>
      </c>
    </row>
    <row r="10" spans="1:25" x14ac:dyDescent="0.2">
      <c r="C10" s="107" t="s">
        <v>4058</v>
      </c>
      <c r="E10" s="111" t="s">
        <v>410</v>
      </c>
      <c r="F10" s="136" t="s">
        <v>1470</v>
      </c>
      <c r="S10" s="107" t="s">
        <v>6151</v>
      </c>
      <c r="T10" s="3"/>
      <c r="U10" s="108" t="s">
        <v>393</v>
      </c>
      <c r="V10" s="307">
        <v>57766.28</v>
      </c>
    </row>
    <row r="11" spans="1:25" x14ac:dyDescent="0.2">
      <c r="C11" s="107" t="s">
        <v>4060</v>
      </c>
      <c r="E11" s="111" t="s">
        <v>412</v>
      </c>
      <c r="F11" s="184" t="s">
        <v>1471</v>
      </c>
      <c r="S11" s="107" t="s">
        <v>6152</v>
      </c>
      <c r="T11" s="3"/>
      <c r="U11" s="108" t="s">
        <v>394</v>
      </c>
      <c r="V11" s="122">
        <v>44</v>
      </c>
    </row>
    <row r="12" spans="1:25" x14ac:dyDescent="0.2">
      <c r="C12" s="107" t="s">
        <v>4062</v>
      </c>
      <c r="E12" s="111" t="s">
        <v>414</v>
      </c>
      <c r="F12" s="126" t="s">
        <v>1472</v>
      </c>
      <c r="S12" s="107" t="s">
        <v>6153</v>
      </c>
      <c r="T12" s="3"/>
      <c r="U12" s="108" t="s">
        <v>395</v>
      </c>
      <c r="V12" s="244">
        <v>0.51</v>
      </c>
    </row>
    <row r="13" spans="1:25" x14ac:dyDescent="0.2">
      <c r="C13" s="107" t="s">
        <v>4064</v>
      </c>
      <c r="E13" s="127" t="s">
        <v>416</v>
      </c>
      <c r="F13" s="185" t="s">
        <v>1473</v>
      </c>
      <c r="S13" s="107" t="s">
        <v>6154</v>
      </c>
      <c r="T13" s="3"/>
      <c r="U13" s="108" t="s">
        <v>396</v>
      </c>
      <c r="V13" s="244">
        <v>0.49</v>
      </c>
    </row>
    <row r="14" spans="1:25" x14ac:dyDescent="0.2">
      <c r="C14" s="107" t="s">
        <v>3997</v>
      </c>
      <c r="D14" s="35"/>
      <c r="E14" s="108" t="s">
        <v>26</v>
      </c>
      <c r="F14" s="186" t="s">
        <v>2023</v>
      </c>
      <c r="S14" s="107" t="s">
        <v>6432</v>
      </c>
      <c r="T14" s="3"/>
      <c r="U14" s="108" t="s">
        <v>397</v>
      </c>
      <c r="V14" s="192">
        <v>90000</v>
      </c>
    </row>
    <row r="15" spans="1:25" x14ac:dyDescent="0.2">
      <c r="C15" s="107" t="s">
        <v>3998</v>
      </c>
      <c r="D15" s="3"/>
      <c r="E15" s="111" t="s">
        <v>422</v>
      </c>
      <c r="F15" s="137" t="s">
        <v>1804</v>
      </c>
      <c r="S15" s="107" t="s">
        <v>6155</v>
      </c>
      <c r="T15" s="3"/>
      <c r="U15" s="111" t="s">
        <v>398</v>
      </c>
      <c r="V15" s="192">
        <f>ROUND(90000*X15, 3)</f>
        <v>63000</v>
      </c>
      <c r="X15">
        <v>0.7</v>
      </c>
      <c r="Y15" t="s">
        <v>1285</v>
      </c>
    </row>
    <row r="16" spans="1:25" x14ac:dyDescent="0.2">
      <c r="C16" s="107" t="s">
        <v>3999</v>
      </c>
      <c r="D16" s="3"/>
      <c r="E16" s="127" t="s">
        <v>424</v>
      </c>
      <c r="F16" s="135" t="s">
        <v>1932</v>
      </c>
      <c r="S16" s="107" t="s">
        <v>6156</v>
      </c>
      <c r="T16" s="3"/>
      <c r="U16" s="111" t="s">
        <v>399</v>
      </c>
      <c r="V16" s="192">
        <f>V15*V9</f>
        <v>2457000</v>
      </c>
    </row>
    <row r="17" spans="3:24" x14ac:dyDescent="0.2">
      <c r="C17" s="107" t="s">
        <v>4000</v>
      </c>
      <c r="D17" s="35"/>
      <c r="E17" s="108" t="s">
        <v>66</v>
      </c>
      <c r="F17" s="186" t="s">
        <v>1366</v>
      </c>
      <c r="S17" s="107" t="s">
        <v>6157</v>
      </c>
      <c r="T17" s="3"/>
      <c r="U17" s="111" t="s">
        <v>400</v>
      </c>
      <c r="V17" s="192">
        <f>ROUND(0.1281*V15/1000,3)</f>
        <v>8.07</v>
      </c>
      <c r="X17" s="11"/>
    </row>
    <row r="18" spans="3:24" x14ac:dyDescent="0.2">
      <c r="C18" s="107" t="s">
        <v>4001</v>
      </c>
      <c r="D18" s="3"/>
      <c r="E18" s="111" t="s">
        <v>426</v>
      </c>
      <c r="F18" s="200" t="s">
        <v>1933</v>
      </c>
      <c r="S18" s="107" t="s">
        <v>6158</v>
      </c>
      <c r="T18" s="3"/>
      <c r="U18" s="111" t="s">
        <v>401</v>
      </c>
      <c r="V18" s="192">
        <f>ROUND(0.0738*V15/1000,3)</f>
        <v>4.649</v>
      </c>
      <c r="X18" s="8"/>
    </row>
    <row r="19" spans="3:24" x14ac:dyDescent="0.2">
      <c r="C19" s="107" t="s">
        <v>4002</v>
      </c>
      <c r="D19" s="3"/>
      <c r="E19" s="111" t="s">
        <v>349</v>
      </c>
      <c r="F19" s="124" t="s">
        <v>1934</v>
      </c>
      <c r="S19" s="107" t="s">
        <v>6159</v>
      </c>
      <c r="T19" s="3"/>
      <c r="U19" s="111" t="s">
        <v>402</v>
      </c>
      <c r="V19" s="192">
        <f>ROUND(V9*V12*V17+V9*V13*V18,3)</f>
        <v>249.35499999999999</v>
      </c>
      <c r="X19" s="101"/>
    </row>
    <row r="20" spans="3:24" x14ac:dyDescent="0.2">
      <c r="C20" s="107" t="s">
        <v>4003</v>
      </c>
      <c r="D20" s="3"/>
      <c r="E20" s="111" t="s">
        <v>430</v>
      </c>
      <c r="F20" s="124" t="s">
        <v>1935</v>
      </c>
      <c r="S20" s="107"/>
      <c r="T20" s="110"/>
      <c r="U20" s="202"/>
      <c r="V20" s="10"/>
      <c r="X20" s="11"/>
    </row>
    <row r="21" spans="3:24" x14ac:dyDescent="0.2">
      <c r="C21" s="107" t="s">
        <v>4004</v>
      </c>
      <c r="D21" s="3"/>
      <c r="E21" s="111" t="s">
        <v>432</v>
      </c>
      <c r="F21" s="124" t="s">
        <v>1936</v>
      </c>
      <c r="S21" s="107"/>
      <c r="T21" s="110"/>
      <c r="U21" s="202"/>
      <c r="V21" s="10"/>
      <c r="X21" s="11"/>
    </row>
    <row r="22" spans="3:24" x14ac:dyDescent="0.2">
      <c r="C22" s="107" t="s">
        <v>4005</v>
      </c>
      <c r="D22" s="3"/>
      <c r="E22" s="111" t="s">
        <v>434</v>
      </c>
      <c r="F22" s="142" t="s">
        <v>1937</v>
      </c>
      <c r="S22" s="107"/>
      <c r="T22" s="110"/>
      <c r="U22" s="202"/>
      <c r="V22" s="28"/>
      <c r="X22" s="11"/>
    </row>
    <row r="23" spans="3:24" x14ac:dyDescent="0.2">
      <c r="C23" s="107" t="s">
        <v>4006</v>
      </c>
      <c r="D23" s="3"/>
      <c r="E23" s="143" t="s">
        <v>436</v>
      </c>
      <c r="F23" s="51" t="s">
        <v>1938</v>
      </c>
      <c r="S23" s="107"/>
      <c r="T23" s="110"/>
      <c r="U23" s="202"/>
      <c r="V23" s="28"/>
      <c r="X23" s="11"/>
    </row>
    <row r="24" spans="3:24" x14ac:dyDescent="0.2">
      <c r="C24" s="107" t="s">
        <v>4016</v>
      </c>
      <c r="D24" s="3"/>
      <c r="E24" s="108" t="s">
        <v>371</v>
      </c>
      <c r="F24" s="50" t="s">
        <v>73</v>
      </c>
      <c r="S24" s="107"/>
      <c r="T24" s="110"/>
      <c r="U24" s="202"/>
      <c r="V24" s="28"/>
      <c r="X24" s="11"/>
    </row>
    <row r="25" spans="3:24" x14ac:dyDescent="0.2">
      <c r="C25" s="107" t="s">
        <v>4017</v>
      </c>
      <c r="D25" s="3"/>
      <c r="E25" s="108" t="s">
        <v>349</v>
      </c>
      <c r="F25" s="124" t="s">
        <v>1939</v>
      </c>
      <c r="S25" s="107"/>
      <c r="T25" s="110"/>
      <c r="U25" s="202"/>
      <c r="V25" s="28"/>
      <c r="X25" s="11"/>
    </row>
    <row r="26" spans="3:24" x14ac:dyDescent="0.2">
      <c r="C26" s="107" t="s">
        <v>4018</v>
      </c>
      <c r="D26" s="3"/>
      <c r="E26" s="108" t="s">
        <v>437</v>
      </c>
      <c r="F26" s="132" t="s">
        <v>1940</v>
      </c>
      <c r="S26" s="107"/>
      <c r="T26" s="110"/>
      <c r="U26" s="202"/>
      <c r="V26" s="28"/>
      <c r="X26" s="11"/>
    </row>
    <row r="27" spans="3:24" x14ac:dyDescent="0.2">
      <c r="C27" s="107" t="s">
        <v>4019</v>
      </c>
      <c r="D27" s="3"/>
      <c r="E27" s="108" t="s">
        <v>728</v>
      </c>
      <c r="F27" s="124" t="s">
        <v>1941</v>
      </c>
      <c r="S27" s="107"/>
      <c r="T27" s="110"/>
      <c r="U27" s="202"/>
      <c r="V27" s="28"/>
      <c r="X27" s="11"/>
    </row>
    <row r="28" spans="3:24" x14ac:dyDescent="0.2">
      <c r="C28" s="107" t="s">
        <v>4020</v>
      </c>
      <c r="D28" s="3"/>
      <c r="E28" s="108" t="s">
        <v>729</v>
      </c>
      <c r="F28" s="124" t="s">
        <v>2374</v>
      </c>
      <c r="S28" s="107"/>
      <c r="T28" s="110"/>
      <c r="U28" s="202"/>
      <c r="V28" s="28"/>
      <c r="X28" s="11"/>
    </row>
    <row r="29" spans="3:24" x14ac:dyDescent="0.2">
      <c r="C29" s="107" t="s">
        <v>6433</v>
      </c>
      <c r="D29" s="3"/>
      <c r="E29" s="108" t="s">
        <v>730</v>
      </c>
      <c r="F29" s="145" t="s">
        <v>1494</v>
      </c>
      <c r="S29" s="107"/>
      <c r="T29" s="110"/>
      <c r="U29" s="202"/>
      <c r="V29" s="28"/>
      <c r="X29" s="11"/>
    </row>
    <row r="30" spans="3:24" x14ac:dyDescent="0.2">
      <c r="C30" s="107" t="s">
        <v>6434</v>
      </c>
      <c r="D30" s="3"/>
      <c r="E30" s="108" t="s">
        <v>731</v>
      </c>
      <c r="F30" s="124" t="s">
        <v>1942</v>
      </c>
      <c r="S30" s="107"/>
      <c r="T30" s="110"/>
      <c r="U30" s="202"/>
      <c r="V30" s="28"/>
      <c r="X30" s="11"/>
    </row>
    <row r="31" spans="3:24" x14ac:dyDescent="0.2">
      <c r="C31" s="107" t="s">
        <v>4021</v>
      </c>
      <c r="D31" s="3"/>
      <c r="E31" s="108" t="s">
        <v>732</v>
      </c>
      <c r="F31" s="124" t="s">
        <v>2953</v>
      </c>
      <c r="S31" s="107"/>
      <c r="T31" s="110"/>
      <c r="U31" s="202"/>
      <c r="V31" s="28"/>
      <c r="X31" s="11"/>
    </row>
    <row r="32" spans="3:24" x14ac:dyDescent="0.2">
      <c r="C32" s="107" t="s">
        <v>4022</v>
      </c>
      <c r="D32" s="3"/>
      <c r="E32" s="108" t="s">
        <v>733</v>
      </c>
      <c r="F32" s="124" t="s">
        <v>2954</v>
      </c>
      <c r="S32" s="107"/>
      <c r="T32" s="110"/>
      <c r="U32" s="202"/>
      <c r="V32" s="28"/>
      <c r="X32" s="11"/>
    </row>
    <row r="33" spans="3:24" x14ac:dyDescent="0.2">
      <c r="C33" s="107" t="s">
        <v>4023</v>
      </c>
      <c r="D33" s="3"/>
      <c r="E33" s="108" t="s">
        <v>734</v>
      </c>
      <c r="F33" s="124" t="s">
        <v>2955</v>
      </c>
      <c r="S33" s="107"/>
      <c r="T33" s="110"/>
      <c r="U33" s="202"/>
      <c r="V33" s="28"/>
      <c r="X33" s="11"/>
    </row>
    <row r="34" spans="3:24" x14ac:dyDescent="0.2">
      <c r="C34" s="107" t="s">
        <v>4024</v>
      </c>
      <c r="D34" s="3"/>
      <c r="E34" s="143" t="s">
        <v>1343</v>
      </c>
      <c r="F34" s="128" t="s">
        <v>2375</v>
      </c>
      <c r="S34" s="107"/>
      <c r="T34" s="110"/>
      <c r="U34" s="202"/>
      <c r="V34" s="28"/>
      <c r="X34" s="11"/>
    </row>
    <row r="35" spans="3:24" x14ac:dyDescent="0.2">
      <c r="C35" s="107" t="s">
        <v>6435</v>
      </c>
      <c r="D35" s="3"/>
      <c r="E35" s="108" t="s">
        <v>736</v>
      </c>
      <c r="F35" s="124" t="s">
        <v>1941</v>
      </c>
      <c r="S35" s="107"/>
      <c r="T35" s="110"/>
      <c r="U35" s="202"/>
      <c r="V35" s="28"/>
      <c r="X35" s="11"/>
    </row>
    <row r="36" spans="3:24" x14ac:dyDescent="0.2">
      <c r="C36" s="107" t="s">
        <v>6436</v>
      </c>
      <c r="D36" s="3"/>
      <c r="E36" s="108" t="s">
        <v>737</v>
      </c>
      <c r="F36" s="124" t="s">
        <v>2374</v>
      </c>
      <c r="S36" s="107"/>
      <c r="T36" s="110"/>
      <c r="U36" s="202"/>
      <c r="V36" s="28"/>
      <c r="X36" s="11"/>
    </row>
    <row r="37" spans="3:24" x14ac:dyDescent="0.2">
      <c r="C37" s="107" t="s">
        <v>6437</v>
      </c>
      <c r="D37" s="3"/>
      <c r="E37" s="108" t="s">
        <v>738</v>
      </c>
      <c r="F37" s="145" t="s">
        <v>1753</v>
      </c>
      <c r="S37" s="107"/>
      <c r="T37" s="110"/>
      <c r="U37" s="202"/>
      <c r="V37" s="28"/>
      <c r="X37" s="11"/>
    </row>
    <row r="38" spans="3:24" x14ac:dyDescent="0.2">
      <c r="C38" s="107" t="s">
        <v>6438</v>
      </c>
      <c r="D38" s="3"/>
      <c r="E38" s="108" t="s">
        <v>739</v>
      </c>
      <c r="F38" s="124" t="s">
        <v>1943</v>
      </c>
      <c r="S38" s="107"/>
      <c r="T38" s="110"/>
      <c r="U38" s="202"/>
      <c r="V38" s="28"/>
      <c r="X38" s="11"/>
    </row>
    <row r="39" spans="3:24" x14ac:dyDescent="0.2">
      <c r="C39" s="107" t="s">
        <v>6439</v>
      </c>
      <c r="D39" s="3"/>
      <c r="E39" s="108" t="s">
        <v>740</v>
      </c>
      <c r="F39" s="124" t="s">
        <v>2953</v>
      </c>
      <c r="S39" s="107"/>
      <c r="T39" s="110"/>
      <c r="U39" s="202"/>
      <c r="V39" s="28"/>
      <c r="X39" s="11"/>
    </row>
    <row r="40" spans="3:24" x14ac:dyDescent="0.2">
      <c r="C40" s="107" t="s">
        <v>6440</v>
      </c>
      <c r="D40" s="3"/>
      <c r="E40" s="108" t="s">
        <v>741</v>
      </c>
      <c r="F40" s="124" t="s">
        <v>2956</v>
      </c>
      <c r="S40" s="107"/>
      <c r="T40" s="110"/>
      <c r="U40" s="202"/>
      <c r="V40" s="28"/>
      <c r="X40" s="11"/>
    </row>
    <row r="41" spans="3:24" x14ac:dyDescent="0.2">
      <c r="C41" s="107" t="s">
        <v>6441</v>
      </c>
      <c r="D41" s="3"/>
      <c r="E41" s="108" t="s">
        <v>742</v>
      </c>
      <c r="F41" s="124" t="s">
        <v>2957</v>
      </c>
      <c r="S41" s="107"/>
      <c r="T41" s="110"/>
      <c r="U41" s="202"/>
      <c r="V41" s="28"/>
      <c r="X41" s="11"/>
    </row>
    <row r="42" spans="3:24" x14ac:dyDescent="0.2">
      <c r="C42" s="107" t="s">
        <v>6442</v>
      </c>
      <c r="D42" s="3"/>
      <c r="E42" s="143" t="s">
        <v>743</v>
      </c>
      <c r="F42" s="128" t="s">
        <v>2376</v>
      </c>
      <c r="S42" s="107"/>
      <c r="T42" s="110"/>
      <c r="U42" s="202"/>
      <c r="V42" s="28"/>
      <c r="X42" s="11"/>
    </row>
    <row r="43" spans="3:24" x14ac:dyDescent="0.2">
      <c r="C43" s="107" t="s">
        <v>4926</v>
      </c>
      <c r="D43" s="3"/>
      <c r="E43" s="108" t="s">
        <v>371</v>
      </c>
      <c r="F43" s="50" t="s">
        <v>79</v>
      </c>
      <c r="S43" s="107"/>
      <c r="T43" s="110"/>
      <c r="U43" s="202"/>
      <c r="V43" s="113"/>
      <c r="X43" s="11"/>
    </row>
    <row r="44" spans="3:24" x14ac:dyDescent="0.2">
      <c r="C44" s="107" t="s">
        <v>4927</v>
      </c>
      <c r="D44" s="3"/>
      <c r="E44" s="108" t="s">
        <v>349</v>
      </c>
      <c r="F44" s="124" t="s">
        <v>1944</v>
      </c>
      <c r="S44" s="107"/>
      <c r="T44" s="110"/>
      <c r="U44" s="202"/>
      <c r="V44" s="113"/>
      <c r="X44" s="11"/>
    </row>
    <row r="45" spans="3:24" x14ac:dyDescent="0.2">
      <c r="C45" s="107" t="s">
        <v>4928</v>
      </c>
      <c r="D45" s="3"/>
      <c r="E45" s="108" t="s">
        <v>437</v>
      </c>
      <c r="F45" s="132" t="s">
        <v>1945</v>
      </c>
      <c r="S45" s="107"/>
      <c r="T45" s="110"/>
      <c r="U45" s="202"/>
      <c r="V45" s="115"/>
      <c r="X45" s="11"/>
    </row>
    <row r="46" spans="3:24" x14ac:dyDescent="0.2">
      <c r="C46" s="107" t="s">
        <v>4929</v>
      </c>
      <c r="D46" s="3"/>
      <c r="E46" s="108" t="s">
        <v>728</v>
      </c>
      <c r="F46" s="124" t="s">
        <v>1946</v>
      </c>
      <c r="S46" s="107"/>
      <c r="T46" s="110"/>
      <c r="U46" s="147"/>
      <c r="V46" s="6"/>
      <c r="X46" s="11"/>
    </row>
    <row r="47" spans="3:24" x14ac:dyDescent="0.2">
      <c r="C47" s="107" t="s">
        <v>4930</v>
      </c>
      <c r="D47" s="3"/>
      <c r="E47" s="108" t="s">
        <v>729</v>
      </c>
      <c r="F47" s="124" t="s">
        <v>2377</v>
      </c>
      <c r="S47" s="107"/>
      <c r="T47" s="110"/>
      <c r="U47" s="202"/>
      <c r="V47" s="112"/>
      <c r="X47" s="11"/>
    </row>
    <row r="48" spans="3:24" x14ac:dyDescent="0.2">
      <c r="C48" s="107" t="s">
        <v>6084</v>
      </c>
      <c r="D48" s="3"/>
      <c r="E48" s="108" t="s">
        <v>730</v>
      </c>
      <c r="F48" s="145" t="s">
        <v>1947</v>
      </c>
      <c r="S48" s="107"/>
      <c r="T48" s="110"/>
      <c r="U48" s="202"/>
      <c r="V48" s="10"/>
      <c r="X48" s="11"/>
    </row>
    <row r="49" spans="3:24" x14ac:dyDescent="0.2">
      <c r="C49" s="107" t="s">
        <v>6086</v>
      </c>
      <c r="D49" s="3"/>
      <c r="E49" s="108" t="s">
        <v>731</v>
      </c>
      <c r="F49" s="124" t="s">
        <v>1948</v>
      </c>
      <c r="S49" s="107"/>
      <c r="T49" s="110"/>
      <c r="U49" s="202"/>
      <c r="V49" s="10"/>
      <c r="X49" s="11"/>
    </row>
    <row r="50" spans="3:24" x14ac:dyDescent="0.2">
      <c r="C50" s="107" t="s">
        <v>4931</v>
      </c>
      <c r="D50" s="3"/>
      <c r="E50" s="108" t="s">
        <v>732</v>
      </c>
      <c r="F50" s="124" t="s">
        <v>2958</v>
      </c>
      <c r="S50" s="107"/>
      <c r="T50" s="3"/>
      <c r="U50" s="202"/>
      <c r="V50" s="10"/>
      <c r="X50" s="11"/>
    </row>
    <row r="51" spans="3:24" x14ac:dyDescent="0.2">
      <c r="C51" s="107" t="s">
        <v>4932</v>
      </c>
      <c r="D51" s="3"/>
      <c r="E51" s="108" t="s">
        <v>733</v>
      </c>
      <c r="F51" s="124" t="s">
        <v>2959</v>
      </c>
      <c r="S51" s="107"/>
      <c r="T51" s="3"/>
      <c r="U51" s="202"/>
      <c r="V51" s="28"/>
      <c r="X51" s="11"/>
    </row>
    <row r="52" spans="3:24" x14ac:dyDescent="0.2">
      <c r="C52" s="107" t="s">
        <v>4933</v>
      </c>
      <c r="D52" s="3"/>
      <c r="E52" s="108" t="s">
        <v>734</v>
      </c>
      <c r="F52" s="124" t="s">
        <v>2960</v>
      </c>
      <c r="S52" s="107"/>
      <c r="T52" s="3"/>
      <c r="U52" s="202"/>
      <c r="V52" s="28"/>
      <c r="X52" s="11"/>
    </row>
    <row r="53" spans="3:24" x14ac:dyDescent="0.2">
      <c r="C53" s="107" t="s">
        <v>4934</v>
      </c>
      <c r="D53" s="3"/>
      <c r="E53" s="143" t="s">
        <v>735</v>
      </c>
      <c r="F53" s="128" t="s">
        <v>2378</v>
      </c>
      <c r="S53" s="107"/>
      <c r="T53" s="3"/>
      <c r="U53" s="202"/>
      <c r="V53" s="113"/>
      <c r="X53" s="11"/>
    </row>
    <row r="54" spans="3:24" x14ac:dyDescent="0.2">
      <c r="C54" s="107" t="s">
        <v>6443</v>
      </c>
      <c r="D54" s="3"/>
      <c r="E54" s="108" t="s">
        <v>736</v>
      </c>
      <c r="F54" s="124" t="s">
        <v>1946</v>
      </c>
      <c r="S54" s="107"/>
      <c r="T54" s="3"/>
      <c r="U54" s="202"/>
      <c r="V54" s="113"/>
      <c r="X54" s="11"/>
    </row>
    <row r="55" spans="3:24" x14ac:dyDescent="0.2">
      <c r="C55" s="107" t="s">
        <v>6444</v>
      </c>
      <c r="D55" s="3"/>
      <c r="E55" s="108" t="s">
        <v>737</v>
      </c>
      <c r="F55" s="124" t="s">
        <v>2377</v>
      </c>
      <c r="S55" s="107"/>
      <c r="T55" s="3"/>
      <c r="U55" s="202"/>
      <c r="V55" s="113"/>
      <c r="X55" s="11"/>
    </row>
    <row r="56" spans="3:24" x14ac:dyDescent="0.2">
      <c r="C56" s="107" t="s">
        <v>6445</v>
      </c>
      <c r="D56" s="3"/>
      <c r="E56" s="108" t="s">
        <v>738</v>
      </c>
      <c r="F56" s="145" t="s">
        <v>1753</v>
      </c>
      <c r="S56" s="107"/>
      <c r="T56" s="3"/>
      <c r="U56" s="202"/>
      <c r="V56" s="113"/>
      <c r="X56" s="11"/>
    </row>
    <row r="57" spans="3:24" x14ac:dyDescent="0.2">
      <c r="C57" s="107" t="s">
        <v>6446</v>
      </c>
      <c r="D57" s="3"/>
      <c r="E57" s="108" t="s">
        <v>739</v>
      </c>
      <c r="F57" s="124" t="s">
        <v>1943</v>
      </c>
      <c r="S57" s="107"/>
      <c r="T57" s="3"/>
      <c r="U57" s="202"/>
      <c r="V57" s="113"/>
      <c r="X57" s="11"/>
    </row>
    <row r="58" spans="3:24" x14ac:dyDescent="0.2">
      <c r="C58" s="107" t="s">
        <v>6447</v>
      </c>
      <c r="D58" s="3"/>
      <c r="E58" s="108" t="s">
        <v>740</v>
      </c>
      <c r="F58" s="124" t="s">
        <v>2958</v>
      </c>
      <c r="S58" s="107"/>
      <c r="T58" s="3"/>
      <c r="U58" s="202"/>
      <c r="V58" s="113"/>
      <c r="X58" s="11"/>
    </row>
    <row r="59" spans="3:24" x14ac:dyDescent="0.2">
      <c r="C59" s="107" t="s">
        <v>6448</v>
      </c>
      <c r="D59" s="3"/>
      <c r="E59" s="108" t="s">
        <v>741</v>
      </c>
      <c r="F59" s="124" t="s">
        <v>2961</v>
      </c>
      <c r="S59" s="107"/>
      <c r="T59" s="3"/>
      <c r="U59" s="202"/>
      <c r="V59" s="113"/>
      <c r="X59" s="11"/>
    </row>
    <row r="60" spans="3:24" x14ac:dyDescent="0.2">
      <c r="C60" s="107" t="s">
        <v>6449</v>
      </c>
      <c r="D60" s="3"/>
      <c r="E60" s="108" t="s">
        <v>742</v>
      </c>
      <c r="F60" s="124" t="s">
        <v>2962</v>
      </c>
      <c r="S60" s="107"/>
      <c r="T60" s="3"/>
      <c r="U60" s="202"/>
      <c r="V60" s="113"/>
      <c r="X60" s="11"/>
    </row>
    <row r="61" spans="3:24" x14ac:dyDescent="0.2">
      <c r="C61" s="107" t="s">
        <v>6450</v>
      </c>
      <c r="D61" s="3"/>
      <c r="E61" s="143" t="s">
        <v>743</v>
      </c>
      <c r="F61" s="128" t="s">
        <v>2379</v>
      </c>
      <c r="S61" s="107"/>
      <c r="T61" s="3"/>
      <c r="U61" s="202"/>
      <c r="V61" s="113"/>
      <c r="X61" s="11"/>
    </row>
    <row r="62" spans="3:24" x14ac:dyDescent="0.2">
      <c r="C62" s="107" t="s">
        <v>4935</v>
      </c>
      <c r="D62" s="3"/>
      <c r="E62" s="108" t="s">
        <v>371</v>
      </c>
      <c r="F62" s="50" t="s">
        <v>83</v>
      </c>
      <c r="S62" s="107"/>
      <c r="T62" s="3"/>
      <c r="U62" s="202"/>
      <c r="V62" s="113"/>
      <c r="X62" s="11"/>
    </row>
    <row r="63" spans="3:24" x14ac:dyDescent="0.2">
      <c r="C63" s="107" t="s">
        <v>4936</v>
      </c>
      <c r="D63" s="3"/>
      <c r="E63" s="108" t="s">
        <v>349</v>
      </c>
      <c r="F63" s="124" t="s">
        <v>1942</v>
      </c>
      <c r="S63" s="107"/>
      <c r="T63" s="3"/>
      <c r="U63" s="202"/>
      <c r="V63" s="115"/>
      <c r="X63" s="11"/>
    </row>
    <row r="64" spans="3:24" x14ac:dyDescent="0.2">
      <c r="C64" s="107" t="s">
        <v>4937</v>
      </c>
      <c r="D64" s="3"/>
      <c r="E64" s="108" t="s">
        <v>437</v>
      </c>
      <c r="F64" s="124" t="s">
        <v>2022</v>
      </c>
      <c r="S64" s="107"/>
      <c r="T64" s="3"/>
      <c r="U64" s="147"/>
      <c r="V64" s="6"/>
      <c r="X64" s="11"/>
    </row>
    <row r="65" spans="3:26" x14ac:dyDescent="0.2">
      <c r="C65" s="107" t="s">
        <v>4938</v>
      </c>
      <c r="D65" s="3"/>
      <c r="E65" s="108" t="s">
        <v>728</v>
      </c>
      <c r="F65" s="124" t="s">
        <v>1949</v>
      </c>
      <c r="H65" s="28"/>
      <c r="S65" s="107"/>
      <c r="T65" s="3"/>
      <c r="U65" s="202"/>
      <c r="V65" s="112"/>
      <c r="X65" s="11"/>
    </row>
    <row r="66" spans="3:26" x14ac:dyDescent="0.2">
      <c r="C66" s="107" t="s">
        <v>4939</v>
      </c>
      <c r="D66" s="3"/>
      <c r="E66" s="108" t="s">
        <v>729</v>
      </c>
      <c r="F66" s="124" t="s">
        <v>2380</v>
      </c>
      <c r="H66" s="28"/>
      <c r="S66" s="107"/>
      <c r="T66" s="3"/>
      <c r="U66" s="202"/>
      <c r="V66" s="10"/>
    </row>
    <row r="67" spans="3:26" x14ac:dyDescent="0.2">
      <c r="C67" s="107" t="s">
        <v>6097</v>
      </c>
      <c r="D67" s="3"/>
      <c r="E67" s="108" t="s">
        <v>730</v>
      </c>
      <c r="F67" s="145" t="s">
        <v>1494</v>
      </c>
      <c r="H67" s="3"/>
      <c r="S67" s="107"/>
      <c r="T67" s="3"/>
      <c r="U67" s="202"/>
      <c r="V67" s="10"/>
    </row>
    <row r="68" spans="3:26" x14ac:dyDescent="0.2">
      <c r="C68" s="107" t="s">
        <v>6099</v>
      </c>
      <c r="D68" s="3"/>
      <c r="E68" s="108" t="s">
        <v>731</v>
      </c>
      <c r="F68" s="124" t="s">
        <v>1942</v>
      </c>
      <c r="H68" s="28"/>
      <c r="S68" s="107"/>
      <c r="T68" s="3"/>
      <c r="U68" s="202"/>
      <c r="V68" s="10"/>
    </row>
    <row r="69" spans="3:26" x14ac:dyDescent="0.2">
      <c r="C69" s="107" t="s">
        <v>4940</v>
      </c>
      <c r="D69" s="3"/>
      <c r="E69" s="108" t="s">
        <v>732</v>
      </c>
      <c r="F69" s="124" t="s">
        <v>2567</v>
      </c>
      <c r="S69" s="107"/>
      <c r="T69" s="3"/>
      <c r="U69" s="202"/>
      <c r="V69" s="28"/>
      <c r="Y69" s="189"/>
      <c r="Z69" s="6"/>
    </row>
    <row r="70" spans="3:26" x14ac:dyDescent="0.2">
      <c r="C70" s="107" t="s">
        <v>4941</v>
      </c>
      <c r="D70" s="3"/>
      <c r="E70" s="108" t="s">
        <v>733</v>
      </c>
      <c r="F70" s="124" t="s">
        <v>2963</v>
      </c>
      <c r="S70" s="107"/>
      <c r="T70" s="3"/>
      <c r="U70" s="202"/>
      <c r="V70" s="28"/>
      <c r="Y70" s="190"/>
      <c r="Z70" s="11"/>
    </row>
    <row r="71" spans="3:26" x14ac:dyDescent="0.2">
      <c r="C71" s="107" t="s">
        <v>4942</v>
      </c>
      <c r="D71" s="3"/>
      <c r="E71" s="108" t="s">
        <v>734</v>
      </c>
      <c r="F71" s="124" t="s">
        <v>2964</v>
      </c>
      <c r="S71" s="107"/>
      <c r="T71" s="3"/>
      <c r="U71" s="202"/>
      <c r="V71" s="113"/>
      <c r="Y71" s="191"/>
      <c r="Z71" s="8"/>
    </row>
    <row r="72" spans="3:26" x14ac:dyDescent="0.2">
      <c r="C72" s="107" t="s">
        <v>4943</v>
      </c>
      <c r="D72" s="3"/>
      <c r="E72" s="143" t="s">
        <v>735</v>
      </c>
      <c r="F72" s="128" t="s">
        <v>2381</v>
      </c>
      <c r="S72" s="107"/>
      <c r="T72" s="3"/>
      <c r="U72" s="202"/>
      <c r="V72" s="113"/>
      <c r="Y72" s="190"/>
      <c r="Z72" s="101"/>
    </row>
    <row r="73" spans="3:26" x14ac:dyDescent="0.2">
      <c r="C73" s="107" t="s">
        <v>4052</v>
      </c>
      <c r="D73" s="3"/>
      <c r="E73" s="108" t="s">
        <v>455</v>
      </c>
      <c r="F73" s="124" t="s">
        <v>1950</v>
      </c>
      <c r="S73" s="107"/>
      <c r="U73" s="202"/>
      <c r="V73" s="11"/>
    </row>
    <row r="74" spans="3:26" x14ac:dyDescent="0.2">
      <c r="C74" s="107" t="s">
        <v>4053</v>
      </c>
      <c r="D74" s="3"/>
      <c r="E74" s="108" t="s">
        <v>457</v>
      </c>
      <c r="F74" s="124" t="s">
        <v>1951</v>
      </c>
      <c r="S74" s="107"/>
      <c r="U74" s="202"/>
      <c r="V74" s="10"/>
    </row>
    <row r="75" spans="3:26" x14ac:dyDescent="0.2">
      <c r="C75" s="107" t="s">
        <v>4054</v>
      </c>
      <c r="D75" s="3"/>
      <c r="E75" s="108" t="s">
        <v>459</v>
      </c>
      <c r="F75" s="124" t="s">
        <v>2965</v>
      </c>
      <c r="S75" s="107"/>
      <c r="U75" s="202"/>
      <c r="V75" s="10"/>
    </row>
    <row r="76" spans="3:26" x14ac:dyDescent="0.2">
      <c r="C76" s="107" t="s">
        <v>4055</v>
      </c>
      <c r="D76" s="3"/>
      <c r="E76" s="108" t="s">
        <v>461</v>
      </c>
      <c r="F76" s="124" t="s">
        <v>2382</v>
      </c>
      <c r="S76" s="107"/>
      <c r="U76" s="202"/>
      <c r="V76" s="10"/>
    </row>
    <row r="77" spans="3:26" x14ac:dyDescent="0.2">
      <c r="C77" s="107"/>
      <c r="D77" s="3"/>
      <c r="E77" s="147"/>
      <c r="F77" s="293"/>
      <c r="S77" s="107"/>
      <c r="U77" s="202"/>
      <c r="V77" s="28"/>
    </row>
    <row r="78" spans="3:26" x14ac:dyDescent="0.2">
      <c r="C78" s="107"/>
      <c r="D78" s="3"/>
      <c r="E78" s="147"/>
      <c r="F78" s="298"/>
      <c r="S78" s="107"/>
      <c r="U78" s="202"/>
      <c r="V78" s="28"/>
    </row>
    <row r="79" spans="3:26" x14ac:dyDescent="0.2">
      <c r="S79" s="107"/>
      <c r="U79" s="202"/>
      <c r="V79" s="113"/>
    </row>
    <row r="80" spans="3:26" x14ac:dyDescent="0.2">
      <c r="Y80" s="11"/>
      <c r="Z80" s="11"/>
    </row>
    <row r="81" spans="1:26" x14ac:dyDescent="0.2">
      <c r="B81" s="469" t="s">
        <v>719</v>
      </c>
      <c r="C81" s="469"/>
      <c r="D81" s="469"/>
      <c r="E81" s="469"/>
      <c r="F81" s="469"/>
      <c r="G81" s="469"/>
      <c r="H81" s="469"/>
      <c r="I81" s="469"/>
      <c r="J81" s="469"/>
      <c r="Y81" s="11"/>
      <c r="Z81" s="11"/>
    </row>
    <row r="82" spans="1:26" x14ac:dyDescent="0.2">
      <c r="B82" s="149" t="s">
        <v>369</v>
      </c>
      <c r="C82" s="204" t="s">
        <v>475</v>
      </c>
      <c r="D82" s="204" t="s">
        <v>476</v>
      </c>
      <c r="E82" s="204" t="s">
        <v>477</v>
      </c>
      <c r="F82" s="204" t="s">
        <v>478</v>
      </c>
      <c r="G82" s="204" t="s">
        <v>479</v>
      </c>
      <c r="H82" s="204" t="s">
        <v>480</v>
      </c>
      <c r="I82" s="204" t="s">
        <v>481</v>
      </c>
      <c r="Y82" s="101"/>
      <c r="Z82" s="177"/>
    </row>
    <row r="83" spans="1:26" x14ac:dyDescent="0.2">
      <c r="A83" s="147"/>
      <c r="B83" s="308">
        <v>30</v>
      </c>
      <c r="C83" s="287">
        <f>P83</f>
        <v>6.3099999999999989E-2</v>
      </c>
      <c r="D83" s="287">
        <f>Q83</f>
        <v>3.6200000000000003E-2</v>
      </c>
      <c r="E83" s="287">
        <f>R83</f>
        <v>6.3099999999999989E-2</v>
      </c>
      <c r="F83" s="287">
        <f>S83</f>
        <v>3.6200000000000003E-2</v>
      </c>
      <c r="G83" s="309">
        <f>AVERAGE(C83:F83)</f>
        <v>4.965E-2</v>
      </c>
      <c r="H83" s="20">
        <f t="shared" ref="H83:H87" si="0">0.92/66</f>
        <v>1.3939393939393941E-2</v>
      </c>
      <c r="I83" s="20">
        <f t="shared" ref="I83:I87" si="1">G83*H83</f>
        <v>6.9209090909090913E-4</v>
      </c>
      <c r="J83" s="3"/>
      <c r="O83" s="208">
        <v>30</v>
      </c>
      <c r="P83" s="209">
        <v>6.3099999999999989E-2</v>
      </c>
      <c r="Q83" s="210">
        <v>3.6200000000000003E-2</v>
      </c>
      <c r="R83" s="211">
        <v>6.3099999999999989E-2</v>
      </c>
      <c r="S83" s="212">
        <v>3.6200000000000003E-2</v>
      </c>
    </row>
    <row r="84" spans="1:26" x14ac:dyDescent="0.2">
      <c r="A84" s="147"/>
      <c r="B84" s="255">
        <v>31</v>
      </c>
      <c r="C84" s="283">
        <f t="shared" ref="C84:C97" si="2">P84</f>
        <v>6.3099999999999989E-2</v>
      </c>
      <c r="D84" s="283">
        <f t="shared" ref="D84:D97" si="3">Q84</f>
        <v>3.6200000000000003E-2</v>
      </c>
      <c r="E84" s="283">
        <f t="shared" ref="E84:E97" si="4">R84</f>
        <v>6.3099999999999989E-2</v>
      </c>
      <c r="F84" s="283">
        <f t="shared" ref="F84:F97" si="5">S84</f>
        <v>3.6200000000000003E-2</v>
      </c>
      <c r="G84" s="251">
        <f t="shared" ref="G84:G97" si="6">AVERAGE(C84:F84)</f>
        <v>4.965E-2</v>
      </c>
      <c r="H84" s="3">
        <f t="shared" si="0"/>
        <v>1.3939393939393941E-2</v>
      </c>
      <c r="I84" s="3">
        <f t="shared" si="1"/>
        <v>6.9209090909090913E-4</v>
      </c>
      <c r="J84" s="3"/>
      <c r="O84" s="208">
        <v>31</v>
      </c>
      <c r="P84" s="213">
        <v>6.3099999999999989E-2</v>
      </c>
      <c r="Q84" s="214">
        <v>3.6200000000000003E-2</v>
      </c>
      <c r="R84" s="215">
        <v>6.3099999999999989E-2</v>
      </c>
      <c r="S84" s="216">
        <v>3.6200000000000003E-2</v>
      </c>
    </row>
    <row r="85" spans="1:26" x14ac:dyDescent="0.2">
      <c r="A85" s="147"/>
      <c r="B85" s="255">
        <v>32</v>
      </c>
      <c r="C85" s="283">
        <f t="shared" si="2"/>
        <v>6.3099999999999989E-2</v>
      </c>
      <c r="D85" s="283">
        <f t="shared" si="3"/>
        <v>3.6200000000000003E-2</v>
      </c>
      <c r="E85" s="283">
        <f t="shared" si="4"/>
        <v>6.3099999999999989E-2</v>
      </c>
      <c r="F85" s="283">
        <f t="shared" si="5"/>
        <v>3.6200000000000003E-2</v>
      </c>
      <c r="G85" s="251">
        <f t="shared" si="6"/>
        <v>4.965E-2</v>
      </c>
      <c r="H85" s="3">
        <f t="shared" si="0"/>
        <v>1.3939393939393941E-2</v>
      </c>
      <c r="I85" s="3">
        <f t="shared" si="1"/>
        <v>6.9209090909090913E-4</v>
      </c>
      <c r="J85" s="3"/>
      <c r="O85" s="208">
        <v>32</v>
      </c>
      <c r="P85" s="213">
        <v>6.3099999999999989E-2</v>
      </c>
      <c r="Q85" s="214">
        <v>3.6200000000000003E-2</v>
      </c>
      <c r="R85" s="215">
        <v>6.3099999999999989E-2</v>
      </c>
      <c r="S85" s="216">
        <v>3.6200000000000003E-2</v>
      </c>
    </row>
    <row r="86" spans="1:26" x14ac:dyDescent="0.2">
      <c r="A86" s="147"/>
      <c r="B86" s="255">
        <v>33</v>
      </c>
      <c r="C86" s="283">
        <f t="shared" si="2"/>
        <v>6.3099999999999989E-2</v>
      </c>
      <c r="D86" s="283">
        <f t="shared" si="3"/>
        <v>3.6200000000000003E-2</v>
      </c>
      <c r="E86" s="283">
        <f t="shared" si="4"/>
        <v>6.3099999999999989E-2</v>
      </c>
      <c r="F86" s="283">
        <f t="shared" si="5"/>
        <v>3.6200000000000003E-2</v>
      </c>
      <c r="G86" s="251">
        <f t="shared" si="6"/>
        <v>4.965E-2</v>
      </c>
      <c r="H86" s="3">
        <f t="shared" si="0"/>
        <v>1.3939393939393941E-2</v>
      </c>
      <c r="I86" s="3">
        <f t="shared" si="1"/>
        <v>6.9209090909090913E-4</v>
      </c>
      <c r="J86" s="3"/>
      <c r="O86" s="208">
        <v>33</v>
      </c>
      <c r="P86" s="213">
        <v>6.3099999999999989E-2</v>
      </c>
      <c r="Q86" s="214">
        <v>3.6200000000000003E-2</v>
      </c>
      <c r="R86" s="215">
        <v>6.3099999999999989E-2</v>
      </c>
      <c r="S86" s="216">
        <v>3.6200000000000003E-2</v>
      </c>
    </row>
    <row r="87" spans="1:26" x14ac:dyDescent="0.2">
      <c r="A87" s="147"/>
      <c r="B87" s="301">
        <v>34</v>
      </c>
      <c r="C87" s="285">
        <f t="shared" si="2"/>
        <v>6.3099999999999989E-2</v>
      </c>
      <c r="D87" s="285">
        <f t="shared" si="3"/>
        <v>3.6200000000000003E-2</v>
      </c>
      <c r="E87" s="285">
        <f t="shared" si="4"/>
        <v>6.3099999999999989E-2</v>
      </c>
      <c r="F87" s="285">
        <f t="shared" si="5"/>
        <v>3.6200000000000003E-2</v>
      </c>
      <c r="G87" s="310">
        <f t="shared" si="6"/>
        <v>4.965E-2</v>
      </c>
      <c r="H87" s="15">
        <f t="shared" si="0"/>
        <v>1.3939393939393941E-2</v>
      </c>
      <c r="I87" s="15">
        <f t="shared" si="1"/>
        <v>6.9209090909090913E-4</v>
      </c>
      <c r="J87" s="3"/>
      <c r="O87" s="217">
        <v>34</v>
      </c>
      <c r="P87" s="218">
        <v>6.3099999999999989E-2</v>
      </c>
      <c r="Q87" s="219">
        <v>3.6200000000000003E-2</v>
      </c>
      <c r="R87" s="220">
        <v>6.3099999999999989E-2</v>
      </c>
      <c r="S87" s="221">
        <v>3.6200000000000003E-2</v>
      </c>
    </row>
    <row r="88" spans="1:26" x14ac:dyDescent="0.2">
      <c r="A88" s="147"/>
      <c r="B88" s="286">
        <v>35</v>
      </c>
      <c r="C88" s="287">
        <f t="shared" si="2"/>
        <v>8.1300000000000011E-2</v>
      </c>
      <c r="D88" s="287">
        <f t="shared" si="3"/>
        <v>5.2600000000000001E-2</v>
      </c>
      <c r="E88" s="287">
        <f t="shared" si="4"/>
        <v>8.1300000000000011E-2</v>
      </c>
      <c r="F88" s="287">
        <f t="shared" si="5"/>
        <v>5.2600000000000001E-2</v>
      </c>
      <c r="G88" s="309">
        <f t="shared" si="6"/>
        <v>6.695000000000001E-2</v>
      </c>
      <c r="H88" s="20">
        <f>0.92/66</f>
        <v>1.3939393939393941E-2</v>
      </c>
      <c r="I88" s="20">
        <f>G88*H88</f>
        <v>9.3324242424242443E-4</v>
      </c>
      <c r="O88" s="208">
        <v>35</v>
      </c>
      <c r="P88" s="213">
        <v>8.1300000000000011E-2</v>
      </c>
      <c r="Q88" s="214">
        <v>5.2600000000000001E-2</v>
      </c>
      <c r="R88" s="215">
        <v>8.1300000000000011E-2</v>
      </c>
      <c r="S88" s="216">
        <v>5.2600000000000001E-2</v>
      </c>
    </row>
    <row r="89" spans="1:26" x14ac:dyDescent="0.2">
      <c r="A89" s="147"/>
      <c r="B89" s="176">
        <v>36</v>
      </c>
      <c r="C89" s="283">
        <f t="shared" si="2"/>
        <v>8.1300000000000011E-2</v>
      </c>
      <c r="D89" s="283">
        <f t="shared" si="3"/>
        <v>5.2600000000000001E-2</v>
      </c>
      <c r="E89" s="283">
        <f t="shared" si="4"/>
        <v>8.1300000000000011E-2</v>
      </c>
      <c r="F89" s="283">
        <f t="shared" si="5"/>
        <v>5.2600000000000001E-2</v>
      </c>
      <c r="G89" s="251">
        <f t="shared" si="6"/>
        <v>6.695000000000001E-2</v>
      </c>
      <c r="H89" s="3">
        <f t="shared" ref="H89:H97" si="7">0.92/66</f>
        <v>1.3939393939393941E-2</v>
      </c>
      <c r="I89" s="3">
        <f>G89*H89</f>
        <v>9.3324242424242443E-4</v>
      </c>
      <c r="O89" s="208">
        <v>36</v>
      </c>
      <c r="P89" s="213">
        <v>8.1300000000000011E-2</v>
      </c>
      <c r="Q89" s="214">
        <v>5.2600000000000001E-2</v>
      </c>
      <c r="R89" s="215">
        <v>8.1300000000000011E-2</v>
      </c>
      <c r="S89" s="216">
        <v>5.2600000000000001E-2</v>
      </c>
    </row>
    <row r="90" spans="1:26" x14ac:dyDescent="0.2">
      <c r="A90" s="147"/>
      <c r="B90" s="176">
        <v>37</v>
      </c>
      <c r="C90" s="283">
        <f t="shared" si="2"/>
        <v>8.1300000000000011E-2</v>
      </c>
      <c r="D90" s="283">
        <f t="shared" si="3"/>
        <v>5.2600000000000001E-2</v>
      </c>
      <c r="E90" s="283">
        <f t="shared" si="4"/>
        <v>8.1300000000000011E-2</v>
      </c>
      <c r="F90" s="283">
        <f t="shared" si="5"/>
        <v>5.2600000000000001E-2</v>
      </c>
      <c r="G90" s="251">
        <f t="shared" si="6"/>
        <v>6.695000000000001E-2</v>
      </c>
      <c r="H90" s="3">
        <f>0.92/66</f>
        <v>1.3939393939393941E-2</v>
      </c>
      <c r="I90" s="3">
        <f>G90*H90</f>
        <v>9.3324242424242443E-4</v>
      </c>
      <c r="O90" s="208">
        <v>37</v>
      </c>
      <c r="P90" s="213">
        <v>8.1300000000000011E-2</v>
      </c>
      <c r="Q90" s="214">
        <v>5.2600000000000001E-2</v>
      </c>
      <c r="R90" s="215">
        <v>8.1300000000000011E-2</v>
      </c>
      <c r="S90" s="216">
        <v>5.2600000000000001E-2</v>
      </c>
    </row>
    <row r="91" spans="1:26" x14ac:dyDescent="0.2">
      <c r="A91" s="147"/>
      <c r="B91" s="176">
        <v>38</v>
      </c>
      <c r="C91" s="283">
        <f t="shared" si="2"/>
        <v>8.1300000000000011E-2</v>
      </c>
      <c r="D91" s="283">
        <f t="shared" si="3"/>
        <v>5.2600000000000001E-2</v>
      </c>
      <c r="E91" s="283">
        <f t="shared" si="4"/>
        <v>8.1300000000000011E-2</v>
      </c>
      <c r="F91" s="283">
        <f t="shared" si="5"/>
        <v>5.2600000000000001E-2</v>
      </c>
      <c r="G91" s="251">
        <f t="shared" si="6"/>
        <v>6.695000000000001E-2</v>
      </c>
      <c r="H91" s="3">
        <f t="shared" si="7"/>
        <v>1.3939393939393941E-2</v>
      </c>
      <c r="I91" s="3">
        <f t="shared" ref="I91:I97" si="8">G91*H91</f>
        <v>9.3324242424242443E-4</v>
      </c>
      <c r="O91" s="208">
        <v>38</v>
      </c>
      <c r="P91" s="213">
        <v>8.1300000000000011E-2</v>
      </c>
      <c r="Q91" s="214">
        <v>5.2600000000000001E-2</v>
      </c>
      <c r="R91" s="215">
        <v>8.1300000000000011E-2</v>
      </c>
      <c r="S91" s="216">
        <v>5.2600000000000001E-2</v>
      </c>
    </row>
    <row r="92" spans="1:26" x14ac:dyDescent="0.2">
      <c r="A92" s="147"/>
      <c r="B92" s="225">
        <v>39</v>
      </c>
      <c r="C92" s="285">
        <f t="shared" si="2"/>
        <v>8.1300000000000011E-2</v>
      </c>
      <c r="D92" s="285">
        <f t="shared" si="3"/>
        <v>5.2600000000000001E-2</v>
      </c>
      <c r="E92" s="285">
        <f t="shared" si="4"/>
        <v>8.1300000000000011E-2</v>
      </c>
      <c r="F92" s="285">
        <f t="shared" si="5"/>
        <v>5.2600000000000001E-2</v>
      </c>
      <c r="G92" s="310">
        <f t="shared" si="6"/>
        <v>6.695000000000001E-2</v>
      </c>
      <c r="H92" s="15">
        <f t="shared" si="7"/>
        <v>1.3939393939393941E-2</v>
      </c>
      <c r="I92" s="15">
        <f t="shared" si="8"/>
        <v>9.3324242424242443E-4</v>
      </c>
      <c r="O92" s="217">
        <v>39</v>
      </c>
      <c r="P92" s="213">
        <v>8.1300000000000011E-2</v>
      </c>
      <c r="Q92" s="214">
        <v>5.2600000000000001E-2</v>
      </c>
      <c r="R92" s="215">
        <v>8.1300000000000011E-2</v>
      </c>
      <c r="S92" s="216">
        <v>5.2600000000000001E-2</v>
      </c>
    </row>
    <row r="93" spans="1:26" x14ac:dyDescent="0.2">
      <c r="B93" s="176">
        <v>40</v>
      </c>
      <c r="C93" s="283">
        <f t="shared" si="2"/>
        <v>0.12809999999999999</v>
      </c>
      <c r="D93" s="283">
        <f t="shared" si="3"/>
        <v>7.3800000000000004E-2</v>
      </c>
      <c r="E93" s="283">
        <f t="shared" si="4"/>
        <v>0.12809999999999999</v>
      </c>
      <c r="F93" s="283">
        <f t="shared" si="5"/>
        <v>7.3800000000000004E-2</v>
      </c>
      <c r="G93" s="251">
        <f t="shared" si="6"/>
        <v>0.10094999999999998</v>
      </c>
      <c r="H93" s="3">
        <f t="shared" si="7"/>
        <v>1.3939393939393941E-2</v>
      </c>
      <c r="I93" s="3">
        <f t="shared" si="8"/>
        <v>1.4071818181818181E-3</v>
      </c>
      <c r="O93" s="208">
        <v>40</v>
      </c>
      <c r="P93" s="209">
        <v>0.12809999999999999</v>
      </c>
      <c r="Q93" s="210">
        <v>7.3800000000000004E-2</v>
      </c>
      <c r="R93" s="211">
        <v>0.12809999999999999</v>
      </c>
      <c r="S93" s="212">
        <v>7.3800000000000004E-2</v>
      </c>
    </row>
    <row r="94" spans="1:26" x14ac:dyDescent="0.2">
      <c r="B94" s="176">
        <v>41</v>
      </c>
      <c r="C94" s="283">
        <f t="shared" si="2"/>
        <v>0.12809999999999999</v>
      </c>
      <c r="D94" s="283">
        <f t="shared" si="3"/>
        <v>7.3800000000000004E-2</v>
      </c>
      <c r="E94" s="283">
        <f t="shared" si="4"/>
        <v>0.12809999999999999</v>
      </c>
      <c r="F94" s="283">
        <f t="shared" si="5"/>
        <v>7.3800000000000004E-2</v>
      </c>
      <c r="G94" s="251">
        <f t="shared" si="6"/>
        <v>0.10094999999999998</v>
      </c>
      <c r="H94" s="3">
        <f t="shared" si="7"/>
        <v>1.3939393939393941E-2</v>
      </c>
      <c r="I94" s="3">
        <f t="shared" si="8"/>
        <v>1.4071818181818181E-3</v>
      </c>
      <c r="O94" s="208">
        <v>41</v>
      </c>
      <c r="P94" s="213">
        <v>0.12809999999999999</v>
      </c>
      <c r="Q94" s="214">
        <v>7.3800000000000004E-2</v>
      </c>
      <c r="R94" s="215">
        <v>0.12809999999999999</v>
      </c>
      <c r="S94" s="216">
        <v>7.3800000000000004E-2</v>
      </c>
    </row>
    <row r="95" spans="1:26" x14ac:dyDescent="0.2">
      <c r="B95" s="176">
        <v>42</v>
      </c>
      <c r="C95" s="283">
        <f t="shared" si="2"/>
        <v>0.12809999999999999</v>
      </c>
      <c r="D95" s="283">
        <f t="shared" si="3"/>
        <v>7.3800000000000004E-2</v>
      </c>
      <c r="E95" s="283">
        <f t="shared" si="4"/>
        <v>0.12809999999999999</v>
      </c>
      <c r="F95" s="283">
        <f t="shared" si="5"/>
        <v>7.3800000000000004E-2</v>
      </c>
      <c r="G95" s="251">
        <f t="shared" si="6"/>
        <v>0.10094999999999998</v>
      </c>
      <c r="H95" s="3">
        <f t="shared" si="7"/>
        <v>1.3939393939393941E-2</v>
      </c>
      <c r="I95" s="3">
        <f t="shared" si="8"/>
        <v>1.4071818181818181E-3</v>
      </c>
      <c r="O95" s="208">
        <v>42</v>
      </c>
      <c r="P95" s="213">
        <v>0.12809999999999999</v>
      </c>
      <c r="Q95" s="214">
        <v>7.3800000000000004E-2</v>
      </c>
      <c r="R95" s="215">
        <v>0.12809999999999999</v>
      </c>
      <c r="S95" s="216">
        <v>7.3800000000000004E-2</v>
      </c>
    </row>
    <row r="96" spans="1:26" x14ac:dyDescent="0.2">
      <c r="B96" s="176">
        <v>43</v>
      </c>
      <c r="C96" s="283">
        <f t="shared" si="2"/>
        <v>0.12809999999999999</v>
      </c>
      <c r="D96" s="283">
        <f t="shared" si="3"/>
        <v>7.3800000000000004E-2</v>
      </c>
      <c r="E96" s="283">
        <f t="shared" si="4"/>
        <v>0.12809999999999999</v>
      </c>
      <c r="F96" s="283">
        <f t="shared" si="5"/>
        <v>7.3800000000000004E-2</v>
      </c>
      <c r="G96" s="251">
        <f t="shared" si="6"/>
        <v>0.10094999999999998</v>
      </c>
      <c r="H96" s="3">
        <f t="shared" si="7"/>
        <v>1.3939393939393941E-2</v>
      </c>
      <c r="I96" s="3">
        <f t="shared" si="8"/>
        <v>1.4071818181818181E-3</v>
      </c>
      <c r="O96" s="208">
        <v>43</v>
      </c>
      <c r="P96" s="213">
        <v>0.12809999999999999</v>
      </c>
      <c r="Q96" s="214">
        <v>7.3800000000000004E-2</v>
      </c>
      <c r="R96" s="215">
        <v>0.12809999999999999</v>
      </c>
      <c r="S96" s="216">
        <v>7.3800000000000004E-2</v>
      </c>
    </row>
    <row r="97" spans="2:19" x14ac:dyDescent="0.2">
      <c r="B97" s="176">
        <v>44</v>
      </c>
      <c r="C97" s="283">
        <f t="shared" si="2"/>
        <v>0.12809999999999999</v>
      </c>
      <c r="D97" s="283">
        <f t="shared" si="3"/>
        <v>7.3800000000000004E-2</v>
      </c>
      <c r="E97" s="283">
        <f t="shared" si="4"/>
        <v>0.12809999999999999</v>
      </c>
      <c r="F97" s="283">
        <f t="shared" si="5"/>
        <v>7.3800000000000004E-2</v>
      </c>
      <c r="G97" s="251">
        <f t="shared" si="6"/>
        <v>0.10094999999999998</v>
      </c>
      <c r="H97" s="3">
        <f t="shared" si="7"/>
        <v>1.3939393939393941E-2</v>
      </c>
      <c r="I97" s="3">
        <f t="shared" si="8"/>
        <v>1.4071818181818181E-3</v>
      </c>
      <c r="O97" s="217">
        <v>44</v>
      </c>
      <c r="P97" s="218">
        <v>0.12809999999999999</v>
      </c>
      <c r="Q97" s="219">
        <v>7.3800000000000004E-2</v>
      </c>
      <c r="R97" s="220">
        <v>0.12809999999999999</v>
      </c>
      <c r="S97" s="221">
        <v>7.3800000000000004E-2</v>
      </c>
    </row>
    <row r="100" spans="2:19" x14ac:dyDescent="0.2">
      <c r="B100" s="469" t="s">
        <v>720</v>
      </c>
      <c r="C100" s="469"/>
      <c r="D100" s="469"/>
      <c r="E100" s="469"/>
      <c r="F100" s="469"/>
      <c r="G100" s="469"/>
      <c r="H100" s="469"/>
      <c r="I100" s="469"/>
    </row>
    <row r="101" spans="2:19" x14ac:dyDescent="0.2">
      <c r="B101" s="106" t="s">
        <v>483</v>
      </c>
      <c r="C101" s="40" t="s">
        <v>484</v>
      </c>
      <c r="D101" s="108" t="s">
        <v>485</v>
      </c>
      <c r="E101" s="111" t="s">
        <v>480</v>
      </c>
      <c r="F101" s="108" t="s">
        <v>486</v>
      </c>
      <c r="G101" s="151" t="s">
        <v>488</v>
      </c>
      <c r="H101" s="152" t="s">
        <v>437</v>
      </c>
      <c r="J101" s="3">
        <v>1</v>
      </c>
      <c r="K101" s="3" t="s">
        <v>92</v>
      </c>
      <c r="L101" s="3">
        <v>8</v>
      </c>
      <c r="M101">
        <f>L101*$J$105</f>
        <v>5.6</v>
      </c>
    </row>
    <row r="102" spans="2:19" x14ac:dyDescent="0.2">
      <c r="B102" s="28" t="s">
        <v>73</v>
      </c>
      <c r="C102" s="112" t="s">
        <v>92</v>
      </c>
      <c r="D102" s="3">
        <v>6</v>
      </c>
      <c r="E102" s="112">
        <f>SUM(H83:H87)</f>
        <v>6.9696969696969702E-2</v>
      </c>
      <c r="F102" s="3">
        <f>SUM(I83:I87)/E102</f>
        <v>4.965E-2</v>
      </c>
      <c r="G102" s="153">
        <f>$V$15*D102</f>
        <v>378000</v>
      </c>
      <c r="H102" s="223">
        <f>F102*G102*J101</f>
        <v>18767.7</v>
      </c>
      <c r="J102" s="3">
        <v>1.2</v>
      </c>
      <c r="K102" s="3" t="s">
        <v>85</v>
      </c>
      <c r="L102" s="3">
        <v>3</v>
      </c>
      <c r="M102">
        <f t="shared" ref="M102:M105" si="9">L102*$J$105</f>
        <v>2.0999999999999996</v>
      </c>
    </row>
    <row r="103" spans="2:19" x14ac:dyDescent="0.2">
      <c r="B103" s="28" t="s">
        <v>73</v>
      </c>
      <c r="C103" s="112" t="s">
        <v>85</v>
      </c>
      <c r="D103" s="3">
        <v>3</v>
      </c>
      <c r="E103" s="112">
        <f>SUM(H83:H87)</f>
        <v>6.9696969696969702E-2</v>
      </c>
      <c r="F103" s="3">
        <f>SUM(I83:I87)/E102</f>
        <v>4.965E-2</v>
      </c>
      <c r="G103" s="153">
        <f t="shared" ref="G103:G106" si="10">$V$15*D103</f>
        <v>189000</v>
      </c>
      <c r="H103" s="223">
        <f>F103*G103*J102</f>
        <v>11260.62</v>
      </c>
      <c r="J103" s="3"/>
      <c r="L103" s="112">
        <v>16</v>
      </c>
      <c r="M103">
        <f t="shared" si="9"/>
        <v>11.2</v>
      </c>
    </row>
    <row r="104" spans="2:19" x14ac:dyDescent="0.2">
      <c r="B104" s="28" t="s">
        <v>79</v>
      </c>
      <c r="C104" s="112" t="s">
        <v>92</v>
      </c>
      <c r="D104" s="112">
        <v>12</v>
      </c>
      <c r="E104" s="112">
        <f>SUM(H88:H92)</f>
        <v>6.9696969696969702E-2</v>
      </c>
      <c r="F104" s="112">
        <f>SUM(I88:I92)/E104</f>
        <v>6.695000000000001E-2</v>
      </c>
      <c r="G104" s="153">
        <f t="shared" si="10"/>
        <v>756000</v>
      </c>
      <c r="H104" s="223">
        <f>F104*G104*J101</f>
        <v>50614.200000000004</v>
      </c>
      <c r="J104" s="3"/>
      <c r="K104" s="3"/>
      <c r="L104" s="112">
        <v>4</v>
      </c>
      <c r="M104">
        <f t="shared" si="9"/>
        <v>2.8</v>
      </c>
    </row>
    <row r="105" spans="2:19" x14ac:dyDescent="0.2">
      <c r="B105" s="28" t="s">
        <v>79</v>
      </c>
      <c r="C105" s="112" t="s">
        <v>85</v>
      </c>
      <c r="D105" s="112">
        <v>3</v>
      </c>
      <c r="E105" s="112">
        <f>SUM(H88:H92)</f>
        <v>6.9696969696969702E-2</v>
      </c>
      <c r="F105" s="112">
        <f>SUM(I88:I92)/E104</f>
        <v>6.695000000000001E-2</v>
      </c>
      <c r="G105" s="153">
        <f t="shared" si="10"/>
        <v>189000</v>
      </c>
      <c r="H105" s="223">
        <f>F105*G105*J102</f>
        <v>15184.26</v>
      </c>
      <c r="J105" s="3">
        <v>0.7</v>
      </c>
      <c r="K105" s="3" t="s">
        <v>1285</v>
      </c>
      <c r="L105" s="112">
        <v>8</v>
      </c>
      <c r="M105">
        <f t="shared" si="9"/>
        <v>5.6</v>
      </c>
    </row>
    <row r="106" spans="2:19" x14ac:dyDescent="0.2">
      <c r="B106" s="28" t="s">
        <v>83</v>
      </c>
      <c r="C106" s="112" t="s">
        <v>92</v>
      </c>
      <c r="D106" s="112">
        <v>6</v>
      </c>
      <c r="E106" s="112">
        <f>SUM(H93:H97)</f>
        <v>6.9696969696969702E-2</v>
      </c>
      <c r="F106" s="112">
        <f>SUM(I93:I97)/E106</f>
        <v>0.10094999999999998</v>
      </c>
      <c r="G106" s="153">
        <f t="shared" si="10"/>
        <v>378000</v>
      </c>
      <c r="H106" s="223">
        <f>F106*G106*$J$101</f>
        <v>38159.099999999991</v>
      </c>
    </row>
    <row r="107" spans="2:19" x14ac:dyDescent="0.2">
      <c r="B107" s="28"/>
      <c r="C107" s="112"/>
      <c r="D107" s="112"/>
      <c r="E107" s="112"/>
      <c r="F107" s="112"/>
      <c r="G107" s="153"/>
      <c r="H107" s="223"/>
    </row>
    <row r="108" spans="2:19" x14ac:dyDescent="0.2">
      <c r="B108" s="28"/>
      <c r="C108" s="112"/>
      <c r="D108" s="112"/>
      <c r="E108" s="112"/>
      <c r="F108" s="112"/>
      <c r="G108" s="153"/>
      <c r="H108" s="223"/>
    </row>
    <row r="109" spans="2:19" x14ac:dyDescent="0.2">
      <c r="B109" s="28"/>
      <c r="C109" s="112"/>
      <c r="D109" s="112"/>
      <c r="E109" s="112"/>
      <c r="F109" s="112"/>
      <c r="G109" s="153"/>
      <c r="H109" s="223"/>
    </row>
    <row r="110" spans="2:19" x14ac:dyDescent="0.2">
      <c r="B110" s="28"/>
      <c r="C110" s="112"/>
      <c r="D110" s="455" t="s">
        <v>1352</v>
      </c>
      <c r="E110" s="455"/>
      <c r="F110" s="455"/>
      <c r="G110" s="455"/>
      <c r="H110" s="223"/>
    </row>
    <row r="111" spans="2:19" x14ac:dyDescent="0.2">
      <c r="B111" s="28"/>
      <c r="C111" s="112"/>
      <c r="D111" s="25" t="s">
        <v>417</v>
      </c>
      <c r="E111" s="25" t="s">
        <v>418</v>
      </c>
      <c r="F111" s="25">
        <v>3</v>
      </c>
      <c r="G111" s="175"/>
      <c r="H111" s="223"/>
    </row>
    <row r="112" spans="2:19" x14ac:dyDescent="0.2">
      <c r="B112" s="28"/>
      <c r="C112" s="112"/>
      <c r="D112" s="77" t="s">
        <v>353</v>
      </c>
      <c r="E112" s="77" t="s">
        <v>1302</v>
      </c>
      <c r="F112" s="119" t="s">
        <v>354</v>
      </c>
      <c r="G112" s="135" t="s">
        <v>1341</v>
      </c>
      <c r="H112" s="223"/>
    </row>
    <row r="113" spans="2:11" x14ac:dyDescent="0.2">
      <c r="B113" s="28"/>
      <c r="C113" s="112"/>
      <c r="D113" s="107" t="s">
        <v>3585</v>
      </c>
      <c r="E113" s="35"/>
      <c r="F113" s="108" t="s">
        <v>22</v>
      </c>
      <c r="G113" s="19" t="s">
        <v>1342</v>
      </c>
      <c r="H113" s="223"/>
    </row>
    <row r="114" spans="2:11" x14ac:dyDescent="0.2">
      <c r="B114" s="28"/>
      <c r="C114" s="112"/>
      <c r="D114" s="107" t="s">
        <v>6170</v>
      </c>
      <c r="E114" s="35"/>
      <c r="F114" s="108" t="s">
        <v>26</v>
      </c>
      <c r="G114" s="186" t="s">
        <v>754</v>
      </c>
      <c r="H114" s="223"/>
    </row>
    <row r="115" spans="2:11" x14ac:dyDescent="0.2">
      <c r="B115" s="28"/>
      <c r="C115" s="112"/>
      <c r="D115" s="107" t="s">
        <v>3799</v>
      </c>
      <c r="E115" s="35"/>
      <c r="F115" s="108" t="s">
        <v>66</v>
      </c>
      <c r="G115" s="186" t="s">
        <v>1366</v>
      </c>
      <c r="H115" s="223"/>
    </row>
    <row r="116" spans="2:11" x14ac:dyDescent="0.2">
      <c r="B116" s="28"/>
      <c r="C116" s="112"/>
      <c r="D116" s="107" t="s">
        <v>6171</v>
      </c>
      <c r="E116" s="3"/>
      <c r="F116" s="111" t="s">
        <v>426</v>
      </c>
      <c r="G116" s="28">
        <v>13</v>
      </c>
      <c r="H116" s="223"/>
    </row>
    <row r="117" spans="2:11" x14ac:dyDescent="0.2">
      <c r="B117" s="28"/>
      <c r="C117" s="112"/>
      <c r="D117" s="107" t="s">
        <v>6172</v>
      </c>
      <c r="E117" s="3"/>
      <c r="F117" s="111" t="s">
        <v>764</v>
      </c>
      <c r="G117" s="126">
        <v>0.1</v>
      </c>
      <c r="H117" s="223"/>
    </row>
    <row r="118" spans="2:11" x14ac:dyDescent="0.2">
      <c r="B118" s="28"/>
      <c r="C118" s="112"/>
      <c r="D118" s="107" t="s">
        <v>3801</v>
      </c>
      <c r="E118" s="3"/>
      <c r="F118" s="111" t="s">
        <v>723</v>
      </c>
      <c r="G118" s="126">
        <f>G117</f>
        <v>0.1</v>
      </c>
      <c r="H118" s="223"/>
    </row>
    <row r="119" spans="2:11" x14ac:dyDescent="0.2">
      <c r="B119" s="28"/>
      <c r="C119" s="112"/>
      <c r="D119" s="107" t="s">
        <v>3800</v>
      </c>
      <c r="E119" s="3"/>
      <c r="F119" s="111" t="s">
        <v>765</v>
      </c>
      <c r="G119" s="126">
        <f>G118</f>
        <v>0.1</v>
      </c>
      <c r="H119" s="223"/>
    </row>
    <row r="120" spans="2:11" x14ac:dyDescent="0.2">
      <c r="B120" s="28"/>
      <c r="C120" s="112"/>
      <c r="D120" s="107" t="s">
        <v>3802</v>
      </c>
      <c r="E120" s="3"/>
      <c r="F120" s="111" t="s">
        <v>349</v>
      </c>
      <c r="G120" s="126"/>
      <c r="H120" s="223"/>
    </row>
    <row r="121" spans="2:11" x14ac:dyDescent="0.2">
      <c r="B121" s="28"/>
      <c r="C121" s="112"/>
      <c r="D121" s="107" t="s">
        <v>3803</v>
      </c>
      <c r="E121" s="3"/>
      <c r="F121" s="111" t="s">
        <v>70</v>
      </c>
      <c r="G121" s="125">
        <f>G116</f>
        <v>13</v>
      </c>
      <c r="H121" s="223"/>
    </row>
    <row r="122" spans="2:11" x14ac:dyDescent="0.2">
      <c r="B122" s="28"/>
      <c r="C122" s="112"/>
      <c r="D122" s="107" t="s">
        <v>3808</v>
      </c>
      <c r="E122" s="35"/>
      <c r="F122" s="108" t="s">
        <v>26</v>
      </c>
      <c r="G122" s="186" t="s">
        <v>755</v>
      </c>
      <c r="H122" s="223"/>
      <c r="K122">
        <v>0.7</v>
      </c>
    </row>
    <row r="123" spans="2:11" x14ac:dyDescent="0.2">
      <c r="B123" s="28"/>
      <c r="C123" s="112"/>
      <c r="D123" s="107" t="s">
        <v>3810</v>
      </c>
      <c r="E123" s="35"/>
      <c r="F123" s="108" t="s">
        <v>66</v>
      </c>
      <c r="G123" s="186" t="s">
        <v>1366</v>
      </c>
      <c r="H123" s="223"/>
      <c r="J123">
        <v>18</v>
      </c>
      <c r="K123">
        <f>J123*$K$122</f>
        <v>12.6</v>
      </c>
    </row>
    <row r="124" spans="2:11" x14ac:dyDescent="0.2">
      <c r="B124" s="28"/>
      <c r="C124" s="112"/>
      <c r="D124" s="107" t="s">
        <v>6173</v>
      </c>
      <c r="E124" s="3"/>
      <c r="F124" s="111" t="s">
        <v>426</v>
      </c>
      <c r="G124" s="28">
        <v>9</v>
      </c>
      <c r="H124" s="223"/>
      <c r="J124">
        <v>12</v>
      </c>
      <c r="K124">
        <f>J124*$K$122</f>
        <v>8.3999999999999986</v>
      </c>
    </row>
    <row r="125" spans="2:11" x14ac:dyDescent="0.2">
      <c r="B125" s="28"/>
      <c r="C125" s="112"/>
      <c r="D125" s="107" t="s">
        <v>6174</v>
      </c>
      <c r="E125" s="3"/>
      <c r="F125" s="111" t="s">
        <v>764</v>
      </c>
      <c r="G125" s="126">
        <v>0.08</v>
      </c>
      <c r="H125" s="223"/>
      <c r="J125">
        <v>15</v>
      </c>
      <c r="K125">
        <f>J125*$K$122</f>
        <v>10.5</v>
      </c>
    </row>
    <row r="126" spans="2:11" x14ac:dyDescent="0.2">
      <c r="B126" s="28"/>
      <c r="C126" s="112"/>
      <c r="D126" s="107" t="s">
        <v>3812</v>
      </c>
      <c r="E126" s="3"/>
      <c r="F126" s="111" t="s">
        <v>723</v>
      </c>
      <c r="G126" s="126">
        <f>G125</f>
        <v>0.08</v>
      </c>
      <c r="H126" s="223"/>
    </row>
    <row r="127" spans="2:11" x14ac:dyDescent="0.2">
      <c r="B127" s="28"/>
      <c r="C127" s="112"/>
      <c r="D127" s="107" t="s">
        <v>3811</v>
      </c>
      <c r="E127" s="3"/>
      <c r="F127" s="111" t="s">
        <v>765</v>
      </c>
      <c r="G127" s="126">
        <f>G126</f>
        <v>0.08</v>
      </c>
      <c r="H127" s="223"/>
    </row>
    <row r="128" spans="2:11" x14ac:dyDescent="0.2">
      <c r="B128" s="28"/>
      <c r="C128" s="112"/>
      <c r="D128" s="107" t="s">
        <v>3813</v>
      </c>
      <c r="E128" s="3"/>
      <c r="F128" s="111" t="s">
        <v>349</v>
      </c>
      <c r="G128" s="126"/>
      <c r="H128" s="223"/>
    </row>
    <row r="129" spans="2:22" x14ac:dyDescent="0.2">
      <c r="B129" s="28"/>
      <c r="C129" s="112"/>
      <c r="D129" s="107" t="s">
        <v>3814</v>
      </c>
      <c r="E129" s="3"/>
      <c r="F129" s="111" t="s">
        <v>70</v>
      </c>
      <c r="G129" s="125">
        <f>G124</f>
        <v>9</v>
      </c>
      <c r="H129" s="223"/>
    </row>
    <row r="130" spans="2:22" x14ac:dyDescent="0.2">
      <c r="B130" s="28"/>
      <c r="C130" s="112"/>
      <c r="D130" s="107" t="s">
        <v>3819</v>
      </c>
      <c r="E130" s="35"/>
      <c r="F130" s="108" t="s">
        <v>26</v>
      </c>
      <c r="G130" s="186" t="s">
        <v>756</v>
      </c>
      <c r="H130" s="223"/>
    </row>
    <row r="131" spans="2:22" x14ac:dyDescent="0.2">
      <c r="B131" s="28"/>
      <c r="C131" s="112"/>
      <c r="D131" s="107" t="s">
        <v>3821</v>
      </c>
      <c r="E131" s="35"/>
      <c r="F131" s="108" t="s">
        <v>66</v>
      </c>
      <c r="G131" s="186" t="s">
        <v>1366</v>
      </c>
      <c r="H131" s="223"/>
    </row>
    <row r="132" spans="2:22" x14ac:dyDescent="0.2">
      <c r="B132" s="28"/>
      <c r="C132" s="112"/>
      <c r="D132" s="107" t="s">
        <v>6175</v>
      </c>
      <c r="E132" s="3"/>
      <c r="F132" s="111" t="s">
        <v>426</v>
      </c>
      <c r="G132" s="28">
        <v>15</v>
      </c>
      <c r="H132" s="223"/>
    </row>
    <row r="133" spans="2:22" x14ac:dyDescent="0.2">
      <c r="B133" s="28"/>
      <c r="C133" s="112"/>
      <c r="D133" s="107" t="s">
        <v>6176</v>
      </c>
      <c r="E133" s="3"/>
      <c r="F133" s="111" t="s">
        <v>764</v>
      </c>
      <c r="G133" s="244">
        <v>0.05</v>
      </c>
      <c r="H133" s="223"/>
    </row>
    <row r="134" spans="2:22" x14ac:dyDescent="0.2">
      <c r="B134" s="28"/>
      <c r="C134" s="112"/>
      <c r="D134" s="107" t="s">
        <v>3823</v>
      </c>
      <c r="E134" s="3"/>
      <c r="F134" s="111" t="s">
        <v>723</v>
      </c>
      <c r="G134" s="126">
        <f>G133</f>
        <v>0.05</v>
      </c>
      <c r="H134" s="223"/>
    </row>
    <row r="135" spans="2:22" x14ac:dyDescent="0.2">
      <c r="B135" s="28"/>
      <c r="C135" s="112"/>
      <c r="D135" s="107" t="s">
        <v>3822</v>
      </c>
      <c r="E135" s="3"/>
      <c r="F135" s="111" t="s">
        <v>765</v>
      </c>
      <c r="G135" s="126">
        <f>G134</f>
        <v>0.05</v>
      </c>
      <c r="H135" s="223"/>
    </row>
    <row r="136" spans="2:22" x14ac:dyDescent="0.2">
      <c r="B136" s="28"/>
      <c r="C136" s="112"/>
      <c r="D136" s="107" t="s">
        <v>3824</v>
      </c>
      <c r="E136" s="3"/>
      <c r="F136" s="111" t="s">
        <v>349</v>
      </c>
      <c r="G136" s="126"/>
      <c r="H136" s="223"/>
    </row>
    <row r="137" spans="2:22" x14ac:dyDescent="0.2">
      <c r="B137" s="28"/>
      <c r="C137" s="112"/>
      <c r="D137" s="107" t="s">
        <v>3825</v>
      </c>
      <c r="E137" s="3"/>
      <c r="F137" s="111" t="s">
        <v>70</v>
      </c>
      <c r="G137" s="125">
        <f>G132</f>
        <v>15</v>
      </c>
      <c r="H137" s="223"/>
    </row>
    <row r="138" spans="2:22" x14ac:dyDescent="0.2">
      <c r="B138" s="28"/>
      <c r="C138" s="112"/>
      <c r="D138" s="112"/>
      <c r="E138" s="112"/>
      <c r="F138" s="112"/>
      <c r="G138" s="153"/>
      <c r="H138" s="223"/>
    </row>
    <row r="139" spans="2:22" x14ac:dyDescent="0.2">
      <c r="B139" s="28"/>
      <c r="C139" s="112"/>
      <c r="D139" s="112"/>
      <c r="E139" s="112"/>
      <c r="F139" s="112"/>
      <c r="G139" s="224"/>
      <c r="H139" s="223"/>
    </row>
    <row r="140" spans="2:22" x14ac:dyDescent="0.2">
      <c r="B140" s="28"/>
      <c r="C140" s="112"/>
      <c r="D140" s="112"/>
      <c r="E140" s="112"/>
      <c r="F140" s="112"/>
      <c r="G140" s="224"/>
      <c r="H140" s="223"/>
    </row>
    <row r="141" spans="2:22" x14ac:dyDescent="0.2">
      <c r="B141" s="28"/>
      <c r="C141" s="112"/>
      <c r="D141" s="112"/>
      <c r="E141" s="112"/>
      <c r="F141" s="112"/>
      <c r="G141" s="224"/>
      <c r="H141" s="223"/>
    </row>
    <row r="142" spans="2:22" x14ac:dyDescent="0.2">
      <c r="D142" s="455" t="s">
        <v>1353</v>
      </c>
      <c r="E142" s="455"/>
      <c r="F142" s="455"/>
      <c r="G142" s="455"/>
      <c r="S142" s="35"/>
      <c r="T142" s="35"/>
      <c r="U142" s="35"/>
      <c r="V142" s="35"/>
    </row>
    <row r="143" spans="2:22" x14ac:dyDescent="0.2">
      <c r="D143" s="77" t="s">
        <v>353</v>
      </c>
      <c r="E143" s="77" t="s">
        <v>1302</v>
      </c>
      <c r="F143" s="119" t="s">
        <v>354</v>
      </c>
      <c r="G143" s="135" t="s">
        <v>1341</v>
      </c>
      <c r="S143" s="35"/>
      <c r="T143" s="35"/>
      <c r="U143" s="147"/>
      <c r="V143" s="28"/>
    </row>
    <row r="144" spans="2:22" x14ac:dyDescent="0.2">
      <c r="D144" s="107" t="s">
        <v>3585</v>
      </c>
      <c r="E144" s="35"/>
      <c r="F144" s="108" t="s">
        <v>22</v>
      </c>
      <c r="G144" s="19" t="s">
        <v>1342</v>
      </c>
      <c r="S144" s="107"/>
      <c r="T144" s="35"/>
      <c r="U144" s="147"/>
      <c r="V144" s="11"/>
    </row>
    <row r="145" spans="4:22" x14ac:dyDescent="0.2">
      <c r="D145" s="107" t="s">
        <v>3997</v>
      </c>
      <c r="E145" s="35"/>
      <c r="F145" s="108" t="s">
        <v>26</v>
      </c>
      <c r="G145" s="186" t="s">
        <v>2023</v>
      </c>
      <c r="S145" s="107"/>
      <c r="T145" s="35"/>
      <c r="U145" s="147"/>
      <c r="V145" s="10"/>
    </row>
    <row r="146" spans="4:22" x14ac:dyDescent="0.2">
      <c r="D146" s="107" t="s">
        <v>3676</v>
      </c>
      <c r="E146" s="35"/>
      <c r="F146" s="108" t="s">
        <v>440</v>
      </c>
      <c r="G146" s="226">
        <v>16.73</v>
      </c>
      <c r="S146" s="107"/>
      <c r="T146" s="35"/>
      <c r="U146" s="147"/>
      <c r="V146" s="226"/>
    </row>
    <row r="147" spans="4:22" x14ac:dyDescent="0.2">
      <c r="D147" s="107" t="s">
        <v>3677</v>
      </c>
      <c r="E147" s="3"/>
      <c r="F147" s="111" t="s">
        <v>723</v>
      </c>
      <c r="G147" s="194">
        <v>2.08</v>
      </c>
      <c r="S147" s="107"/>
      <c r="T147" s="3"/>
      <c r="U147" s="202"/>
      <c r="V147" s="132"/>
    </row>
    <row r="148" spans="4:22" x14ac:dyDescent="0.2">
      <c r="D148" s="107" t="s">
        <v>3678</v>
      </c>
      <c r="E148" s="3"/>
      <c r="F148" s="111" t="s">
        <v>399</v>
      </c>
      <c r="G148" s="192" t="s">
        <v>1950</v>
      </c>
      <c r="S148" s="107"/>
      <c r="T148" s="3"/>
      <c r="U148" s="202"/>
      <c r="V148" s="192"/>
    </row>
    <row r="149" spans="4:22" x14ac:dyDescent="0.2">
      <c r="D149" s="107" t="s">
        <v>3679</v>
      </c>
      <c r="F149" s="108" t="s">
        <v>70</v>
      </c>
      <c r="G149" s="200">
        <v>30</v>
      </c>
      <c r="S149" s="107"/>
      <c r="U149" s="147"/>
      <c r="V149" s="145"/>
    </row>
    <row r="150" spans="4:22" x14ac:dyDescent="0.2">
      <c r="D150" s="107" t="s">
        <v>3680</v>
      </c>
      <c r="F150" s="108" t="s">
        <v>441</v>
      </c>
      <c r="G150" s="194">
        <v>31619.7</v>
      </c>
      <c r="S150" s="107"/>
      <c r="U150" s="147"/>
      <c r="V150" s="132"/>
    </row>
    <row r="151" spans="4:22" x14ac:dyDescent="0.2">
      <c r="D151" s="107" t="s">
        <v>3681</v>
      </c>
      <c r="F151" s="108" t="s">
        <v>442</v>
      </c>
      <c r="G151" s="194">
        <v>2634.98</v>
      </c>
      <c r="S151" s="107"/>
      <c r="U151" s="147"/>
      <c r="V151" s="132"/>
    </row>
    <row r="152" spans="4:22" x14ac:dyDescent="0.2">
      <c r="D152" s="107" t="s">
        <v>3682</v>
      </c>
      <c r="F152" s="108" t="s">
        <v>724</v>
      </c>
      <c r="G152" s="194">
        <v>3931.2</v>
      </c>
      <c r="S152" s="107"/>
      <c r="U152" s="147"/>
      <c r="V152" s="132"/>
    </row>
    <row r="156" spans="4:22" x14ac:dyDescent="0.2">
      <c r="D156" s="455" t="s">
        <v>1405</v>
      </c>
      <c r="E156" s="455"/>
      <c r="F156" s="455"/>
      <c r="G156" s="455"/>
    </row>
    <row r="157" spans="4:22" x14ac:dyDescent="0.2">
      <c r="D157" s="77" t="s">
        <v>353</v>
      </c>
      <c r="E157" s="77" t="s">
        <v>1302</v>
      </c>
      <c r="F157" s="119" t="s">
        <v>354</v>
      </c>
      <c r="G157" s="135" t="s">
        <v>1341</v>
      </c>
    </row>
    <row r="158" spans="4:22" x14ac:dyDescent="0.2">
      <c r="D158" s="107" t="s">
        <v>3585</v>
      </c>
      <c r="E158" s="35"/>
      <c r="F158" s="108" t="s">
        <v>22</v>
      </c>
      <c r="G158" s="19" t="s">
        <v>1342</v>
      </c>
    </row>
    <row r="159" spans="4:22" x14ac:dyDescent="0.2">
      <c r="D159" s="107" t="s">
        <v>3835</v>
      </c>
      <c r="F159" s="108" t="s">
        <v>441</v>
      </c>
      <c r="G159" s="194">
        <v>32510.84</v>
      </c>
      <c r="H159" s="445"/>
    </row>
    <row r="160" spans="4:22" x14ac:dyDescent="0.2">
      <c r="D160" s="107" t="s">
        <v>3836</v>
      </c>
      <c r="F160" s="108" t="s">
        <v>442</v>
      </c>
      <c r="G160" s="194">
        <v>2709.24</v>
      </c>
      <c r="H160" s="445"/>
    </row>
    <row r="164" spans="4:7" x14ac:dyDescent="0.2">
      <c r="D164" s="35"/>
      <c r="E164" s="35"/>
      <c r="F164" s="35"/>
      <c r="G164" s="35"/>
    </row>
    <row r="165" spans="4:7" x14ac:dyDescent="0.2">
      <c r="D165" s="77"/>
      <c r="E165" s="77"/>
      <c r="F165" s="299"/>
      <c r="G165" s="135"/>
    </row>
    <row r="166" spans="4:7" x14ac:dyDescent="0.2">
      <c r="D166" s="107"/>
      <c r="E166" s="35"/>
      <c r="F166" s="147"/>
      <c r="G166" s="19"/>
    </row>
    <row r="167" spans="4:7" x14ac:dyDescent="0.2">
      <c r="D167" s="107"/>
      <c r="F167" s="147"/>
      <c r="G167" s="130"/>
    </row>
    <row r="168" spans="4:7" x14ac:dyDescent="0.2">
      <c r="D168" s="107"/>
      <c r="F168" s="147"/>
      <c r="G168" s="130"/>
    </row>
  </sheetData>
  <mergeCells count="7">
    <mergeCell ref="D156:G156"/>
    <mergeCell ref="C4:F4"/>
    <mergeCell ref="S4:V4"/>
    <mergeCell ref="B81:J81"/>
    <mergeCell ref="B100:I100"/>
    <mergeCell ref="D142:G142"/>
    <mergeCell ref="D110:G11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3:Z189"/>
  <sheetViews>
    <sheetView workbookViewId="0">
      <selection activeCell="L7" sqref="L7"/>
    </sheetView>
  </sheetViews>
  <sheetFormatPr baseColWidth="10" defaultColWidth="8.83203125" defaultRowHeight="15" x14ac:dyDescent="0.2"/>
  <cols>
    <col min="3" max="3" width="34.5" customWidth="1" collapsed="1"/>
    <col min="4" max="4" width="12.5" customWidth="1" collapsed="1"/>
    <col min="5" max="5" width="22.5" customWidth="1" collapsed="1"/>
    <col min="6" max="6" width="16.5" customWidth="1" collapsed="1"/>
    <col min="7" max="7" width="12.5" customWidth="1" collapsed="1"/>
    <col min="8" max="8" width="13.5" bestFit="1" customWidth="1" collapsed="1"/>
    <col min="12" max="12" width="11.5" customWidth="1" collapsed="1"/>
    <col min="15" max="15" width="14.5" customWidth="1" collapsed="1"/>
    <col min="20" max="20" width="11.5" customWidth="1" collapsed="1"/>
    <col min="21" max="21" width="19.5" customWidth="1" collapsed="1"/>
    <col min="22" max="22" width="24.5" customWidth="1" collapsed="1"/>
    <col min="25" max="25" width="17.5" customWidth="1" collapsed="1"/>
    <col min="26" max="26" width="12.5" customWidth="1" collapsed="1"/>
  </cols>
  <sheetData>
    <row r="3" spans="3:25" x14ac:dyDescent="0.2">
      <c r="C3" s="455" t="s">
        <v>1991</v>
      </c>
      <c r="D3" s="455"/>
      <c r="E3" s="455"/>
      <c r="F3" s="455"/>
      <c r="S3" s="456" t="s">
        <v>1313</v>
      </c>
      <c r="T3" s="456"/>
      <c r="U3" s="456"/>
      <c r="V3" s="456"/>
    </row>
    <row r="4" spans="3:25" x14ac:dyDescent="0.2">
      <c r="C4" s="77" t="s">
        <v>353</v>
      </c>
      <c r="D4" s="77" t="s">
        <v>1302</v>
      </c>
      <c r="E4" s="119" t="s">
        <v>354</v>
      </c>
      <c r="F4" s="51" t="s">
        <v>574</v>
      </c>
      <c r="S4" s="77" t="s">
        <v>353</v>
      </c>
      <c r="T4" s="77" t="s">
        <v>1302</v>
      </c>
      <c r="U4" s="119" t="s">
        <v>354</v>
      </c>
      <c r="V4" s="135" t="s">
        <v>574</v>
      </c>
    </row>
    <row r="5" spans="3:25" x14ac:dyDescent="0.2">
      <c r="C5" s="107" t="s">
        <v>3585</v>
      </c>
      <c r="D5" s="35"/>
      <c r="E5" s="108" t="s">
        <v>22</v>
      </c>
      <c r="F5" s="19" t="s">
        <v>23</v>
      </c>
      <c r="S5" s="107" t="s">
        <v>4056</v>
      </c>
      <c r="T5" s="110"/>
      <c r="U5" s="108" t="s">
        <v>356</v>
      </c>
      <c r="V5" s="141" t="s">
        <v>319</v>
      </c>
    </row>
    <row r="6" spans="3:25" x14ac:dyDescent="0.2">
      <c r="C6" s="107" t="s">
        <v>3987</v>
      </c>
      <c r="E6" s="111" t="s">
        <v>408</v>
      </c>
      <c r="F6" s="50" t="s">
        <v>1469</v>
      </c>
      <c r="S6" s="107" t="s">
        <v>4057</v>
      </c>
      <c r="T6" s="110"/>
      <c r="U6" s="111" t="s">
        <v>328</v>
      </c>
      <c r="V6" s="3" t="s">
        <v>329</v>
      </c>
    </row>
    <row r="7" spans="3:25" x14ac:dyDescent="0.2">
      <c r="C7" s="107" t="s">
        <v>3989</v>
      </c>
      <c r="E7" s="111" t="s">
        <v>410</v>
      </c>
      <c r="F7" s="136" t="s">
        <v>1470</v>
      </c>
      <c r="S7" s="107" t="s">
        <v>4059</v>
      </c>
      <c r="T7" s="110"/>
      <c r="U7" s="111" t="s">
        <v>359</v>
      </c>
      <c r="V7" s="11" t="b">
        <v>0</v>
      </c>
    </row>
    <row r="8" spans="3:25" x14ac:dyDescent="0.2">
      <c r="C8" s="107" t="s">
        <v>3991</v>
      </c>
      <c r="E8" s="111" t="s">
        <v>412</v>
      </c>
      <c r="F8" s="184" t="s">
        <v>1471</v>
      </c>
      <c r="S8" s="107" t="s">
        <v>4061</v>
      </c>
      <c r="T8" s="110"/>
      <c r="U8" s="111" t="s">
        <v>361</v>
      </c>
      <c r="V8" s="11" t="s">
        <v>85</v>
      </c>
    </row>
    <row r="9" spans="3:25" x14ac:dyDescent="0.2">
      <c r="C9" s="107" t="s">
        <v>3993</v>
      </c>
      <c r="E9" s="111" t="s">
        <v>414</v>
      </c>
      <c r="F9" s="126" t="s">
        <v>1472</v>
      </c>
      <c r="S9" s="107" t="s">
        <v>4063</v>
      </c>
      <c r="T9" s="110"/>
      <c r="U9" s="111" t="s">
        <v>369</v>
      </c>
      <c r="V9" s="50">
        <v>45</v>
      </c>
    </row>
    <row r="10" spans="3:25" x14ac:dyDescent="0.2">
      <c r="C10" s="107" t="s">
        <v>3995</v>
      </c>
      <c r="E10" s="127" t="s">
        <v>416</v>
      </c>
      <c r="F10" s="185" t="s">
        <v>1751</v>
      </c>
      <c r="S10" s="107" t="s">
        <v>4065</v>
      </c>
      <c r="T10" s="110"/>
      <c r="U10" s="111" t="s">
        <v>371</v>
      </c>
      <c r="V10" s="50" t="s">
        <v>95</v>
      </c>
    </row>
    <row r="11" spans="3:25" x14ac:dyDescent="0.2">
      <c r="C11" s="107" t="s">
        <v>4066</v>
      </c>
      <c r="D11" s="35"/>
      <c r="E11" s="108" t="s">
        <v>26</v>
      </c>
      <c r="F11" s="228" t="s">
        <v>99</v>
      </c>
      <c r="S11" s="107" t="s">
        <v>6451</v>
      </c>
      <c r="T11" s="110"/>
      <c r="U11" s="111" t="s">
        <v>373</v>
      </c>
      <c r="V11" s="101">
        <v>75000</v>
      </c>
    </row>
    <row r="12" spans="3:25" x14ac:dyDescent="0.2">
      <c r="C12" s="107" t="s">
        <v>4068</v>
      </c>
      <c r="D12" s="3"/>
      <c r="E12" s="111" t="s">
        <v>422</v>
      </c>
      <c r="F12" s="137" t="s">
        <v>1474</v>
      </c>
      <c r="S12" s="107" t="s">
        <v>4067</v>
      </c>
      <c r="T12" s="110"/>
      <c r="U12" s="111" t="s">
        <v>376</v>
      </c>
      <c r="V12" s="101">
        <v>75000</v>
      </c>
    </row>
    <row r="13" spans="3:25" x14ac:dyDescent="0.2">
      <c r="C13" s="107" t="s">
        <v>4070</v>
      </c>
      <c r="E13" s="111" t="s">
        <v>725</v>
      </c>
      <c r="F13" s="137" t="s">
        <v>1752</v>
      </c>
      <c r="H13" s="137"/>
      <c r="S13" s="107" t="s">
        <v>4069</v>
      </c>
      <c r="T13" s="110"/>
      <c r="U13" s="127" t="s">
        <v>378</v>
      </c>
      <c r="V13" s="196">
        <f>ROUND(0.0975*V12/1000,3)</f>
        <v>7.3129999999999997</v>
      </c>
      <c r="Y13">
        <f>(V39+V48)/(V12+V21+V30+V57+V66+V75)</f>
        <v>0.45944303647384882</v>
      </c>
    </row>
    <row r="14" spans="3:25" x14ac:dyDescent="0.2">
      <c r="C14" s="107" t="s">
        <v>4071</v>
      </c>
      <c r="E14" s="111" t="s">
        <v>726</v>
      </c>
      <c r="F14" s="137" t="s">
        <v>1475</v>
      </c>
      <c r="S14" s="107" t="s">
        <v>6452</v>
      </c>
      <c r="T14" s="110"/>
      <c r="U14" s="108" t="s">
        <v>356</v>
      </c>
      <c r="V14" s="195" t="s">
        <v>567</v>
      </c>
    </row>
    <row r="15" spans="3:25" x14ac:dyDescent="0.2">
      <c r="C15" s="107" t="s">
        <v>4072</v>
      </c>
      <c r="D15" s="3"/>
      <c r="E15" s="127" t="s">
        <v>727</v>
      </c>
      <c r="F15" s="51" t="s">
        <v>1468</v>
      </c>
      <c r="S15" s="107" t="s">
        <v>6453</v>
      </c>
      <c r="T15" s="110"/>
      <c r="U15" s="111" t="s">
        <v>328</v>
      </c>
      <c r="V15" s="3" t="s">
        <v>329</v>
      </c>
      <c r="X15" s="11"/>
    </row>
    <row r="16" spans="3:25" x14ac:dyDescent="0.2">
      <c r="C16" s="107" t="s">
        <v>4073</v>
      </c>
      <c r="D16" s="35"/>
      <c r="E16" s="108" t="s">
        <v>66</v>
      </c>
      <c r="F16" s="186" t="s">
        <v>67</v>
      </c>
      <c r="S16" s="107" t="s">
        <v>6454</v>
      </c>
      <c r="T16" s="110"/>
      <c r="U16" s="111" t="s">
        <v>359</v>
      </c>
      <c r="V16" s="11" t="b">
        <v>1</v>
      </c>
      <c r="X16" s="8"/>
    </row>
    <row r="17" spans="3:26" x14ac:dyDescent="0.2">
      <c r="C17" s="107" t="s">
        <v>4074</v>
      </c>
      <c r="D17" s="3"/>
      <c r="E17" s="111" t="s">
        <v>426</v>
      </c>
      <c r="F17" s="28" t="s">
        <v>1753</v>
      </c>
      <c r="S17" s="107" t="s">
        <v>6455</v>
      </c>
      <c r="T17" s="110"/>
      <c r="U17" s="111" t="s">
        <v>361</v>
      </c>
      <c r="V17" s="11" t="s">
        <v>92</v>
      </c>
      <c r="X17" s="101"/>
    </row>
    <row r="18" spans="3:26" x14ac:dyDescent="0.2">
      <c r="C18" s="107" t="s">
        <v>4075</v>
      </c>
      <c r="D18" s="3"/>
      <c r="E18" s="111" t="s">
        <v>349</v>
      </c>
      <c r="F18" s="192" t="s">
        <v>1754</v>
      </c>
      <c r="S18" s="107" t="s">
        <v>6456</v>
      </c>
      <c r="T18" s="3"/>
      <c r="U18" s="111" t="s">
        <v>369</v>
      </c>
      <c r="V18" s="50">
        <v>60</v>
      </c>
      <c r="X18" s="11"/>
    </row>
    <row r="19" spans="3:26" x14ac:dyDescent="0.2">
      <c r="C19" s="107" t="s">
        <v>4076</v>
      </c>
      <c r="D19" s="3"/>
      <c r="E19" s="111" t="s">
        <v>430</v>
      </c>
      <c r="F19" s="192" t="s">
        <v>1755</v>
      </c>
      <c r="S19" s="107" t="s">
        <v>6457</v>
      </c>
      <c r="T19" s="3"/>
      <c r="U19" s="111" t="s">
        <v>371</v>
      </c>
      <c r="V19" s="50" t="s">
        <v>234</v>
      </c>
      <c r="X19" s="11"/>
    </row>
    <row r="20" spans="3:26" x14ac:dyDescent="0.2">
      <c r="C20" s="107" t="s">
        <v>4077</v>
      </c>
      <c r="D20" s="3"/>
      <c r="E20" s="111" t="s">
        <v>432</v>
      </c>
      <c r="F20" s="192" t="s">
        <v>1756</v>
      </c>
      <c r="S20" s="107" t="s">
        <v>6458</v>
      </c>
      <c r="T20" s="3"/>
      <c r="U20" s="111" t="s">
        <v>373</v>
      </c>
      <c r="V20" s="229"/>
      <c r="X20" s="11"/>
    </row>
    <row r="21" spans="3:26" x14ac:dyDescent="0.2">
      <c r="C21" s="107" t="s">
        <v>4078</v>
      </c>
      <c r="D21" s="3"/>
      <c r="E21" s="111" t="s">
        <v>434</v>
      </c>
      <c r="F21" s="199" t="s">
        <v>1757</v>
      </c>
      <c r="S21" s="107" t="s">
        <v>6459</v>
      </c>
      <c r="T21" s="3"/>
      <c r="U21" s="111" t="s">
        <v>376</v>
      </c>
      <c r="V21" s="101">
        <f xml:space="preserve"> ROUND((10000+100000)/2*0.5215,3)</f>
        <v>28682.5</v>
      </c>
      <c r="X21" s="11"/>
    </row>
    <row r="22" spans="3:26" x14ac:dyDescent="0.2">
      <c r="C22" s="107" t="s">
        <v>4079</v>
      </c>
      <c r="D22" s="3"/>
      <c r="E22" s="143" t="s">
        <v>436</v>
      </c>
      <c r="F22" s="135" t="s">
        <v>1758</v>
      </c>
      <c r="S22" s="107" t="s">
        <v>6460</v>
      </c>
      <c r="T22" s="3"/>
      <c r="U22" s="127" t="s">
        <v>378</v>
      </c>
      <c r="V22" s="196">
        <f>ROUND(0.7004*V21/1000,3)</f>
        <v>20.088999999999999</v>
      </c>
      <c r="X22" s="11"/>
    </row>
    <row r="23" spans="3:26" x14ac:dyDescent="0.2">
      <c r="C23" s="107" t="s">
        <v>4098</v>
      </c>
      <c r="D23" s="37"/>
      <c r="E23" s="111" t="s">
        <v>371</v>
      </c>
      <c r="F23" s="28" t="s">
        <v>95</v>
      </c>
      <c r="S23" s="107" t="s">
        <v>6461</v>
      </c>
      <c r="T23" s="3"/>
      <c r="U23" s="108" t="s">
        <v>356</v>
      </c>
      <c r="V23" s="195" t="s">
        <v>566</v>
      </c>
      <c r="X23" s="11"/>
    </row>
    <row r="24" spans="3:26" x14ac:dyDescent="0.2">
      <c r="C24" s="107" t="s">
        <v>6462</v>
      </c>
      <c r="D24" s="37"/>
      <c r="E24" s="111" t="s">
        <v>349</v>
      </c>
      <c r="F24" s="192" t="s">
        <v>1759</v>
      </c>
      <c r="S24" s="107" t="s">
        <v>6463</v>
      </c>
      <c r="T24" s="3"/>
      <c r="U24" s="111" t="s">
        <v>328</v>
      </c>
      <c r="V24" s="3" t="s">
        <v>329</v>
      </c>
      <c r="X24" s="11"/>
    </row>
    <row r="25" spans="3:26" x14ac:dyDescent="0.2">
      <c r="C25" s="107" t="s">
        <v>4099</v>
      </c>
      <c r="D25" s="37"/>
      <c r="E25" s="111" t="s">
        <v>437</v>
      </c>
      <c r="F25" s="192" t="s">
        <v>1760</v>
      </c>
      <c r="H25" s="28"/>
      <c r="S25" s="107" t="s">
        <v>6464</v>
      </c>
      <c r="T25" s="3"/>
      <c r="U25" s="111" t="s">
        <v>359</v>
      </c>
      <c r="V25" s="11" t="b">
        <v>0</v>
      </c>
      <c r="X25" s="11"/>
    </row>
    <row r="26" spans="3:26" x14ac:dyDescent="0.2">
      <c r="C26" s="107" t="s">
        <v>4100</v>
      </c>
      <c r="D26" s="37"/>
      <c r="E26" s="111" t="s">
        <v>728</v>
      </c>
      <c r="F26" s="194" t="s">
        <v>1761</v>
      </c>
      <c r="H26" s="28"/>
      <c r="S26" s="107" t="s">
        <v>6465</v>
      </c>
      <c r="T26" s="3"/>
      <c r="U26" s="111" t="s">
        <v>361</v>
      </c>
      <c r="V26" s="11" t="s">
        <v>92</v>
      </c>
    </row>
    <row r="27" spans="3:26" x14ac:dyDescent="0.2">
      <c r="C27" s="107" t="s">
        <v>4102</v>
      </c>
      <c r="D27" s="37"/>
      <c r="E27" s="111" t="s">
        <v>729</v>
      </c>
      <c r="F27" s="194" t="s">
        <v>1762</v>
      </c>
      <c r="H27" s="3"/>
      <c r="S27" s="107" t="s">
        <v>6466</v>
      </c>
      <c r="T27" s="3"/>
      <c r="U27" s="111" t="s">
        <v>369</v>
      </c>
      <c r="V27" s="50">
        <v>48</v>
      </c>
    </row>
    <row r="28" spans="3:26" x14ac:dyDescent="0.2">
      <c r="C28" s="107" t="s">
        <v>6467</v>
      </c>
      <c r="D28" s="37"/>
      <c r="E28" s="111" t="s">
        <v>730</v>
      </c>
      <c r="F28" s="200" t="s">
        <v>1511</v>
      </c>
      <c r="H28" s="28"/>
      <c r="S28" s="107" t="s">
        <v>6468</v>
      </c>
      <c r="T28" s="3"/>
      <c r="U28" s="111" t="s">
        <v>371</v>
      </c>
      <c r="V28" s="50" t="s">
        <v>95</v>
      </c>
    </row>
    <row r="29" spans="3:26" x14ac:dyDescent="0.2">
      <c r="C29" s="107" t="s">
        <v>4101</v>
      </c>
      <c r="D29" s="37"/>
      <c r="E29" s="111" t="s">
        <v>731</v>
      </c>
      <c r="F29" s="194" t="s">
        <v>1763</v>
      </c>
      <c r="S29" s="107" t="s">
        <v>6469</v>
      </c>
      <c r="T29" s="3"/>
      <c r="U29" s="111" t="s">
        <v>373</v>
      </c>
      <c r="V29" s="229"/>
      <c r="Y29" s="189"/>
      <c r="Z29" s="6"/>
    </row>
    <row r="30" spans="3:26" x14ac:dyDescent="0.2">
      <c r="C30" s="107" t="s">
        <v>4103</v>
      </c>
      <c r="D30" s="37"/>
      <c r="E30" s="111" t="s">
        <v>732</v>
      </c>
      <c r="F30" s="194" t="s">
        <v>1762</v>
      </c>
      <c r="S30" s="107" t="s">
        <v>6470</v>
      </c>
      <c r="T30" s="3"/>
      <c r="U30" s="111" t="s">
        <v>376</v>
      </c>
      <c r="V30" s="101">
        <f xml:space="preserve"> ROUND((10000+100000)/2*0.5215,3)</f>
        <v>28682.5</v>
      </c>
      <c r="Y30" s="190"/>
      <c r="Z30" s="11"/>
    </row>
    <row r="31" spans="3:26" x14ac:dyDescent="0.2">
      <c r="C31" s="107" t="s">
        <v>4104</v>
      </c>
      <c r="D31" s="37"/>
      <c r="E31" s="111" t="s">
        <v>733</v>
      </c>
      <c r="F31" s="194" t="s">
        <v>1764</v>
      </c>
      <c r="S31" s="107" t="s">
        <v>6471</v>
      </c>
      <c r="T31" s="3"/>
      <c r="U31" s="127" t="s">
        <v>378</v>
      </c>
      <c r="V31" s="196">
        <f>ROUND(0.1263*V30/1000,3)</f>
        <v>3.6230000000000002</v>
      </c>
      <c r="Y31" s="191"/>
      <c r="Z31" s="8"/>
    </row>
    <row r="32" spans="3:26" x14ac:dyDescent="0.2">
      <c r="C32" s="107" t="s">
        <v>4105</v>
      </c>
      <c r="D32" s="37"/>
      <c r="E32" s="111" t="s">
        <v>734</v>
      </c>
      <c r="F32" s="194" t="s">
        <v>1765</v>
      </c>
      <c r="S32" s="107" t="s">
        <v>6472</v>
      </c>
      <c r="T32" s="3"/>
      <c r="U32" s="108" t="s">
        <v>356</v>
      </c>
      <c r="V32" s="116" t="s">
        <v>565</v>
      </c>
    </row>
    <row r="33" spans="3:22" x14ac:dyDescent="0.2">
      <c r="C33" s="107" t="s">
        <v>4106</v>
      </c>
      <c r="D33" s="37"/>
      <c r="E33" s="127" t="s">
        <v>735</v>
      </c>
      <c r="F33" s="230" t="s">
        <v>1764</v>
      </c>
      <c r="S33" s="107" t="s">
        <v>6473</v>
      </c>
      <c r="T33" s="3"/>
      <c r="U33" s="111" t="s">
        <v>328</v>
      </c>
      <c r="V33" s="112" t="s">
        <v>330</v>
      </c>
    </row>
    <row r="34" spans="3:22" x14ac:dyDescent="0.2">
      <c r="C34" s="107" t="s">
        <v>6474</v>
      </c>
      <c r="D34" s="37"/>
      <c r="E34" s="111" t="s">
        <v>736</v>
      </c>
      <c r="F34" s="194" t="s">
        <v>1761</v>
      </c>
      <c r="S34" s="107" t="s">
        <v>6475</v>
      </c>
      <c r="T34" s="3"/>
      <c r="U34" s="111" t="s">
        <v>359</v>
      </c>
      <c r="V34" s="10" t="b">
        <v>0</v>
      </c>
    </row>
    <row r="35" spans="3:22" x14ac:dyDescent="0.2">
      <c r="C35" s="107" t="s">
        <v>6476</v>
      </c>
      <c r="D35" s="37"/>
      <c r="E35" s="111" t="s">
        <v>737</v>
      </c>
      <c r="F35" s="194" t="s">
        <v>1762</v>
      </c>
      <c r="S35" s="107" t="s">
        <v>6477</v>
      </c>
      <c r="T35" s="3"/>
      <c r="U35" s="111" t="s">
        <v>361</v>
      </c>
      <c r="V35" s="10" t="s">
        <v>92</v>
      </c>
    </row>
    <row r="36" spans="3:22" x14ac:dyDescent="0.2">
      <c r="C36" s="107" t="s">
        <v>6478</v>
      </c>
      <c r="D36" s="37"/>
      <c r="E36" s="111" t="s">
        <v>738</v>
      </c>
      <c r="F36" s="200" t="s">
        <v>1511</v>
      </c>
      <c r="S36" s="107" t="s">
        <v>6479</v>
      </c>
      <c r="T36" s="3"/>
      <c r="U36" s="111" t="s">
        <v>369</v>
      </c>
      <c r="V36" s="28">
        <v>42</v>
      </c>
    </row>
    <row r="37" spans="3:22" x14ac:dyDescent="0.2">
      <c r="C37" s="107" t="s">
        <v>6480</v>
      </c>
      <c r="D37" s="37"/>
      <c r="E37" s="111" t="s">
        <v>739</v>
      </c>
      <c r="F37" s="194" t="s">
        <v>1766</v>
      </c>
      <c r="S37" s="107" t="s">
        <v>6481</v>
      </c>
      <c r="T37" s="3"/>
      <c r="U37" s="111" t="s">
        <v>371</v>
      </c>
      <c r="V37" s="28" t="s">
        <v>83</v>
      </c>
    </row>
    <row r="38" spans="3:22" x14ac:dyDescent="0.2">
      <c r="C38" s="107" t="s">
        <v>6482</v>
      </c>
      <c r="D38" s="37"/>
      <c r="E38" s="111" t="s">
        <v>740</v>
      </c>
      <c r="F38" s="194" t="s">
        <v>1762</v>
      </c>
      <c r="S38" s="107" t="s">
        <v>6483</v>
      </c>
      <c r="T38" s="3"/>
      <c r="U38" s="111" t="s">
        <v>373</v>
      </c>
      <c r="V38" s="113">
        <v>80000</v>
      </c>
    </row>
    <row r="39" spans="3:22" x14ac:dyDescent="0.2">
      <c r="C39" s="107" t="s">
        <v>6484</v>
      </c>
      <c r="D39" s="37"/>
      <c r="E39" s="111" t="s">
        <v>741</v>
      </c>
      <c r="F39" s="194" t="s">
        <v>1767</v>
      </c>
      <c r="S39" s="107" t="s">
        <v>6485</v>
      </c>
      <c r="T39" s="3"/>
      <c r="U39" s="111" t="s">
        <v>376</v>
      </c>
      <c r="V39" s="113">
        <v>80000</v>
      </c>
    </row>
    <row r="40" spans="3:22" x14ac:dyDescent="0.2">
      <c r="C40" s="107" t="s">
        <v>6486</v>
      </c>
      <c r="D40" s="37"/>
      <c r="E40" s="111" t="s">
        <v>742</v>
      </c>
      <c r="F40" s="194" t="s">
        <v>1768</v>
      </c>
      <c r="S40" s="107" t="s">
        <v>6487</v>
      </c>
      <c r="T40" s="3"/>
      <c r="U40" s="127" t="s">
        <v>378</v>
      </c>
      <c r="V40" s="188">
        <f>ROUND(0.0756*V39/1000,3)</f>
        <v>6.048</v>
      </c>
    </row>
    <row r="41" spans="3:22" x14ac:dyDescent="0.2">
      <c r="C41" s="107" t="s">
        <v>6488</v>
      </c>
      <c r="D41" s="37"/>
      <c r="E41" s="127" t="s">
        <v>743</v>
      </c>
      <c r="F41" s="230" t="s">
        <v>1767</v>
      </c>
      <c r="S41" s="107" t="s">
        <v>6489</v>
      </c>
      <c r="U41" s="108" t="s">
        <v>356</v>
      </c>
      <c r="V41" s="116" t="s">
        <v>564</v>
      </c>
    </row>
    <row r="42" spans="3:22" x14ac:dyDescent="0.2">
      <c r="C42" s="107" t="s">
        <v>6490</v>
      </c>
      <c r="D42" s="3"/>
      <c r="E42" s="108" t="s">
        <v>744</v>
      </c>
      <c r="F42" s="28" t="s">
        <v>234</v>
      </c>
      <c r="S42" s="107" t="s">
        <v>6491</v>
      </c>
      <c r="U42" s="111" t="s">
        <v>328</v>
      </c>
      <c r="V42" s="112" t="s">
        <v>330</v>
      </c>
    </row>
    <row r="43" spans="3:22" x14ac:dyDescent="0.2">
      <c r="C43" s="107" t="s">
        <v>6492</v>
      </c>
      <c r="D43" s="3"/>
      <c r="E43" s="108" t="s">
        <v>745</v>
      </c>
      <c r="F43" s="231" t="s">
        <v>1763</v>
      </c>
      <c r="S43" s="107" t="s">
        <v>6493</v>
      </c>
      <c r="U43" s="111" t="s">
        <v>359</v>
      </c>
      <c r="V43" s="10" t="b">
        <v>0</v>
      </c>
    </row>
    <row r="44" spans="3:22" x14ac:dyDescent="0.2">
      <c r="C44" s="107" t="s">
        <v>6494</v>
      </c>
      <c r="D44" s="3"/>
      <c r="E44" s="108" t="s">
        <v>746</v>
      </c>
      <c r="F44" s="194" t="s">
        <v>1769</v>
      </c>
      <c r="S44" s="107" t="s">
        <v>6495</v>
      </c>
      <c r="U44" s="111" t="s">
        <v>361</v>
      </c>
      <c r="V44" s="10" t="s">
        <v>92</v>
      </c>
    </row>
    <row r="45" spans="3:22" x14ac:dyDescent="0.2">
      <c r="C45" s="107" t="s">
        <v>6496</v>
      </c>
      <c r="D45" s="3"/>
      <c r="E45" s="108" t="s">
        <v>728</v>
      </c>
      <c r="F45" s="194" t="s">
        <v>1770</v>
      </c>
      <c r="S45" s="107" t="s">
        <v>6497</v>
      </c>
      <c r="U45" s="111" t="s">
        <v>369</v>
      </c>
      <c r="V45" s="28">
        <v>40</v>
      </c>
    </row>
    <row r="46" spans="3:22" x14ac:dyDescent="0.2">
      <c r="C46" s="107" t="s">
        <v>6498</v>
      </c>
      <c r="D46" s="3"/>
      <c r="E46" s="108" t="s">
        <v>729</v>
      </c>
      <c r="F46" s="194" t="s">
        <v>1771</v>
      </c>
      <c r="S46" s="107" t="s">
        <v>6499</v>
      </c>
      <c r="U46" s="111" t="s">
        <v>371</v>
      </c>
      <c r="V46" s="28" t="s">
        <v>83</v>
      </c>
    </row>
    <row r="47" spans="3:22" x14ac:dyDescent="0.2">
      <c r="C47" s="107" t="s">
        <v>6500</v>
      </c>
      <c r="D47" s="3"/>
      <c r="E47" s="108" t="s">
        <v>730</v>
      </c>
      <c r="F47" s="200" t="s">
        <v>1511</v>
      </c>
      <c r="S47" s="107" t="s">
        <v>6501</v>
      </c>
      <c r="U47" s="111" t="s">
        <v>373</v>
      </c>
      <c r="V47" s="113">
        <v>75000</v>
      </c>
    </row>
    <row r="48" spans="3:22" x14ac:dyDescent="0.2">
      <c r="C48" s="107" t="s">
        <v>6502</v>
      </c>
      <c r="D48" s="3"/>
      <c r="E48" s="108" t="s">
        <v>731</v>
      </c>
      <c r="F48" s="194" t="s">
        <v>1763</v>
      </c>
      <c r="S48" s="107" t="s">
        <v>6503</v>
      </c>
      <c r="U48" s="111" t="s">
        <v>376</v>
      </c>
      <c r="V48" s="113">
        <f>V47</f>
        <v>75000</v>
      </c>
    </row>
    <row r="49" spans="3:22" x14ac:dyDescent="0.2">
      <c r="C49" s="107" t="s">
        <v>6504</v>
      </c>
      <c r="D49" s="3"/>
      <c r="E49" s="108" t="s">
        <v>732</v>
      </c>
      <c r="F49" s="194" t="s">
        <v>1771</v>
      </c>
      <c r="S49" s="107" t="s">
        <v>6505</v>
      </c>
      <c r="U49" s="127" t="s">
        <v>378</v>
      </c>
      <c r="V49" s="188">
        <f>ROUND(0.0637*V48/1000,3)</f>
        <v>4.7779999999999996</v>
      </c>
    </row>
    <row r="50" spans="3:22" x14ac:dyDescent="0.2">
      <c r="C50" s="107" t="s">
        <v>6506</v>
      </c>
      <c r="D50" s="3"/>
      <c r="E50" s="108" t="s">
        <v>733</v>
      </c>
      <c r="F50" s="194" t="s">
        <v>1772</v>
      </c>
      <c r="S50" s="107" t="s">
        <v>6507</v>
      </c>
      <c r="U50" s="108" t="s">
        <v>356</v>
      </c>
      <c r="V50" s="116" t="s">
        <v>563</v>
      </c>
    </row>
    <row r="51" spans="3:22" x14ac:dyDescent="0.2">
      <c r="C51" s="107" t="s">
        <v>6508</v>
      </c>
      <c r="D51" s="3"/>
      <c r="E51" s="108" t="s">
        <v>734</v>
      </c>
      <c r="F51" s="194" t="s">
        <v>1773</v>
      </c>
      <c r="S51" s="107" t="s">
        <v>6509</v>
      </c>
      <c r="U51" s="111" t="s">
        <v>328</v>
      </c>
      <c r="V51" s="10" t="s">
        <v>329</v>
      </c>
    </row>
    <row r="52" spans="3:22" x14ac:dyDescent="0.2">
      <c r="C52" s="107" t="s">
        <v>6510</v>
      </c>
      <c r="D52" s="3"/>
      <c r="E52" s="143" t="s">
        <v>735</v>
      </c>
      <c r="F52" s="230" t="s">
        <v>1772</v>
      </c>
      <c r="S52" s="107" t="s">
        <v>6511</v>
      </c>
      <c r="U52" s="111" t="s">
        <v>359</v>
      </c>
      <c r="V52" s="10" t="b">
        <v>0</v>
      </c>
    </row>
    <row r="53" spans="3:22" x14ac:dyDescent="0.2">
      <c r="C53" s="107" t="s">
        <v>4125</v>
      </c>
      <c r="D53" s="3"/>
      <c r="E53" s="108" t="s">
        <v>455</v>
      </c>
      <c r="F53" s="192" t="s">
        <v>1754</v>
      </c>
      <c r="S53" s="107" t="s">
        <v>6512</v>
      </c>
      <c r="U53" s="111" t="s">
        <v>361</v>
      </c>
      <c r="V53" s="10" t="s">
        <v>85</v>
      </c>
    </row>
    <row r="54" spans="3:22" x14ac:dyDescent="0.2">
      <c r="C54" s="107" t="s">
        <v>4126</v>
      </c>
      <c r="D54" s="3"/>
      <c r="E54" s="108" t="s">
        <v>457</v>
      </c>
      <c r="F54" s="192" t="s">
        <v>1774</v>
      </c>
      <c r="S54" s="107" t="s">
        <v>6513</v>
      </c>
      <c r="U54" s="111" t="s">
        <v>369</v>
      </c>
      <c r="V54" s="28">
        <v>39</v>
      </c>
    </row>
    <row r="55" spans="3:22" x14ac:dyDescent="0.2">
      <c r="C55" s="107" t="s">
        <v>3717</v>
      </c>
      <c r="D55" s="3"/>
      <c r="E55" s="108" t="s">
        <v>459</v>
      </c>
      <c r="F55" s="192" t="s">
        <v>1775</v>
      </c>
      <c r="S55" s="107" t="s">
        <v>6514</v>
      </c>
      <c r="U55" s="111" t="s">
        <v>371</v>
      </c>
      <c r="V55" s="28" t="s">
        <v>79</v>
      </c>
    </row>
    <row r="56" spans="3:22" x14ac:dyDescent="0.2">
      <c r="C56" s="107" t="s">
        <v>4127</v>
      </c>
      <c r="D56" s="3"/>
      <c r="E56" s="108" t="s">
        <v>461</v>
      </c>
      <c r="F56" s="192" t="s">
        <v>1775</v>
      </c>
      <c r="S56" s="107" t="s">
        <v>6515</v>
      </c>
      <c r="U56" s="111" t="s">
        <v>373</v>
      </c>
      <c r="V56" s="113">
        <v>65000</v>
      </c>
    </row>
    <row r="57" spans="3:22" x14ac:dyDescent="0.2">
      <c r="C57" s="107" t="s">
        <v>6516</v>
      </c>
      <c r="D57" s="3"/>
      <c r="E57" s="108" t="s">
        <v>463</v>
      </c>
      <c r="F57" s="192" t="s">
        <v>1754</v>
      </c>
      <c r="S57" s="107" t="s">
        <v>6517</v>
      </c>
      <c r="U57" s="111" t="s">
        <v>376</v>
      </c>
      <c r="V57" s="113">
        <f>V56</f>
        <v>65000</v>
      </c>
    </row>
    <row r="58" spans="3:22" x14ac:dyDescent="0.2">
      <c r="C58" s="107" t="s">
        <v>3720</v>
      </c>
      <c r="D58" s="3"/>
      <c r="E58" s="143" t="s">
        <v>465</v>
      </c>
      <c r="F58" s="203" t="s">
        <v>1753</v>
      </c>
      <c r="S58" s="107" t="s">
        <v>6518</v>
      </c>
      <c r="U58" s="127" t="s">
        <v>378</v>
      </c>
      <c r="V58" s="188">
        <f>ROUND(0.0597*V57/1000,3)</f>
        <v>3.8809999999999998</v>
      </c>
    </row>
    <row r="59" spans="3:22" x14ac:dyDescent="0.2">
      <c r="C59" s="107" t="s">
        <v>6519</v>
      </c>
      <c r="D59" s="35"/>
      <c r="E59" s="108" t="s">
        <v>66</v>
      </c>
      <c r="F59" s="186" t="s">
        <v>560</v>
      </c>
      <c r="S59" s="107" t="s">
        <v>6520</v>
      </c>
      <c r="U59" s="108" t="s">
        <v>356</v>
      </c>
      <c r="V59" s="116" t="s">
        <v>562</v>
      </c>
    </row>
    <row r="60" spans="3:22" x14ac:dyDescent="0.2">
      <c r="C60" s="107" t="s">
        <v>6521</v>
      </c>
      <c r="D60" s="3"/>
      <c r="E60" s="111" t="s">
        <v>426</v>
      </c>
      <c r="F60" s="28" t="s">
        <v>1776</v>
      </c>
      <c r="S60" s="107" t="s">
        <v>6522</v>
      </c>
      <c r="U60" s="111" t="s">
        <v>328</v>
      </c>
      <c r="V60" s="10" t="s">
        <v>329</v>
      </c>
    </row>
    <row r="61" spans="3:22" x14ac:dyDescent="0.2">
      <c r="C61" s="107" t="s">
        <v>6523</v>
      </c>
      <c r="D61" s="3"/>
      <c r="E61" s="111" t="s">
        <v>349</v>
      </c>
      <c r="F61" s="192" t="s">
        <v>1624</v>
      </c>
      <c r="S61" s="107" t="s">
        <v>6524</v>
      </c>
      <c r="U61" s="111" t="s">
        <v>359</v>
      </c>
      <c r="V61" s="10" t="b">
        <v>0</v>
      </c>
    </row>
    <row r="62" spans="3:22" x14ac:dyDescent="0.2">
      <c r="C62" s="107" t="s">
        <v>6525</v>
      </c>
      <c r="D62" s="3"/>
      <c r="E62" s="111" t="s">
        <v>430</v>
      </c>
      <c r="F62" s="192" t="s">
        <v>1777</v>
      </c>
      <c r="S62" s="107" t="s">
        <v>6526</v>
      </c>
      <c r="U62" s="111" t="s">
        <v>361</v>
      </c>
      <c r="V62" s="10" t="s">
        <v>85</v>
      </c>
    </row>
    <row r="63" spans="3:22" x14ac:dyDescent="0.2">
      <c r="C63" s="107" t="s">
        <v>6527</v>
      </c>
      <c r="D63" s="3"/>
      <c r="E63" s="111" t="s">
        <v>432</v>
      </c>
      <c r="F63" s="192" t="s">
        <v>1778</v>
      </c>
      <c r="S63" s="107" t="s">
        <v>6528</v>
      </c>
      <c r="U63" s="111" t="s">
        <v>369</v>
      </c>
      <c r="V63" s="28">
        <v>40</v>
      </c>
    </row>
    <row r="64" spans="3:22" x14ac:dyDescent="0.2">
      <c r="C64" s="107" t="s">
        <v>6529</v>
      </c>
      <c r="D64" s="3"/>
      <c r="E64" s="111" t="s">
        <v>434</v>
      </c>
      <c r="F64" s="199" t="s">
        <v>1779</v>
      </c>
      <c r="S64" s="107" t="s">
        <v>6530</v>
      </c>
      <c r="U64" s="111" t="s">
        <v>371</v>
      </c>
      <c r="V64" s="28" t="s">
        <v>83</v>
      </c>
    </row>
    <row r="65" spans="3:22" x14ac:dyDescent="0.2">
      <c r="C65" s="107" t="s">
        <v>6531</v>
      </c>
      <c r="D65" s="3"/>
      <c r="E65" s="143" t="s">
        <v>436</v>
      </c>
      <c r="F65" s="135" t="s">
        <v>1780</v>
      </c>
      <c r="S65" s="107" t="s">
        <v>6532</v>
      </c>
      <c r="U65" s="111" t="s">
        <v>373</v>
      </c>
      <c r="V65" s="113">
        <v>70000</v>
      </c>
    </row>
    <row r="66" spans="3:22" x14ac:dyDescent="0.2">
      <c r="C66" s="107" t="s">
        <v>6533</v>
      </c>
      <c r="D66" s="37"/>
      <c r="E66" s="111" t="s">
        <v>371</v>
      </c>
      <c r="F66" s="28" t="s">
        <v>79</v>
      </c>
      <c r="S66" s="107" t="s">
        <v>6534</v>
      </c>
      <c r="U66" s="111" t="s">
        <v>376</v>
      </c>
      <c r="V66" s="113">
        <f>V65</f>
        <v>70000</v>
      </c>
    </row>
    <row r="67" spans="3:22" x14ac:dyDescent="0.2">
      <c r="C67" s="107" t="s">
        <v>6535</v>
      </c>
      <c r="D67" s="37"/>
      <c r="E67" s="111" t="s">
        <v>349</v>
      </c>
      <c r="F67" s="124" t="s">
        <v>1781</v>
      </c>
      <c r="S67" s="107" t="s">
        <v>6536</v>
      </c>
      <c r="U67" s="127" t="s">
        <v>378</v>
      </c>
      <c r="V67" s="188">
        <f>ROUND(0.0637*V66/1000,3)</f>
        <v>4.4589999999999996</v>
      </c>
    </row>
    <row r="68" spans="3:22" x14ac:dyDescent="0.2">
      <c r="C68" s="107" t="s">
        <v>6537</v>
      </c>
      <c r="D68" s="37"/>
      <c r="E68" s="111" t="s">
        <v>437</v>
      </c>
      <c r="F68" s="124" t="s">
        <v>1782</v>
      </c>
      <c r="S68" s="107" t="s">
        <v>6538</v>
      </c>
      <c r="U68" s="108" t="s">
        <v>356</v>
      </c>
      <c r="V68" s="116" t="s">
        <v>561</v>
      </c>
    </row>
    <row r="69" spans="3:22" x14ac:dyDescent="0.2">
      <c r="C69" s="107" t="s">
        <v>6539</v>
      </c>
      <c r="D69" s="37"/>
      <c r="E69" s="111" t="s">
        <v>736</v>
      </c>
      <c r="F69" s="132" t="s">
        <v>1783</v>
      </c>
      <c r="S69" s="107" t="s">
        <v>6540</v>
      </c>
      <c r="U69" s="111" t="s">
        <v>328</v>
      </c>
      <c r="V69" s="10" t="s">
        <v>329</v>
      </c>
    </row>
    <row r="70" spans="3:22" x14ac:dyDescent="0.2">
      <c r="C70" s="107" t="s">
        <v>6541</v>
      </c>
      <c r="D70" s="37"/>
      <c r="E70" s="111" t="s">
        <v>737</v>
      </c>
      <c r="F70" s="132" t="s">
        <v>1784</v>
      </c>
      <c r="S70" s="107" t="s">
        <v>6542</v>
      </c>
      <c r="U70" s="111" t="s">
        <v>359</v>
      </c>
      <c r="V70" s="10" t="b">
        <v>1</v>
      </c>
    </row>
    <row r="71" spans="3:22" x14ac:dyDescent="0.2">
      <c r="C71" s="107" t="s">
        <v>6543</v>
      </c>
      <c r="D71" s="37"/>
      <c r="E71" s="111" t="s">
        <v>738</v>
      </c>
      <c r="F71" s="145" t="s">
        <v>1511</v>
      </c>
      <c r="S71" s="107" t="s">
        <v>6544</v>
      </c>
      <c r="U71" s="111" t="s">
        <v>361</v>
      </c>
      <c r="V71" s="10" t="s">
        <v>92</v>
      </c>
    </row>
    <row r="72" spans="3:22" x14ac:dyDescent="0.2">
      <c r="C72" s="107" t="s">
        <v>6545</v>
      </c>
      <c r="D72" s="37"/>
      <c r="E72" s="111" t="s">
        <v>739</v>
      </c>
      <c r="F72" s="132" t="s">
        <v>1781</v>
      </c>
      <c r="S72" s="107" t="s">
        <v>6546</v>
      </c>
      <c r="U72" s="111" t="s">
        <v>369</v>
      </c>
      <c r="V72" s="28">
        <v>61</v>
      </c>
    </row>
    <row r="73" spans="3:22" x14ac:dyDescent="0.2">
      <c r="C73" s="107" t="s">
        <v>6547</v>
      </c>
      <c r="D73" s="37"/>
      <c r="E73" s="111" t="s">
        <v>740</v>
      </c>
      <c r="F73" s="132" t="s">
        <v>1784</v>
      </c>
      <c r="S73" s="107" t="s">
        <v>6548</v>
      </c>
      <c r="U73" s="111" t="s">
        <v>371</v>
      </c>
      <c r="V73" s="28" t="s">
        <v>234</v>
      </c>
    </row>
    <row r="74" spans="3:22" x14ac:dyDescent="0.2">
      <c r="C74" s="107" t="s">
        <v>6549</v>
      </c>
      <c r="D74" s="37"/>
      <c r="E74" s="111" t="s">
        <v>741</v>
      </c>
      <c r="F74" s="132" t="s">
        <v>1785</v>
      </c>
      <c r="S74" s="107" t="s">
        <v>6550</v>
      </c>
      <c r="U74" s="111" t="s">
        <v>373</v>
      </c>
      <c r="V74" s="113">
        <v>70000</v>
      </c>
    </row>
    <row r="75" spans="3:22" x14ac:dyDescent="0.2">
      <c r="C75" s="107" t="s">
        <v>6551</v>
      </c>
      <c r="D75" s="37"/>
      <c r="E75" s="111" t="s">
        <v>742</v>
      </c>
      <c r="F75" s="132" t="s">
        <v>1786</v>
      </c>
      <c r="S75" s="107" t="s">
        <v>6552</v>
      </c>
      <c r="U75" s="111" t="s">
        <v>376</v>
      </c>
      <c r="V75" s="113">
        <f>V74</f>
        <v>70000</v>
      </c>
    </row>
    <row r="76" spans="3:22" x14ac:dyDescent="0.2">
      <c r="C76" s="107" t="s">
        <v>6553</v>
      </c>
      <c r="D76" s="37"/>
      <c r="E76" s="127" t="s">
        <v>743</v>
      </c>
      <c r="F76" s="146" t="s">
        <v>1785</v>
      </c>
      <c r="S76" s="107" t="s">
        <v>6554</v>
      </c>
      <c r="U76" s="127" t="s">
        <v>378</v>
      </c>
      <c r="V76" s="188">
        <f>ROUND(0.7848*V75/1000,3)</f>
        <v>54.936</v>
      </c>
    </row>
    <row r="77" spans="3:22" x14ac:dyDescent="0.2">
      <c r="C77" s="107" t="s">
        <v>6555</v>
      </c>
      <c r="D77" s="37"/>
      <c r="E77" s="111" t="s">
        <v>371</v>
      </c>
      <c r="F77" s="28" t="s">
        <v>83</v>
      </c>
      <c r="S77" s="107"/>
      <c r="U77" s="202"/>
      <c r="V77" s="115"/>
    </row>
    <row r="78" spans="3:22" x14ac:dyDescent="0.2">
      <c r="C78" s="107" t="s">
        <v>6556</v>
      </c>
      <c r="D78" s="37"/>
      <c r="E78" s="111" t="s">
        <v>349</v>
      </c>
      <c r="F78" s="124" t="s">
        <v>1787</v>
      </c>
      <c r="S78" s="107"/>
      <c r="U78" s="202"/>
      <c r="V78" s="115"/>
    </row>
    <row r="79" spans="3:22" x14ac:dyDescent="0.2">
      <c r="C79" s="107" t="s">
        <v>6557</v>
      </c>
      <c r="D79" s="37"/>
      <c r="E79" s="111" t="s">
        <v>437</v>
      </c>
      <c r="F79" s="124" t="s">
        <v>1788</v>
      </c>
      <c r="S79" s="107"/>
      <c r="U79" s="202"/>
      <c r="V79" s="115"/>
    </row>
    <row r="80" spans="3:22" x14ac:dyDescent="0.2">
      <c r="C80" s="107" t="s">
        <v>6558</v>
      </c>
      <c r="D80" s="37"/>
      <c r="E80" s="111" t="s">
        <v>728</v>
      </c>
      <c r="F80" s="132" t="s">
        <v>1789</v>
      </c>
      <c r="S80" s="107"/>
      <c r="U80" s="202"/>
      <c r="V80" s="115"/>
    </row>
    <row r="81" spans="3:22" x14ac:dyDescent="0.2">
      <c r="C81" s="107" t="s">
        <v>6559</v>
      </c>
      <c r="D81" s="37"/>
      <c r="E81" s="111" t="s">
        <v>729</v>
      </c>
      <c r="F81" s="132" t="s">
        <v>1790</v>
      </c>
      <c r="S81" s="107"/>
      <c r="U81" s="202"/>
      <c r="V81" s="115"/>
    </row>
    <row r="82" spans="3:22" x14ac:dyDescent="0.2">
      <c r="C82" s="107" t="s">
        <v>6560</v>
      </c>
      <c r="D82" s="37"/>
      <c r="E82" s="111" t="s">
        <v>730</v>
      </c>
      <c r="F82" s="145" t="s">
        <v>1518</v>
      </c>
      <c r="S82" s="107"/>
      <c r="U82" s="202"/>
      <c r="V82" s="115"/>
    </row>
    <row r="83" spans="3:22" x14ac:dyDescent="0.2">
      <c r="C83" s="107" t="s">
        <v>6561</v>
      </c>
      <c r="D83" s="37"/>
      <c r="E83" s="111" t="s">
        <v>731</v>
      </c>
      <c r="F83" s="132" t="s">
        <v>1791</v>
      </c>
      <c r="S83" s="107"/>
      <c r="U83" s="202"/>
      <c r="V83" s="115"/>
    </row>
    <row r="84" spans="3:22" x14ac:dyDescent="0.2">
      <c r="C84" s="107" t="s">
        <v>6562</v>
      </c>
      <c r="D84" s="37"/>
      <c r="E84" s="111" t="s">
        <v>732</v>
      </c>
      <c r="F84" s="132" t="s">
        <v>1790</v>
      </c>
      <c r="S84" s="107"/>
      <c r="U84" s="202"/>
      <c r="V84" s="115"/>
    </row>
    <row r="85" spans="3:22" x14ac:dyDescent="0.2">
      <c r="C85" s="107" t="s">
        <v>6563</v>
      </c>
      <c r="D85" s="37"/>
      <c r="E85" s="111" t="s">
        <v>733</v>
      </c>
      <c r="F85" s="132" t="s">
        <v>1792</v>
      </c>
      <c r="S85" s="107"/>
      <c r="U85" s="202"/>
      <c r="V85" s="115"/>
    </row>
    <row r="86" spans="3:22" x14ac:dyDescent="0.2">
      <c r="C86" s="107" t="s">
        <v>6564</v>
      </c>
      <c r="D86" s="37"/>
      <c r="E86" s="111" t="s">
        <v>734</v>
      </c>
      <c r="F86" s="132" t="s">
        <v>1793</v>
      </c>
      <c r="S86" s="107"/>
      <c r="U86" s="202"/>
      <c r="V86" s="115"/>
    </row>
    <row r="87" spans="3:22" x14ac:dyDescent="0.2">
      <c r="C87" s="107" t="s">
        <v>6565</v>
      </c>
      <c r="D87" s="37"/>
      <c r="E87" s="127" t="s">
        <v>735</v>
      </c>
      <c r="F87" s="146" t="s">
        <v>1792</v>
      </c>
      <c r="S87" s="107"/>
      <c r="U87" s="202"/>
      <c r="V87" s="115"/>
    </row>
    <row r="88" spans="3:22" x14ac:dyDescent="0.2">
      <c r="C88" s="107" t="s">
        <v>6566</v>
      </c>
      <c r="D88" s="37"/>
      <c r="E88" s="111" t="s">
        <v>736</v>
      </c>
      <c r="F88" s="132" t="s">
        <v>1789</v>
      </c>
      <c r="S88" s="107"/>
      <c r="U88" s="202"/>
      <c r="V88" s="115"/>
    </row>
    <row r="89" spans="3:22" x14ac:dyDescent="0.2">
      <c r="C89" s="107" t="s">
        <v>6567</v>
      </c>
      <c r="D89" s="37"/>
      <c r="E89" s="111" t="s">
        <v>737</v>
      </c>
      <c r="F89" s="132" t="s">
        <v>1790</v>
      </c>
      <c r="S89" s="107"/>
      <c r="U89" s="202"/>
      <c r="V89" s="115"/>
    </row>
    <row r="90" spans="3:22" x14ac:dyDescent="0.2">
      <c r="C90" s="107" t="s">
        <v>6568</v>
      </c>
      <c r="D90" s="37"/>
      <c r="E90" s="111" t="s">
        <v>738</v>
      </c>
      <c r="F90" s="145" t="s">
        <v>1511</v>
      </c>
      <c r="S90" s="107"/>
      <c r="U90" s="202"/>
      <c r="V90" s="115"/>
    </row>
    <row r="91" spans="3:22" x14ac:dyDescent="0.2">
      <c r="C91" s="107" t="s">
        <v>6569</v>
      </c>
      <c r="D91" s="37"/>
      <c r="E91" s="111" t="s">
        <v>739</v>
      </c>
      <c r="F91" s="132" t="s">
        <v>1794</v>
      </c>
      <c r="S91" s="107"/>
      <c r="U91" s="202"/>
      <c r="V91" s="115"/>
    </row>
    <row r="92" spans="3:22" x14ac:dyDescent="0.2">
      <c r="C92" s="107" t="s">
        <v>6570</v>
      </c>
      <c r="D92" s="37"/>
      <c r="E92" s="111" t="s">
        <v>740</v>
      </c>
      <c r="F92" s="132" t="s">
        <v>1790</v>
      </c>
      <c r="S92" s="107"/>
      <c r="U92" s="202"/>
      <c r="V92" s="115"/>
    </row>
    <row r="93" spans="3:22" x14ac:dyDescent="0.2">
      <c r="C93" s="107" t="s">
        <v>6571</v>
      </c>
      <c r="D93" s="37"/>
      <c r="E93" s="111" t="s">
        <v>741</v>
      </c>
      <c r="F93" s="132" t="s">
        <v>1795</v>
      </c>
      <c r="S93" s="107"/>
      <c r="U93" s="202"/>
      <c r="V93" s="115"/>
    </row>
    <row r="94" spans="3:22" x14ac:dyDescent="0.2">
      <c r="C94" s="107" t="s">
        <v>6572</v>
      </c>
      <c r="D94" s="37"/>
      <c r="E94" s="111" t="s">
        <v>742</v>
      </c>
      <c r="F94" s="132" t="s">
        <v>1796</v>
      </c>
      <c r="S94" s="107"/>
      <c r="U94" s="202"/>
      <c r="V94" s="115"/>
    </row>
    <row r="95" spans="3:22" x14ac:dyDescent="0.2">
      <c r="C95" s="107" t="s">
        <v>6573</v>
      </c>
      <c r="D95" s="37"/>
      <c r="E95" s="127" t="s">
        <v>743</v>
      </c>
      <c r="F95" s="146" t="s">
        <v>1795</v>
      </c>
      <c r="S95" s="107"/>
      <c r="U95" s="202"/>
      <c r="V95" s="115"/>
    </row>
    <row r="96" spans="3:22" x14ac:dyDescent="0.2">
      <c r="C96" s="107" t="s">
        <v>6574</v>
      </c>
      <c r="D96" s="37"/>
      <c r="E96" s="111" t="s">
        <v>371</v>
      </c>
      <c r="F96" s="50" t="s">
        <v>234</v>
      </c>
      <c r="S96" s="107"/>
      <c r="U96" s="202"/>
      <c r="V96" s="115"/>
    </row>
    <row r="97" spans="3:22" x14ac:dyDescent="0.2">
      <c r="C97" s="107" t="s">
        <v>6575</v>
      </c>
      <c r="D97" s="37"/>
      <c r="E97" s="111" t="s">
        <v>349</v>
      </c>
      <c r="F97" s="124" t="s">
        <v>1794</v>
      </c>
      <c r="S97" s="107"/>
      <c r="U97" s="202"/>
      <c r="V97" s="115"/>
    </row>
    <row r="98" spans="3:22" x14ac:dyDescent="0.2">
      <c r="C98" s="107" t="s">
        <v>6576</v>
      </c>
      <c r="D98" s="37"/>
      <c r="E98" s="111" t="s">
        <v>437</v>
      </c>
      <c r="F98" s="124" t="s">
        <v>1797</v>
      </c>
      <c r="S98" s="107"/>
      <c r="U98" s="202"/>
      <c r="V98" s="115"/>
    </row>
    <row r="99" spans="3:22" x14ac:dyDescent="0.2">
      <c r="C99" s="107" t="s">
        <v>6577</v>
      </c>
      <c r="D99" s="37"/>
      <c r="E99" s="111" t="s">
        <v>736</v>
      </c>
      <c r="F99" s="132" t="s">
        <v>1798</v>
      </c>
      <c r="S99" s="107"/>
      <c r="U99" s="202"/>
      <c r="V99" s="115"/>
    </row>
    <row r="100" spans="3:22" x14ac:dyDescent="0.2">
      <c r="C100" s="107" t="s">
        <v>6578</v>
      </c>
      <c r="D100" s="37"/>
      <c r="E100" s="111" t="s">
        <v>737</v>
      </c>
      <c r="F100" s="132" t="s">
        <v>1799</v>
      </c>
      <c r="S100" s="107"/>
      <c r="U100" s="202"/>
      <c r="V100" s="115"/>
    </row>
    <row r="101" spans="3:22" x14ac:dyDescent="0.2">
      <c r="C101" s="107" t="s">
        <v>6579</v>
      </c>
      <c r="D101" s="37"/>
      <c r="E101" s="111" t="s">
        <v>738</v>
      </c>
      <c r="F101" s="145" t="s">
        <v>1511</v>
      </c>
      <c r="S101" s="107"/>
      <c r="U101" s="202"/>
      <c r="V101" s="115"/>
    </row>
    <row r="102" spans="3:22" x14ac:dyDescent="0.2">
      <c r="C102" s="107" t="s">
        <v>6580</v>
      </c>
      <c r="D102" s="37"/>
      <c r="E102" s="111" t="s">
        <v>739</v>
      </c>
      <c r="F102" s="132" t="s">
        <v>1794</v>
      </c>
      <c r="S102" s="107"/>
      <c r="U102" s="202"/>
      <c r="V102" s="115"/>
    </row>
    <row r="103" spans="3:22" x14ac:dyDescent="0.2">
      <c r="C103" s="107" t="s">
        <v>6581</v>
      </c>
      <c r="D103" s="37"/>
      <c r="E103" s="111" t="s">
        <v>740</v>
      </c>
      <c r="F103" s="132" t="s">
        <v>1799</v>
      </c>
      <c r="S103" s="107"/>
      <c r="U103" s="202"/>
      <c r="V103" s="115"/>
    </row>
    <row r="104" spans="3:22" x14ac:dyDescent="0.2">
      <c r="C104" s="107" t="s">
        <v>6582</v>
      </c>
      <c r="D104" s="37"/>
      <c r="E104" s="111" t="s">
        <v>741</v>
      </c>
      <c r="F104" s="132" t="s">
        <v>1800</v>
      </c>
      <c r="S104" s="107"/>
      <c r="U104" s="202"/>
      <c r="V104" s="115"/>
    </row>
    <row r="105" spans="3:22" x14ac:dyDescent="0.2">
      <c r="C105" s="107" t="s">
        <v>6583</v>
      </c>
      <c r="D105" s="37"/>
      <c r="E105" s="111" t="s">
        <v>742</v>
      </c>
      <c r="F105" s="132" t="s">
        <v>1801</v>
      </c>
      <c r="S105" s="107"/>
      <c r="U105" s="202"/>
      <c r="V105" s="115"/>
    </row>
    <row r="106" spans="3:22" x14ac:dyDescent="0.2">
      <c r="C106" s="107" t="s">
        <v>6584</v>
      </c>
      <c r="D106" s="37"/>
      <c r="E106" s="127" t="s">
        <v>743</v>
      </c>
      <c r="F106" s="146" t="s">
        <v>1800</v>
      </c>
      <c r="S106" s="107"/>
      <c r="U106" s="202"/>
      <c r="V106" s="115"/>
    </row>
    <row r="107" spans="3:22" x14ac:dyDescent="0.2">
      <c r="C107" s="107" t="s">
        <v>6585</v>
      </c>
      <c r="D107" s="3"/>
      <c r="E107" s="108" t="s">
        <v>455</v>
      </c>
      <c r="F107" s="124" t="s">
        <v>1624</v>
      </c>
      <c r="S107" s="107"/>
      <c r="U107" s="202"/>
      <c r="V107" s="115"/>
    </row>
    <row r="108" spans="3:22" x14ac:dyDescent="0.2">
      <c r="C108" s="107" t="s">
        <v>6586</v>
      </c>
      <c r="D108" s="3"/>
      <c r="E108" s="108" t="s">
        <v>457</v>
      </c>
      <c r="F108" s="124" t="s">
        <v>1802</v>
      </c>
      <c r="S108" s="107"/>
      <c r="U108" s="202"/>
      <c r="V108" s="115"/>
    </row>
    <row r="109" spans="3:22" x14ac:dyDescent="0.2">
      <c r="C109" s="107" t="s">
        <v>3766</v>
      </c>
      <c r="D109" s="3"/>
      <c r="E109" s="108" t="s">
        <v>459</v>
      </c>
      <c r="F109" s="124" t="s">
        <v>1803</v>
      </c>
      <c r="S109" s="107"/>
      <c r="U109" s="202"/>
      <c r="V109" s="115"/>
    </row>
    <row r="110" spans="3:22" x14ac:dyDescent="0.2">
      <c r="C110" s="107" t="s">
        <v>3767</v>
      </c>
      <c r="D110" s="3"/>
      <c r="E110" s="108" t="s">
        <v>461</v>
      </c>
      <c r="F110" s="124" t="s">
        <v>1803</v>
      </c>
      <c r="S110" s="107"/>
      <c r="U110" s="202"/>
      <c r="V110" s="115"/>
    </row>
    <row r="111" spans="3:22" x14ac:dyDescent="0.2">
      <c r="C111" s="107" t="s">
        <v>3768</v>
      </c>
      <c r="D111" s="3"/>
      <c r="E111" s="108" t="s">
        <v>463</v>
      </c>
      <c r="F111" s="124" t="s">
        <v>1624</v>
      </c>
      <c r="S111" s="107"/>
      <c r="U111" s="202"/>
      <c r="V111" s="115"/>
    </row>
    <row r="112" spans="3:22" x14ac:dyDescent="0.2">
      <c r="C112" s="107" t="s">
        <v>3769</v>
      </c>
      <c r="D112" s="3"/>
      <c r="E112" s="143" t="s">
        <v>465</v>
      </c>
      <c r="F112" s="198" t="s">
        <v>1776</v>
      </c>
      <c r="S112" s="107"/>
      <c r="U112" s="202"/>
      <c r="V112" s="115"/>
    </row>
    <row r="116" spans="1:17" x14ac:dyDescent="0.2">
      <c r="B116" s="465" t="s">
        <v>719</v>
      </c>
      <c r="C116" s="465"/>
      <c r="D116" s="465"/>
      <c r="E116" s="465"/>
      <c r="F116" s="465"/>
      <c r="G116" s="465"/>
      <c r="H116" s="465"/>
      <c r="I116" s="465"/>
      <c r="J116" s="465"/>
    </row>
    <row r="117" spans="1:17" x14ac:dyDescent="0.2">
      <c r="B117" s="149" t="s">
        <v>369</v>
      </c>
      <c r="C117" s="204" t="s">
        <v>475</v>
      </c>
      <c r="D117" s="204" t="s">
        <v>476</v>
      </c>
      <c r="E117" s="204" t="s">
        <v>477</v>
      </c>
      <c r="F117" s="204" t="s">
        <v>478</v>
      </c>
      <c r="G117" s="204" t="s">
        <v>479</v>
      </c>
      <c r="H117" s="204" t="s">
        <v>480</v>
      </c>
      <c r="I117" s="204" t="s">
        <v>481</v>
      </c>
    </row>
    <row r="118" spans="1:17" x14ac:dyDescent="0.2">
      <c r="A118" s="147">
        <v>3</v>
      </c>
      <c r="B118" s="205"/>
      <c r="C118" s="206">
        <v>2</v>
      </c>
      <c r="D118" s="206">
        <v>0</v>
      </c>
      <c r="E118" s="206">
        <v>1</v>
      </c>
      <c r="F118" s="206">
        <v>0</v>
      </c>
      <c r="G118" s="207"/>
      <c r="H118" s="207"/>
      <c r="I118" s="207"/>
      <c r="J118" s="3"/>
    </row>
    <row r="119" spans="1:17" x14ac:dyDescent="0.2">
      <c r="B119" s="176">
        <v>45</v>
      </c>
      <c r="C119" s="112">
        <f>P119*$C$118</f>
        <v>0.19500000000000001</v>
      </c>
      <c r="D119" s="112">
        <f>P119*$D$118</f>
        <v>0</v>
      </c>
      <c r="E119" s="112">
        <f>Q119*$E$118</f>
        <v>0.17739999999999997</v>
      </c>
      <c r="F119" s="112">
        <f>Q119*$F$118</f>
        <v>0</v>
      </c>
      <c r="G119" s="112">
        <f>SUM(C119:F119)/$A$118</f>
        <v>0.12413333333333332</v>
      </c>
      <c r="H119" s="112">
        <f>0.92/66</f>
        <v>1.3939393939393941E-2</v>
      </c>
      <c r="I119" s="112">
        <f>G119*H119</f>
        <v>1.7303434343434343E-3</v>
      </c>
      <c r="O119" s="208">
        <v>45</v>
      </c>
      <c r="P119" s="232">
        <v>9.7500000000000003E-2</v>
      </c>
      <c r="Q119" s="214">
        <v>0.17739999999999997</v>
      </c>
    </row>
    <row r="120" spans="1:17" x14ac:dyDescent="0.2">
      <c r="B120" s="176">
        <v>46</v>
      </c>
      <c r="C120" s="112">
        <f t="shared" ref="C120:C138" si="0">P120*$C$118</f>
        <v>0.21280000000000002</v>
      </c>
      <c r="D120" s="112">
        <f t="shared" ref="D120:D138" si="1">P120*$D$118</f>
        <v>0</v>
      </c>
      <c r="E120" s="112">
        <f t="shared" ref="E120:E138" si="2">Q120*$E$118</f>
        <v>0.19489999999999999</v>
      </c>
      <c r="F120" s="112">
        <f t="shared" ref="F120:F138" si="3">Q120*$F$118</f>
        <v>0</v>
      </c>
      <c r="G120" s="112">
        <f t="shared" ref="G120:G121" si="4">SUM(C120:F120)/$A$118</f>
        <v>0.13589999999999999</v>
      </c>
      <c r="H120" s="112">
        <f t="shared" ref="H120:H138" si="5">0.92/66</f>
        <v>1.3939393939393941E-2</v>
      </c>
      <c r="I120" s="112">
        <f t="shared" ref="I120:I138" si="6">G120*H120</f>
        <v>1.8943636363636365E-3</v>
      </c>
      <c r="O120" s="208">
        <v>46</v>
      </c>
      <c r="P120" s="232">
        <v>0.10640000000000001</v>
      </c>
      <c r="Q120" s="214">
        <v>0.19489999999999999</v>
      </c>
    </row>
    <row r="121" spans="1:17" x14ac:dyDescent="0.2">
      <c r="B121" s="176">
        <v>47</v>
      </c>
      <c r="C121" s="112">
        <f t="shared" si="0"/>
        <v>0.23280000000000001</v>
      </c>
      <c r="D121" s="112">
        <f t="shared" si="1"/>
        <v>0</v>
      </c>
      <c r="E121" s="112">
        <f t="shared" si="2"/>
        <v>0.2087</v>
      </c>
      <c r="F121" s="112">
        <f t="shared" si="3"/>
        <v>0</v>
      </c>
      <c r="G121" s="112">
        <f t="shared" si="4"/>
        <v>0.14716666666666667</v>
      </c>
      <c r="H121" s="112">
        <f t="shared" si="5"/>
        <v>1.3939393939393941E-2</v>
      </c>
      <c r="I121" s="112">
        <f t="shared" si="6"/>
        <v>2.0514141414141418E-3</v>
      </c>
      <c r="O121" s="208">
        <v>47</v>
      </c>
      <c r="P121" s="232">
        <v>0.1164</v>
      </c>
      <c r="Q121" s="214">
        <v>0.2087</v>
      </c>
    </row>
    <row r="122" spans="1:17" x14ac:dyDescent="0.2">
      <c r="B122" s="176">
        <v>48</v>
      </c>
      <c r="C122" s="112">
        <f t="shared" si="0"/>
        <v>0.25259999999999999</v>
      </c>
      <c r="D122" s="112">
        <f t="shared" si="1"/>
        <v>0</v>
      </c>
      <c r="E122" s="112">
        <f t="shared" si="2"/>
        <v>0.21929999999999999</v>
      </c>
      <c r="F122" s="112">
        <f t="shared" si="3"/>
        <v>0</v>
      </c>
      <c r="G122" s="112">
        <f t="shared" ref="G122:G138" si="7">SUM(C122:F122)/$A$118</f>
        <v>0.1573</v>
      </c>
      <c r="H122" s="112">
        <f t="shared" si="5"/>
        <v>1.3939393939393941E-2</v>
      </c>
      <c r="I122" s="112">
        <f t="shared" si="6"/>
        <v>2.192666666666667E-3</v>
      </c>
      <c r="O122" s="208">
        <v>48</v>
      </c>
      <c r="P122" s="232">
        <v>0.1263</v>
      </c>
      <c r="Q122" s="214">
        <v>0.21929999999999999</v>
      </c>
    </row>
    <row r="123" spans="1:17" x14ac:dyDescent="0.2">
      <c r="B123" s="176">
        <v>49</v>
      </c>
      <c r="C123" s="112">
        <f t="shared" si="0"/>
        <v>0.27460000000000001</v>
      </c>
      <c r="D123" s="112">
        <f t="shared" si="1"/>
        <v>0</v>
      </c>
      <c r="E123" s="112">
        <f t="shared" si="2"/>
        <v>0.23309999999999997</v>
      </c>
      <c r="F123" s="112">
        <f t="shared" si="3"/>
        <v>0</v>
      </c>
      <c r="G123" s="112">
        <f t="shared" si="7"/>
        <v>0.16923333333333335</v>
      </c>
      <c r="H123" s="112">
        <f t="shared" si="5"/>
        <v>1.3939393939393941E-2</v>
      </c>
      <c r="I123" s="112">
        <f t="shared" si="6"/>
        <v>2.3590101010101013E-3</v>
      </c>
      <c r="O123" s="217">
        <v>49</v>
      </c>
      <c r="P123" s="233">
        <v>0.13730000000000001</v>
      </c>
      <c r="Q123" s="219">
        <v>0.23309999999999997</v>
      </c>
    </row>
    <row r="124" spans="1:17" x14ac:dyDescent="0.2">
      <c r="B124" s="176">
        <v>50</v>
      </c>
      <c r="C124" s="112">
        <f t="shared" si="0"/>
        <v>0.2984</v>
      </c>
      <c r="D124" s="112">
        <f t="shared" si="1"/>
        <v>0</v>
      </c>
      <c r="E124" s="112">
        <f t="shared" si="2"/>
        <v>0.25140000000000001</v>
      </c>
      <c r="F124" s="112">
        <f t="shared" si="3"/>
        <v>0</v>
      </c>
      <c r="G124" s="112">
        <f t="shared" si="7"/>
        <v>0.18326666666666669</v>
      </c>
      <c r="H124" s="112">
        <f t="shared" si="5"/>
        <v>1.3939393939393941E-2</v>
      </c>
      <c r="I124" s="112">
        <f t="shared" si="6"/>
        <v>2.5546262626262631E-3</v>
      </c>
      <c r="O124" s="208">
        <v>50</v>
      </c>
      <c r="P124" s="232">
        <v>0.1492</v>
      </c>
      <c r="Q124" s="214">
        <v>0.25140000000000001</v>
      </c>
    </row>
    <row r="125" spans="1:17" x14ac:dyDescent="0.2">
      <c r="B125" s="176">
        <v>51</v>
      </c>
      <c r="C125" s="112">
        <f t="shared" si="0"/>
        <v>0.33020000000000005</v>
      </c>
      <c r="D125" s="112">
        <f t="shared" si="1"/>
        <v>0</v>
      </c>
      <c r="E125" s="112">
        <f t="shared" si="2"/>
        <v>0.27500000000000002</v>
      </c>
      <c r="F125" s="112">
        <f t="shared" si="3"/>
        <v>0</v>
      </c>
      <c r="G125" s="112">
        <f t="shared" si="7"/>
        <v>0.20173333333333335</v>
      </c>
      <c r="H125" s="112">
        <f t="shared" si="5"/>
        <v>1.3939393939393941E-2</v>
      </c>
      <c r="I125" s="112">
        <f t="shared" si="6"/>
        <v>2.8120404040404045E-3</v>
      </c>
      <c r="O125" s="208">
        <v>51</v>
      </c>
      <c r="P125" s="232">
        <v>0.16510000000000002</v>
      </c>
      <c r="Q125" s="214">
        <v>0.27500000000000002</v>
      </c>
    </row>
    <row r="126" spans="1:17" x14ac:dyDescent="0.2">
      <c r="B126" s="176">
        <v>52</v>
      </c>
      <c r="C126" s="112">
        <f t="shared" si="0"/>
        <v>0.37</v>
      </c>
      <c r="D126" s="112">
        <f t="shared" si="1"/>
        <v>0</v>
      </c>
      <c r="E126" s="112">
        <f t="shared" si="2"/>
        <v>0.30399999999999999</v>
      </c>
      <c r="F126" s="112">
        <f t="shared" si="3"/>
        <v>0</v>
      </c>
      <c r="G126" s="112">
        <f t="shared" si="7"/>
        <v>0.22466666666666665</v>
      </c>
      <c r="H126" s="112">
        <f t="shared" si="5"/>
        <v>1.3939393939393941E-2</v>
      </c>
      <c r="I126" s="112">
        <f t="shared" si="6"/>
        <v>3.1317171717171717E-3</v>
      </c>
      <c r="O126" s="208">
        <v>52</v>
      </c>
      <c r="P126" s="232">
        <v>0.185</v>
      </c>
      <c r="Q126" s="214">
        <v>0.30399999999999999</v>
      </c>
    </row>
    <row r="127" spans="1:17" x14ac:dyDescent="0.2">
      <c r="B127" s="176">
        <v>53</v>
      </c>
      <c r="C127" s="112">
        <f t="shared" si="0"/>
        <v>0.40979999999999994</v>
      </c>
      <c r="D127" s="112">
        <f t="shared" si="1"/>
        <v>0</v>
      </c>
      <c r="E127" s="112">
        <f t="shared" si="2"/>
        <v>0.33990000000000004</v>
      </c>
      <c r="F127" s="112">
        <f t="shared" si="3"/>
        <v>0</v>
      </c>
      <c r="G127" s="112">
        <f t="shared" si="7"/>
        <v>0.24990000000000001</v>
      </c>
      <c r="H127" s="112">
        <f t="shared" si="5"/>
        <v>1.3939393939393941E-2</v>
      </c>
      <c r="I127" s="112">
        <f t="shared" si="6"/>
        <v>3.4834545454545461E-3</v>
      </c>
      <c r="O127" s="208">
        <v>53</v>
      </c>
      <c r="P127" s="232">
        <v>0.20489999999999997</v>
      </c>
      <c r="Q127" s="214">
        <v>0.33990000000000004</v>
      </c>
    </row>
    <row r="128" spans="1:17" x14ac:dyDescent="0.2">
      <c r="B128" s="176">
        <v>54</v>
      </c>
      <c r="C128" s="112">
        <f t="shared" si="0"/>
        <v>0.45760000000000001</v>
      </c>
      <c r="D128" s="112">
        <f t="shared" si="1"/>
        <v>0</v>
      </c>
      <c r="E128" s="112">
        <f t="shared" si="2"/>
        <v>0.38340000000000002</v>
      </c>
      <c r="F128" s="112">
        <f t="shared" si="3"/>
        <v>0</v>
      </c>
      <c r="G128" s="112">
        <f t="shared" si="7"/>
        <v>0.28033333333333332</v>
      </c>
      <c r="H128" s="112">
        <f t="shared" si="5"/>
        <v>1.3939393939393941E-2</v>
      </c>
      <c r="I128" s="112">
        <f t="shared" si="6"/>
        <v>3.9076767676767682E-3</v>
      </c>
      <c r="O128" s="217">
        <v>54</v>
      </c>
      <c r="P128" s="233">
        <v>0.2288</v>
      </c>
      <c r="Q128" s="219">
        <v>0.38340000000000002</v>
      </c>
    </row>
    <row r="129" spans="2:17" x14ac:dyDescent="0.2">
      <c r="B129" s="176">
        <v>55</v>
      </c>
      <c r="C129" s="112">
        <f t="shared" si="0"/>
        <v>0.51319999999999999</v>
      </c>
      <c r="D129" s="112">
        <f t="shared" si="1"/>
        <v>0</v>
      </c>
      <c r="E129" s="112">
        <f t="shared" si="2"/>
        <v>0.43159999999999998</v>
      </c>
      <c r="F129" s="112">
        <f t="shared" si="3"/>
        <v>0</v>
      </c>
      <c r="G129" s="112">
        <f t="shared" si="7"/>
        <v>0.31493333333333334</v>
      </c>
      <c r="H129" s="112">
        <f t="shared" si="5"/>
        <v>1.3939393939393941E-2</v>
      </c>
      <c r="I129" s="112">
        <f t="shared" si="6"/>
        <v>4.3899797979797981E-3</v>
      </c>
      <c r="O129" s="208">
        <v>55</v>
      </c>
      <c r="P129" s="232">
        <v>0.25659999999999999</v>
      </c>
      <c r="Q129" s="214">
        <v>0.43159999999999998</v>
      </c>
    </row>
    <row r="130" spans="2:17" x14ac:dyDescent="0.2">
      <c r="B130" s="176">
        <v>56</v>
      </c>
      <c r="C130" s="112">
        <f t="shared" si="0"/>
        <v>0.55700000000000005</v>
      </c>
      <c r="D130" s="112">
        <f t="shared" si="1"/>
        <v>0</v>
      </c>
      <c r="E130" s="112">
        <f t="shared" si="2"/>
        <v>0.48280000000000001</v>
      </c>
      <c r="F130" s="112">
        <f t="shared" si="3"/>
        <v>0</v>
      </c>
      <c r="G130" s="112">
        <f t="shared" si="7"/>
        <v>0.34660000000000002</v>
      </c>
      <c r="H130" s="112">
        <f t="shared" si="5"/>
        <v>1.3939393939393941E-2</v>
      </c>
      <c r="I130" s="112">
        <f t="shared" si="6"/>
        <v>4.83139393939394E-3</v>
      </c>
      <c r="O130" s="208">
        <v>56</v>
      </c>
      <c r="P130" s="232">
        <v>0.27850000000000003</v>
      </c>
      <c r="Q130" s="214">
        <v>0.48280000000000001</v>
      </c>
    </row>
    <row r="131" spans="2:17" x14ac:dyDescent="0.2">
      <c r="B131" s="176">
        <v>57</v>
      </c>
      <c r="C131" s="112">
        <f t="shared" si="0"/>
        <v>0.6048</v>
      </c>
      <c r="D131" s="112">
        <f t="shared" si="1"/>
        <v>0</v>
      </c>
      <c r="E131" s="112">
        <f t="shared" si="2"/>
        <v>0.53100000000000003</v>
      </c>
      <c r="F131" s="112">
        <f t="shared" si="3"/>
        <v>0</v>
      </c>
      <c r="G131" s="112">
        <f t="shared" si="7"/>
        <v>0.37860000000000005</v>
      </c>
      <c r="H131" s="112">
        <f t="shared" si="5"/>
        <v>1.3939393939393941E-2</v>
      </c>
      <c r="I131" s="112">
        <f t="shared" si="6"/>
        <v>5.277454545454547E-3</v>
      </c>
      <c r="O131" s="208">
        <v>57</v>
      </c>
      <c r="P131" s="232">
        <v>0.3024</v>
      </c>
      <c r="Q131" s="214">
        <v>0.53100000000000003</v>
      </c>
    </row>
    <row r="132" spans="2:17" x14ac:dyDescent="0.2">
      <c r="B132" s="176">
        <v>58</v>
      </c>
      <c r="C132" s="112">
        <f t="shared" si="0"/>
        <v>0.65260000000000007</v>
      </c>
      <c r="D132" s="112">
        <f t="shared" si="1"/>
        <v>0</v>
      </c>
      <c r="E132" s="112">
        <f t="shared" si="2"/>
        <v>0.57700000000000007</v>
      </c>
      <c r="F132" s="112">
        <f t="shared" si="3"/>
        <v>0</v>
      </c>
      <c r="G132" s="112">
        <f t="shared" si="7"/>
        <v>0.40986666666666666</v>
      </c>
      <c r="H132" s="112">
        <f t="shared" si="5"/>
        <v>1.3939393939393941E-2</v>
      </c>
      <c r="I132" s="112">
        <f t="shared" si="6"/>
        <v>5.71329292929293E-3</v>
      </c>
      <c r="O132" s="208">
        <v>58</v>
      </c>
      <c r="P132" s="232">
        <v>0.32630000000000003</v>
      </c>
      <c r="Q132" s="214">
        <v>0.57700000000000007</v>
      </c>
    </row>
    <row r="133" spans="2:17" x14ac:dyDescent="0.2">
      <c r="B133" s="176">
        <v>59</v>
      </c>
      <c r="C133" s="112">
        <f t="shared" si="0"/>
        <v>0.69640000000000002</v>
      </c>
      <c r="D133" s="112">
        <f t="shared" si="1"/>
        <v>0</v>
      </c>
      <c r="E133" s="112">
        <f t="shared" si="2"/>
        <v>0.6321</v>
      </c>
      <c r="F133" s="112">
        <f t="shared" si="3"/>
        <v>0</v>
      </c>
      <c r="G133" s="112">
        <f t="shared" si="7"/>
        <v>0.44283333333333336</v>
      </c>
      <c r="H133" s="112">
        <f t="shared" si="5"/>
        <v>1.3939393939393941E-2</v>
      </c>
      <c r="I133" s="112">
        <f t="shared" si="6"/>
        <v>6.1728282828282834E-3</v>
      </c>
      <c r="O133" s="217">
        <v>59</v>
      </c>
      <c r="P133" s="233">
        <v>0.34820000000000001</v>
      </c>
      <c r="Q133" s="219">
        <v>0.6321</v>
      </c>
    </row>
    <row r="134" spans="2:17" x14ac:dyDescent="0.2">
      <c r="B134" s="176">
        <v>60</v>
      </c>
      <c r="C134" s="112">
        <f t="shared" si="0"/>
        <v>0.746</v>
      </c>
      <c r="D134" s="112">
        <f t="shared" si="1"/>
        <v>0</v>
      </c>
      <c r="E134" s="112">
        <f t="shared" si="2"/>
        <v>0.70040000000000002</v>
      </c>
      <c r="F134" s="112">
        <f t="shared" si="3"/>
        <v>0</v>
      </c>
      <c r="G134" s="112">
        <f t="shared" si="7"/>
        <v>0.48213333333333336</v>
      </c>
      <c r="H134" s="112">
        <f t="shared" si="5"/>
        <v>1.3939393939393941E-2</v>
      </c>
      <c r="I134" s="112">
        <f t="shared" si="6"/>
        <v>6.7206464646464657E-3</v>
      </c>
      <c r="O134" s="208">
        <v>60</v>
      </c>
      <c r="P134" s="232">
        <v>0.373</v>
      </c>
      <c r="Q134" s="214">
        <v>0.70040000000000002</v>
      </c>
    </row>
    <row r="135" spans="2:17" x14ac:dyDescent="0.2">
      <c r="B135" s="176">
        <v>61</v>
      </c>
      <c r="C135" s="112">
        <f t="shared" si="0"/>
        <v>0.79579999999999995</v>
      </c>
      <c r="D135" s="112">
        <f t="shared" si="1"/>
        <v>0</v>
      </c>
      <c r="E135" s="112">
        <f t="shared" si="2"/>
        <v>0.78480000000000005</v>
      </c>
      <c r="F135" s="112">
        <f t="shared" si="3"/>
        <v>0</v>
      </c>
      <c r="G135" s="112">
        <f t="shared" si="7"/>
        <v>0.52686666666666671</v>
      </c>
      <c r="H135" s="112">
        <f t="shared" si="5"/>
        <v>1.3939393939393941E-2</v>
      </c>
      <c r="I135" s="112">
        <f t="shared" si="6"/>
        <v>7.3442020202020217E-3</v>
      </c>
      <c r="O135" s="208">
        <v>61</v>
      </c>
      <c r="P135" s="232">
        <v>0.39789999999999998</v>
      </c>
      <c r="Q135" s="214">
        <v>0.78480000000000005</v>
      </c>
    </row>
    <row r="136" spans="2:17" x14ac:dyDescent="0.2">
      <c r="B136" s="176">
        <v>62</v>
      </c>
      <c r="C136" s="112">
        <f t="shared" si="0"/>
        <v>0.87340000000000007</v>
      </c>
      <c r="D136" s="112">
        <f t="shared" si="1"/>
        <v>0</v>
      </c>
      <c r="E136" s="112">
        <f t="shared" si="2"/>
        <v>0.88390000000000002</v>
      </c>
      <c r="F136" s="112">
        <f t="shared" si="3"/>
        <v>0</v>
      </c>
      <c r="G136" s="112">
        <f t="shared" si="7"/>
        <v>0.58576666666666666</v>
      </c>
      <c r="H136" s="112">
        <f t="shared" si="5"/>
        <v>1.3939393939393941E-2</v>
      </c>
      <c r="I136" s="112">
        <f t="shared" si="6"/>
        <v>8.1652323232323243E-3</v>
      </c>
      <c r="O136" s="208">
        <v>62</v>
      </c>
      <c r="P136" s="232">
        <v>0.43670000000000003</v>
      </c>
      <c r="Q136" s="214">
        <v>0.88390000000000002</v>
      </c>
    </row>
    <row r="137" spans="2:17" x14ac:dyDescent="0.2">
      <c r="B137" s="176">
        <v>63</v>
      </c>
      <c r="C137" s="112">
        <f t="shared" si="0"/>
        <v>0.95499999999999996</v>
      </c>
      <c r="D137" s="112">
        <f t="shared" si="1"/>
        <v>0</v>
      </c>
      <c r="E137" s="112">
        <f t="shared" si="2"/>
        <v>0.99080000000000001</v>
      </c>
      <c r="F137" s="112">
        <f t="shared" si="3"/>
        <v>0</v>
      </c>
      <c r="G137" s="112">
        <f t="shared" si="7"/>
        <v>0.64859999999999995</v>
      </c>
      <c r="H137" s="112">
        <f t="shared" si="5"/>
        <v>1.3939393939393941E-2</v>
      </c>
      <c r="I137" s="112">
        <f>G137*H137</f>
        <v>9.0410909090909101E-3</v>
      </c>
      <c r="O137" s="208">
        <v>63</v>
      </c>
      <c r="P137" s="232">
        <v>0.47749999999999998</v>
      </c>
      <c r="Q137" s="214">
        <v>0.99080000000000001</v>
      </c>
    </row>
    <row r="138" spans="2:17" x14ac:dyDescent="0.2">
      <c r="B138" s="176">
        <v>64</v>
      </c>
      <c r="C138" s="112">
        <f t="shared" si="0"/>
        <v>1.0724</v>
      </c>
      <c r="D138" s="112">
        <f t="shared" si="1"/>
        <v>0</v>
      </c>
      <c r="E138" s="112">
        <f t="shared" si="2"/>
        <v>1.1025</v>
      </c>
      <c r="F138" s="112">
        <f t="shared" si="3"/>
        <v>0</v>
      </c>
      <c r="G138" s="112">
        <f t="shared" si="7"/>
        <v>0.72496666666666665</v>
      </c>
      <c r="H138" s="112">
        <f t="shared" si="5"/>
        <v>1.3939393939393941E-2</v>
      </c>
      <c r="I138" s="112">
        <f t="shared" si="6"/>
        <v>1.010559595959596E-2</v>
      </c>
      <c r="O138" s="217">
        <v>64</v>
      </c>
      <c r="P138" s="233">
        <v>0.53620000000000001</v>
      </c>
      <c r="Q138" s="219">
        <v>1.1025</v>
      </c>
    </row>
    <row r="141" spans="2:17" x14ac:dyDescent="0.2">
      <c r="B141" s="465" t="s">
        <v>720</v>
      </c>
      <c r="C141" s="465"/>
      <c r="D141" s="465"/>
      <c r="E141" s="465"/>
      <c r="F141" s="465"/>
      <c r="G141" s="465"/>
      <c r="H141" s="465"/>
      <c r="I141" s="465"/>
    </row>
    <row r="142" spans="2:17" x14ac:dyDescent="0.2">
      <c r="B142" s="106" t="s">
        <v>483</v>
      </c>
      <c r="C142" s="40" t="s">
        <v>484</v>
      </c>
      <c r="D142" s="108" t="s">
        <v>485</v>
      </c>
      <c r="E142" s="111" t="s">
        <v>480</v>
      </c>
      <c r="F142" s="108" t="s">
        <v>486</v>
      </c>
      <c r="G142" s="151" t="s">
        <v>488</v>
      </c>
      <c r="H142" s="152" t="s">
        <v>437</v>
      </c>
      <c r="J142" s="3">
        <v>1</v>
      </c>
      <c r="K142" s="3" t="s">
        <v>92</v>
      </c>
    </row>
    <row r="143" spans="2:17" x14ac:dyDescent="0.2">
      <c r="B143" s="28" t="s">
        <v>95</v>
      </c>
      <c r="C143" s="112" t="s">
        <v>92</v>
      </c>
      <c r="D143" s="112">
        <v>1</v>
      </c>
      <c r="E143" s="112">
        <f>SUM(H119:H123)</f>
        <v>6.9696969696969702E-2</v>
      </c>
      <c r="F143" s="112">
        <f>SUM(I119:I123)/E143</f>
        <v>0.14674666666666666</v>
      </c>
      <c r="G143" s="224">
        <f>V30</f>
        <v>28682.5</v>
      </c>
      <c r="H143" s="223">
        <f>F143*G143*$J$142</f>
        <v>4209.0612666666666</v>
      </c>
      <c r="J143" s="3">
        <v>1.2</v>
      </c>
      <c r="K143" s="3" t="s">
        <v>85</v>
      </c>
    </row>
    <row r="144" spans="2:17" x14ac:dyDescent="0.2">
      <c r="B144" s="28" t="s">
        <v>95</v>
      </c>
      <c r="C144" s="112" t="s">
        <v>85</v>
      </c>
      <c r="D144" s="112">
        <v>1</v>
      </c>
      <c r="E144" s="112">
        <f>SUM(H119:H123)</f>
        <v>6.9696969696969702E-2</v>
      </c>
      <c r="F144" s="112">
        <f>SUM(I119:I123)/E144</f>
        <v>0.14674666666666666</v>
      </c>
      <c r="G144" s="224">
        <f>V12</f>
        <v>75000</v>
      </c>
      <c r="H144" s="223">
        <f>F144*G144*$J$143</f>
        <v>13207.199999999999</v>
      </c>
    </row>
    <row r="145" spans="1:17" x14ac:dyDescent="0.2">
      <c r="B145" s="28" t="s">
        <v>234</v>
      </c>
      <c r="C145" s="112" t="s">
        <v>92</v>
      </c>
      <c r="D145" s="112">
        <v>1</v>
      </c>
      <c r="E145" s="112">
        <f>SUM(H134:H138)</f>
        <v>6.9696969696969702E-2</v>
      </c>
      <c r="F145" s="112">
        <f>SUM(I134:I138)/E145</f>
        <v>0.59366666666666668</v>
      </c>
      <c r="G145" s="224">
        <f>V21</f>
        <v>28682.5</v>
      </c>
      <c r="H145" s="223">
        <f>F145*G145*$J$142</f>
        <v>17027.844166666666</v>
      </c>
    </row>
    <row r="146" spans="1:17" x14ac:dyDescent="0.2">
      <c r="B146" s="28" t="s">
        <v>234</v>
      </c>
      <c r="C146" s="112" t="s">
        <v>85</v>
      </c>
      <c r="D146" s="112">
        <v>0</v>
      </c>
      <c r="E146" s="112">
        <f>SUM(H134:H138)</f>
        <v>6.9696969696969702E-2</v>
      </c>
      <c r="F146" s="112">
        <f>SUM(I134:I138)/E146</f>
        <v>0.59366666666666668</v>
      </c>
      <c r="G146" s="224">
        <v>0</v>
      </c>
      <c r="H146" s="223">
        <f>F146*G146*$J$143</f>
        <v>0</v>
      </c>
    </row>
    <row r="147" spans="1:17" x14ac:dyDescent="0.2">
      <c r="B147" s="28"/>
      <c r="C147" s="112"/>
      <c r="D147" s="112"/>
      <c r="E147" s="112"/>
      <c r="F147" s="112"/>
      <c r="G147" s="224"/>
      <c r="H147" s="223"/>
    </row>
    <row r="148" spans="1:17" x14ac:dyDescent="0.2">
      <c r="B148" s="28"/>
      <c r="C148" s="112"/>
      <c r="D148" s="112"/>
      <c r="E148" s="112"/>
      <c r="F148" s="112"/>
      <c r="G148" s="224"/>
      <c r="H148" s="223"/>
    </row>
    <row r="149" spans="1:17" x14ac:dyDescent="0.2">
      <c r="B149" s="28"/>
      <c r="C149" s="112"/>
      <c r="D149" s="112"/>
      <c r="E149" s="112"/>
      <c r="F149" s="112"/>
      <c r="G149" s="224"/>
      <c r="H149" s="223"/>
    </row>
    <row r="150" spans="1:17" x14ac:dyDescent="0.2">
      <c r="B150" s="465" t="s">
        <v>721</v>
      </c>
      <c r="C150" s="465"/>
      <c r="D150" s="465"/>
      <c r="E150" s="465"/>
      <c r="F150" s="465"/>
      <c r="G150" s="465"/>
      <c r="H150" s="465"/>
      <c r="I150" s="465"/>
      <c r="J150" s="465"/>
    </row>
    <row r="151" spans="1:17" x14ac:dyDescent="0.2">
      <c r="B151" s="149" t="s">
        <v>369</v>
      </c>
      <c r="C151" s="204" t="s">
        <v>475</v>
      </c>
      <c r="D151" s="204" t="s">
        <v>476</v>
      </c>
      <c r="E151" s="204" t="s">
        <v>477</v>
      </c>
      <c r="F151" s="204" t="s">
        <v>478</v>
      </c>
      <c r="G151" s="204" t="s">
        <v>479</v>
      </c>
      <c r="H151" s="204" t="s">
        <v>480</v>
      </c>
      <c r="I151" s="204" t="s">
        <v>481</v>
      </c>
    </row>
    <row r="152" spans="1:17" x14ac:dyDescent="0.2">
      <c r="A152" s="147">
        <v>5</v>
      </c>
      <c r="B152" s="205"/>
      <c r="C152" s="206">
        <v>2</v>
      </c>
      <c r="D152" s="206">
        <v>2</v>
      </c>
      <c r="E152" s="206">
        <v>1</v>
      </c>
      <c r="F152" s="206">
        <v>0</v>
      </c>
      <c r="G152" s="207"/>
      <c r="H152" s="207"/>
      <c r="I152" s="207"/>
      <c r="J152" s="3"/>
    </row>
    <row r="153" spans="1:17" x14ac:dyDescent="0.2">
      <c r="B153" s="176">
        <v>35</v>
      </c>
      <c r="C153" s="112">
        <f t="shared" ref="C153:C167" si="8">P153*$C$152</f>
        <v>9.5399999999999985E-2</v>
      </c>
      <c r="D153" s="112">
        <f>P153*$D$152</f>
        <v>9.5399999999999985E-2</v>
      </c>
      <c r="E153" s="112">
        <f t="shared" ref="E153:E167" si="9">Q153*$E$152</f>
        <v>8.4499999999999992E-2</v>
      </c>
      <c r="F153" s="112">
        <f>Q153*$F$152</f>
        <v>0</v>
      </c>
      <c r="G153" s="112">
        <f>SUM(C153:F153)/$A$152</f>
        <v>5.5059999999999998E-2</v>
      </c>
      <c r="H153" s="112">
        <f>0.92/66</f>
        <v>1.3939393939393941E-2</v>
      </c>
      <c r="I153" s="112">
        <f>G153*H153</f>
        <v>7.6750303030303038E-4</v>
      </c>
      <c r="O153" s="208">
        <v>35</v>
      </c>
      <c r="P153" s="232">
        <v>4.7699999999999992E-2</v>
      </c>
      <c r="Q153" s="214">
        <v>8.4499999999999992E-2</v>
      </c>
    </row>
    <row r="154" spans="1:17" x14ac:dyDescent="0.2">
      <c r="B154" s="176">
        <v>36</v>
      </c>
      <c r="C154" s="112">
        <f t="shared" si="8"/>
        <v>9.9399999999999988E-2</v>
      </c>
      <c r="D154" s="112">
        <f t="shared" ref="D154:D167" si="10">P154*$D$152</f>
        <v>9.9399999999999988E-2</v>
      </c>
      <c r="E154" s="112">
        <f t="shared" si="9"/>
        <v>8.7100000000000011E-2</v>
      </c>
      <c r="F154" s="112">
        <f t="shared" ref="F154:F167" si="11">Q154*$F$152</f>
        <v>0</v>
      </c>
      <c r="G154" s="112">
        <f t="shared" ref="G154:G167" si="12">SUM(C154:F154)/$A$152</f>
        <v>5.7179999999999995E-2</v>
      </c>
      <c r="H154" s="112">
        <f t="shared" ref="H154:H167" si="13">0.92/66</f>
        <v>1.3939393939393941E-2</v>
      </c>
      <c r="I154" s="112">
        <f t="shared" ref="I154:I167" si="14">G154*H154</f>
        <v>7.9705454545454541E-4</v>
      </c>
      <c r="O154" s="208">
        <v>36</v>
      </c>
      <c r="P154" s="232">
        <v>4.9699999999999994E-2</v>
      </c>
      <c r="Q154" s="214">
        <v>8.7100000000000011E-2</v>
      </c>
    </row>
    <row r="155" spans="1:17" x14ac:dyDescent="0.2">
      <c r="B155" s="176">
        <v>37</v>
      </c>
      <c r="C155" s="112">
        <f t="shared" si="8"/>
        <v>0.1014</v>
      </c>
      <c r="D155" s="112">
        <f t="shared" si="10"/>
        <v>0.1014</v>
      </c>
      <c r="E155" s="112">
        <f t="shared" si="9"/>
        <v>9.11E-2</v>
      </c>
      <c r="F155" s="112">
        <f t="shared" si="11"/>
        <v>0</v>
      </c>
      <c r="G155" s="112">
        <f t="shared" si="12"/>
        <v>5.8779999999999999E-2</v>
      </c>
      <c r="H155" s="112">
        <f>0.92/66</f>
        <v>1.3939393939393941E-2</v>
      </c>
      <c r="I155" s="112">
        <f t="shared" si="14"/>
        <v>8.1935757575757578E-4</v>
      </c>
      <c r="O155" s="208">
        <v>37</v>
      </c>
      <c r="P155" s="232">
        <v>5.0700000000000002E-2</v>
      </c>
      <c r="Q155" s="214">
        <v>9.11E-2</v>
      </c>
    </row>
    <row r="156" spans="1:17" x14ac:dyDescent="0.2">
      <c r="B156" s="176">
        <v>38</v>
      </c>
      <c r="C156" s="112">
        <f t="shared" si="8"/>
        <v>0.1134</v>
      </c>
      <c r="D156" s="112">
        <f t="shared" si="10"/>
        <v>0.1134</v>
      </c>
      <c r="E156" s="112">
        <f t="shared" si="9"/>
        <v>9.5799999999999996E-2</v>
      </c>
      <c r="F156" s="112">
        <f t="shared" si="11"/>
        <v>0</v>
      </c>
      <c r="G156" s="112">
        <f t="shared" si="12"/>
        <v>6.4519999999999994E-2</v>
      </c>
      <c r="H156" s="112">
        <f t="shared" si="13"/>
        <v>1.3939393939393941E-2</v>
      </c>
      <c r="I156" s="112">
        <f t="shared" si="14"/>
        <v>8.9936969696969692E-4</v>
      </c>
      <c r="O156" s="208">
        <v>38</v>
      </c>
      <c r="P156" s="232">
        <v>5.67E-2</v>
      </c>
      <c r="Q156" s="214">
        <v>9.5799999999999996E-2</v>
      </c>
    </row>
    <row r="157" spans="1:17" x14ac:dyDescent="0.2">
      <c r="B157" s="225">
        <v>39</v>
      </c>
      <c r="C157" s="234">
        <f t="shared" si="8"/>
        <v>0.11940000000000001</v>
      </c>
      <c r="D157" s="234">
        <f t="shared" si="10"/>
        <v>0.11940000000000001</v>
      </c>
      <c r="E157" s="234">
        <f t="shared" si="9"/>
        <v>0.10009999999999999</v>
      </c>
      <c r="F157" s="234">
        <f t="shared" si="11"/>
        <v>0</v>
      </c>
      <c r="G157" s="234">
        <f t="shared" si="12"/>
        <v>6.7779999999999993E-2</v>
      </c>
      <c r="H157" s="234">
        <f t="shared" si="13"/>
        <v>1.3939393939393941E-2</v>
      </c>
      <c r="I157" s="234">
        <f t="shared" si="14"/>
        <v>9.4481212121212124E-4</v>
      </c>
      <c r="O157" s="217">
        <v>39</v>
      </c>
      <c r="P157" s="233">
        <v>5.9700000000000003E-2</v>
      </c>
      <c r="Q157" s="219">
        <v>0.10009999999999999</v>
      </c>
    </row>
    <row r="158" spans="1:17" x14ac:dyDescent="0.2">
      <c r="B158" s="176">
        <v>40</v>
      </c>
      <c r="C158" s="112">
        <f t="shared" si="8"/>
        <v>0.12740000000000001</v>
      </c>
      <c r="D158" s="112">
        <f t="shared" si="10"/>
        <v>0.12740000000000001</v>
      </c>
      <c r="E158" s="112">
        <f t="shared" si="9"/>
        <v>0.1066</v>
      </c>
      <c r="F158" s="112">
        <f t="shared" si="11"/>
        <v>0</v>
      </c>
      <c r="G158" s="112">
        <f t="shared" si="12"/>
        <v>7.2280000000000011E-2</v>
      </c>
      <c r="H158" s="112">
        <f t="shared" si="13"/>
        <v>1.3939393939393941E-2</v>
      </c>
      <c r="I158" s="112">
        <f t="shared" si="14"/>
        <v>1.0075393939393941E-3</v>
      </c>
      <c r="O158" s="208">
        <v>40</v>
      </c>
      <c r="P158" s="232">
        <v>6.3700000000000007E-2</v>
      </c>
      <c r="Q158" s="214">
        <v>0.1066</v>
      </c>
    </row>
    <row r="159" spans="1:17" x14ac:dyDescent="0.2">
      <c r="B159" s="176">
        <v>41</v>
      </c>
      <c r="C159" s="112">
        <f t="shared" si="8"/>
        <v>0.13720000000000002</v>
      </c>
      <c r="D159" s="112">
        <f t="shared" si="10"/>
        <v>0.13720000000000002</v>
      </c>
      <c r="E159" s="112">
        <f t="shared" si="9"/>
        <v>0.11650000000000001</v>
      </c>
      <c r="F159" s="112">
        <f t="shared" si="11"/>
        <v>0</v>
      </c>
      <c r="G159" s="112">
        <f t="shared" si="12"/>
        <v>7.8179999999999999E-2</v>
      </c>
      <c r="H159" s="112">
        <f t="shared" si="13"/>
        <v>1.3939393939393941E-2</v>
      </c>
      <c r="I159" s="112">
        <f t="shared" si="14"/>
        <v>1.0897818181818183E-3</v>
      </c>
      <c r="O159" s="208">
        <v>41</v>
      </c>
      <c r="P159" s="232">
        <v>6.8600000000000008E-2</v>
      </c>
      <c r="Q159" s="214">
        <v>0.11650000000000001</v>
      </c>
    </row>
    <row r="160" spans="1:17" x14ac:dyDescent="0.2">
      <c r="B160" s="176">
        <v>42</v>
      </c>
      <c r="C160" s="112">
        <f t="shared" si="8"/>
        <v>0.1512</v>
      </c>
      <c r="D160" s="112">
        <f t="shared" si="10"/>
        <v>0.1512</v>
      </c>
      <c r="E160" s="112">
        <f t="shared" si="9"/>
        <v>0.12859999999999999</v>
      </c>
      <c r="F160" s="112">
        <f t="shared" si="11"/>
        <v>0</v>
      </c>
      <c r="G160" s="112">
        <f t="shared" si="12"/>
        <v>8.6199999999999999E-2</v>
      </c>
      <c r="H160" s="112">
        <f t="shared" si="13"/>
        <v>1.3939393939393941E-2</v>
      </c>
      <c r="I160" s="112">
        <f t="shared" si="14"/>
        <v>1.2015757575757576E-3</v>
      </c>
      <c r="O160" s="208">
        <v>42</v>
      </c>
      <c r="P160" s="232">
        <v>7.5600000000000001E-2</v>
      </c>
      <c r="Q160" s="214">
        <v>0.12859999999999999</v>
      </c>
    </row>
    <row r="161" spans="2:17" x14ac:dyDescent="0.2">
      <c r="B161" s="176">
        <v>43</v>
      </c>
      <c r="C161" s="112">
        <f t="shared" si="8"/>
        <v>0.16519999999999999</v>
      </c>
      <c r="D161" s="112">
        <f t="shared" si="10"/>
        <v>0.16519999999999999</v>
      </c>
      <c r="E161" s="112">
        <f t="shared" si="9"/>
        <v>0.1431</v>
      </c>
      <c r="F161" s="112">
        <f t="shared" si="11"/>
        <v>0</v>
      </c>
      <c r="G161" s="112">
        <f t="shared" si="12"/>
        <v>9.4699999999999993E-2</v>
      </c>
      <c r="H161" s="112">
        <f t="shared" si="13"/>
        <v>1.3939393939393941E-2</v>
      </c>
      <c r="I161" s="112">
        <f t="shared" si="14"/>
        <v>1.3200606060606061E-3</v>
      </c>
      <c r="O161" s="208">
        <v>43</v>
      </c>
      <c r="P161" s="232">
        <v>8.2599999999999993E-2</v>
      </c>
      <c r="Q161" s="214">
        <v>0.1431</v>
      </c>
    </row>
    <row r="162" spans="2:17" x14ac:dyDescent="0.2">
      <c r="B162" s="225">
        <v>44</v>
      </c>
      <c r="C162" s="234">
        <f t="shared" si="8"/>
        <v>0.17899999999999999</v>
      </c>
      <c r="D162" s="234">
        <f t="shared" si="10"/>
        <v>0.17899999999999999</v>
      </c>
      <c r="E162" s="234">
        <f t="shared" si="9"/>
        <v>0.15990000000000001</v>
      </c>
      <c r="F162" s="234">
        <f t="shared" si="11"/>
        <v>0</v>
      </c>
      <c r="G162" s="234">
        <f t="shared" si="12"/>
        <v>0.10358000000000001</v>
      </c>
      <c r="H162" s="234">
        <f t="shared" si="13"/>
        <v>1.3939393939393941E-2</v>
      </c>
      <c r="I162" s="234">
        <f t="shared" si="14"/>
        <v>1.4438424242424245E-3</v>
      </c>
      <c r="O162" s="217">
        <v>44</v>
      </c>
      <c r="P162" s="233">
        <v>8.9499999999999996E-2</v>
      </c>
      <c r="Q162" s="219">
        <v>0.15990000000000001</v>
      </c>
    </row>
    <row r="163" spans="2:17" x14ac:dyDescent="0.2">
      <c r="B163" s="176">
        <v>60</v>
      </c>
      <c r="C163" s="112">
        <f t="shared" si="8"/>
        <v>0.746</v>
      </c>
      <c r="D163" s="112">
        <f t="shared" si="10"/>
        <v>0.746</v>
      </c>
      <c r="E163" s="112">
        <f t="shared" si="9"/>
        <v>0.70040000000000002</v>
      </c>
      <c r="F163" s="112">
        <f t="shared" si="11"/>
        <v>0</v>
      </c>
      <c r="G163" s="112">
        <f t="shared" si="12"/>
        <v>0.43848000000000004</v>
      </c>
      <c r="H163" s="112">
        <f t="shared" si="13"/>
        <v>1.3939393939393941E-2</v>
      </c>
      <c r="I163" s="112">
        <f t="shared" si="14"/>
        <v>6.1121454545454553E-3</v>
      </c>
      <c r="O163" s="208">
        <v>60</v>
      </c>
      <c r="P163" s="232">
        <v>0.373</v>
      </c>
      <c r="Q163" s="214">
        <v>0.70040000000000002</v>
      </c>
    </row>
    <row r="164" spans="2:17" x14ac:dyDescent="0.2">
      <c r="B164" s="176">
        <v>61</v>
      </c>
      <c r="C164" s="112">
        <f t="shared" si="8"/>
        <v>0.79579999999999995</v>
      </c>
      <c r="D164" s="112">
        <f t="shared" si="10"/>
        <v>0.79579999999999995</v>
      </c>
      <c r="E164" s="112">
        <f t="shared" si="9"/>
        <v>0.78480000000000005</v>
      </c>
      <c r="F164" s="112">
        <f t="shared" si="11"/>
        <v>0</v>
      </c>
      <c r="G164" s="112">
        <f t="shared" si="12"/>
        <v>0.47527999999999998</v>
      </c>
      <c r="H164" s="112">
        <f t="shared" si="13"/>
        <v>1.3939393939393941E-2</v>
      </c>
      <c r="I164" s="112">
        <f t="shared" si="14"/>
        <v>6.625115151515152E-3</v>
      </c>
      <c r="O164" s="208">
        <v>61</v>
      </c>
      <c r="P164" s="232">
        <v>0.39789999999999998</v>
      </c>
      <c r="Q164" s="214">
        <v>0.78480000000000005</v>
      </c>
    </row>
    <row r="165" spans="2:17" x14ac:dyDescent="0.2">
      <c r="B165" s="176">
        <v>62</v>
      </c>
      <c r="C165" s="112">
        <f t="shared" si="8"/>
        <v>0.87340000000000007</v>
      </c>
      <c r="D165" s="112">
        <f t="shared" si="10"/>
        <v>0.87340000000000007</v>
      </c>
      <c r="E165" s="112">
        <f t="shared" si="9"/>
        <v>0.88390000000000002</v>
      </c>
      <c r="F165" s="112">
        <f t="shared" si="11"/>
        <v>0</v>
      </c>
      <c r="G165" s="112">
        <f t="shared" si="12"/>
        <v>0.52614000000000005</v>
      </c>
      <c r="H165" s="112">
        <f t="shared" si="13"/>
        <v>1.3939393939393941E-2</v>
      </c>
      <c r="I165" s="112">
        <f t="shared" si="14"/>
        <v>7.3340727272727287E-3</v>
      </c>
      <c r="O165" s="208">
        <v>62</v>
      </c>
      <c r="P165" s="232">
        <v>0.43670000000000003</v>
      </c>
      <c r="Q165" s="214">
        <v>0.88390000000000002</v>
      </c>
    </row>
    <row r="166" spans="2:17" x14ac:dyDescent="0.2">
      <c r="B166" s="176">
        <v>63</v>
      </c>
      <c r="C166" s="112">
        <f t="shared" si="8"/>
        <v>0.95499999999999996</v>
      </c>
      <c r="D166" s="112">
        <f t="shared" si="10"/>
        <v>0.95499999999999996</v>
      </c>
      <c r="E166" s="112">
        <f t="shared" si="9"/>
        <v>0.99080000000000001</v>
      </c>
      <c r="F166" s="112">
        <f t="shared" si="11"/>
        <v>0</v>
      </c>
      <c r="G166" s="112">
        <f t="shared" si="12"/>
        <v>0.58016000000000001</v>
      </c>
      <c r="H166" s="112">
        <f t="shared" si="13"/>
        <v>1.3939393939393941E-2</v>
      </c>
      <c r="I166" s="112">
        <f t="shared" si="14"/>
        <v>8.0870787878787893E-3</v>
      </c>
      <c r="O166" s="208">
        <v>63</v>
      </c>
      <c r="P166" s="232">
        <v>0.47749999999999998</v>
      </c>
      <c r="Q166" s="214">
        <v>0.99080000000000001</v>
      </c>
    </row>
    <row r="167" spans="2:17" x14ac:dyDescent="0.2">
      <c r="B167" s="176">
        <v>64</v>
      </c>
      <c r="C167" s="112">
        <f t="shared" si="8"/>
        <v>1.0724</v>
      </c>
      <c r="D167" s="112">
        <f t="shared" si="10"/>
        <v>1.0724</v>
      </c>
      <c r="E167" s="112">
        <f t="shared" si="9"/>
        <v>1.1025</v>
      </c>
      <c r="F167" s="112">
        <f t="shared" si="11"/>
        <v>0</v>
      </c>
      <c r="G167" s="112">
        <f t="shared" si="12"/>
        <v>0.64946000000000004</v>
      </c>
      <c r="H167" s="112">
        <f t="shared" si="13"/>
        <v>1.3939393939393941E-2</v>
      </c>
      <c r="I167" s="112">
        <f t="shared" si="14"/>
        <v>9.0530787878787891E-3</v>
      </c>
      <c r="O167" s="217">
        <v>64</v>
      </c>
      <c r="P167" s="233">
        <v>0.53620000000000001</v>
      </c>
      <c r="Q167" s="219">
        <v>1.1025</v>
      </c>
    </row>
    <row r="168" spans="2:17" x14ac:dyDescent="0.2">
      <c r="B168" s="28"/>
      <c r="C168" s="112"/>
      <c r="D168" s="112"/>
      <c r="E168" s="112"/>
      <c r="F168" s="112"/>
      <c r="G168" s="224"/>
      <c r="H168" s="223"/>
    </row>
    <row r="169" spans="2:17" x14ac:dyDescent="0.2">
      <c r="B169" s="28"/>
      <c r="C169" s="112"/>
      <c r="D169" s="112"/>
      <c r="E169" s="112"/>
      <c r="F169" s="112"/>
      <c r="G169" s="224"/>
      <c r="H169" s="223"/>
    </row>
    <row r="170" spans="2:17" x14ac:dyDescent="0.2">
      <c r="B170" s="465" t="s">
        <v>722</v>
      </c>
      <c r="C170" s="465"/>
      <c r="D170" s="465"/>
      <c r="E170" s="465"/>
      <c r="F170" s="465"/>
      <c r="G170" s="465"/>
      <c r="H170" s="465"/>
      <c r="I170" s="465"/>
    </row>
    <row r="171" spans="2:17" x14ac:dyDescent="0.2">
      <c r="B171" s="106" t="s">
        <v>483</v>
      </c>
      <c r="C171" s="40" t="s">
        <v>484</v>
      </c>
      <c r="D171" s="108" t="s">
        <v>485</v>
      </c>
      <c r="E171" s="111" t="s">
        <v>480</v>
      </c>
      <c r="F171" s="108" t="s">
        <v>486</v>
      </c>
      <c r="G171" s="151" t="s">
        <v>488</v>
      </c>
      <c r="H171" s="152" t="s">
        <v>437</v>
      </c>
      <c r="J171" s="3">
        <v>1</v>
      </c>
      <c r="K171" s="3" t="s">
        <v>92</v>
      </c>
    </row>
    <row r="172" spans="2:17" x14ac:dyDescent="0.2">
      <c r="B172" s="28" t="s">
        <v>79</v>
      </c>
      <c r="C172" s="3" t="s">
        <v>85</v>
      </c>
      <c r="D172" s="3">
        <v>1</v>
      </c>
      <c r="E172" s="3">
        <f>SUM(H153:H157)</f>
        <v>6.9696969696969702E-2</v>
      </c>
      <c r="F172" s="3">
        <f>SUM(I153:I157)/E172</f>
        <v>6.0663999999999989E-2</v>
      </c>
      <c r="G172" s="177">
        <f>V57</f>
        <v>65000</v>
      </c>
      <c r="H172" s="130">
        <f>F172*G172*J172</f>
        <v>4731.7919999999995</v>
      </c>
      <c r="J172" s="3">
        <v>1.2</v>
      </c>
      <c r="K172" s="3" t="s">
        <v>85</v>
      </c>
    </row>
    <row r="173" spans="2:17" x14ac:dyDescent="0.2">
      <c r="B173" s="28" t="s">
        <v>83</v>
      </c>
      <c r="C173" s="3" t="s">
        <v>92</v>
      </c>
      <c r="D173" s="3">
        <v>2</v>
      </c>
      <c r="E173" s="3">
        <f>SUM(H158:H162)</f>
        <v>6.9696969696969702E-2</v>
      </c>
      <c r="F173" s="3">
        <f>SUM(I158:I162)/E173</f>
        <v>8.6987999999999996E-2</v>
      </c>
      <c r="G173" s="177">
        <f>V39+V48</f>
        <v>155000</v>
      </c>
      <c r="H173" s="130">
        <f>F173*G173*J171</f>
        <v>13483.14</v>
      </c>
    </row>
    <row r="174" spans="2:17" x14ac:dyDescent="0.2">
      <c r="B174" s="28" t="s">
        <v>83</v>
      </c>
      <c r="C174" s="3" t="s">
        <v>85</v>
      </c>
      <c r="D174" s="3">
        <v>1</v>
      </c>
      <c r="E174" s="3">
        <f>SUM(H158:H162)</f>
        <v>6.9696969696969702E-2</v>
      </c>
      <c r="F174" s="3">
        <f>SUM(I158:I162)/E174</f>
        <v>8.6987999999999996E-2</v>
      </c>
      <c r="G174" s="177">
        <f>V66</f>
        <v>70000</v>
      </c>
      <c r="H174" s="130">
        <f>F174*G174*J172</f>
        <v>7306.9919999999993</v>
      </c>
    </row>
    <row r="175" spans="2:17" x14ac:dyDescent="0.2">
      <c r="B175" s="50" t="s">
        <v>234</v>
      </c>
      <c r="C175" s="3" t="s">
        <v>92</v>
      </c>
      <c r="D175" s="3">
        <v>1</v>
      </c>
      <c r="E175" s="3">
        <f>SUM(H163:H167)</f>
        <v>6.9696969696969702E-2</v>
      </c>
      <c r="F175" s="3">
        <f>SUM(I163:I167)/E175</f>
        <v>0.53390400000000005</v>
      </c>
      <c r="G175" s="177">
        <f>V75</f>
        <v>70000</v>
      </c>
      <c r="H175" s="130">
        <f>F175*G175*J171</f>
        <v>37373.280000000006</v>
      </c>
    </row>
    <row r="176" spans="2:17" x14ac:dyDescent="0.2">
      <c r="B176" s="28"/>
      <c r="C176" s="112"/>
      <c r="D176" s="112"/>
      <c r="E176" s="112"/>
      <c r="F176" s="112"/>
      <c r="G176" s="224"/>
      <c r="H176" s="223"/>
    </row>
    <row r="177" spans="2:8" x14ac:dyDescent="0.2">
      <c r="B177" s="28"/>
      <c r="C177" s="112"/>
      <c r="D177" s="112"/>
      <c r="E177" s="112"/>
      <c r="F177" s="112"/>
      <c r="G177" s="224"/>
      <c r="H177" s="223"/>
    </row>
    <row r="178" spans="2:8" x14ac:dyDescent="0.2">
      <c r="B178" s="28"/>
      <c r="C178" s="112"/>
      <c r="D178" s="112"/>
      <c r="E178" s="112"/>
      <c r="F178" s="112"/>
      <c r="G178" s="224"/>
      <c r="H178" s="223"/>
    </row>
    <row r="179" spans="2:8" x14ac:dyDescent="0.2">
      <c r="E179" s="455" t="s">
        <v>1314</v>
      </c>
      <c r="F179" s="455"/>
      <c r="G179" s="455"/>
      <c r="H179" s="455"/>
    </row>
    <row r="180" spans="2:8" x14ac:dyDescent="0.2">
      <c r="E180" s="77" t="s">
        <v>353</v>
      </c>
      <c r="F180" s="77" t="s">
        <v>1302</v>
      </c>
      <c r="G180" s="119" t="s">
        <v>354</v>
      </c>
      <c r="H180" s="135" t="s">
        <v>574</v>
      </c>
    </row>
    <row r="181" spans="2:8" x14ac:dyDescent="0.2">
      <c r="E181" s="107" t="s">
        <v>3585</v>
      </c>
      <c r="F181" s="35"/>
      <c r="G181" s="108" t="s">
        <v>22</v>
      </c>
      <c r="H181" s="19" t="s">
        <v>23</v>
      </c>
    </row>
    <row r="182" spans="2:8" x14ac:dyDescent="0.2">
      <c r="E182" s="107" t="s">
        <v>4066</v>
      </c>
      <c r="F182" s="35"/>
      <c r="G182" s="108" t="s">
        <v>26</v>
      </c>
      <c r="H182" s="186" t="s">
        <v>99</v>
      </c>
    </row>
    <row r="183" spans="2:8" x14ac:dyDescent="0.2">
      <c r="E183" s="107" t="s">
        <v>3773</v>
      </c>
      <c r="F183" s="35"/>
      <c r="G183" s="108" t="s">
        <v>440</v>
      </c>
      <c r="H183" s="226" t="s">
        <v>2358</v>
      </c>
    </row>
    <row r="184" spans="2:8" x14ac:dyDescent="0.2">
      <c r="E184" s="107" t="s">
        <v>3774</v>
      </c>
      <c r="F184" s="3"/>
      <c r="G184" s="111" t="s">
        <v>723</v>
      </c>
      <c r="H184" s="194" t="s">
        <v>2358</v>
      </c>
    </row>
    <row r="185" spans="2:8" x14ac:dyDescent="0.2">
      <c r="E185" s="107" t="s">
        <v>3775</v>
      </c>
      <c r="F185" s="3"/>
      <c r="G185" s="111" t="s">
        <v>399</v>
      </c>
      <c r="H185" s="192" t="s">
        <v>2354</v>
      </c>
    </row>
    <row r="186" spans="2:8" x14ac:dyDescent="0.2">
      <c r="E186" s="107" t="s">
        <v>3776</v>
      </c>
      <c r="G186" s="108" t="s">
        <v>70</v>
      </c>
      <c r="H186" s="200" t="s">
        <v>2088</v>
      </c>
    </row>
    <row r="187" spans="2:8" x14ac:dyDescent="0.2">
      <c r="E187" s="107" t="s">
        <v>3777</v>
      </c>
      <c r="G187" s="108" t="s">
        <v>441</v>
      </c>
      <c r="H187" s="194" t="s">
        <v>2359</v>
      </c>
    </row>
    <row r="188" spans="2:8" x14ac:dyDescent="0.2">
      <c r="E188" s="107" t="s">
        <v>3778</v>
      </c>
      <c r="G188" s="108" t="s">
        <v>442</v>
      </c>
      <c r="H188" s="194" t="s">
        <v>2360</v>
      </c>
    </row>
    <row r="189" spans="2:8" x14ac:dyDescent="0.2">
      <c r="E189" s="107" t="s">
        <v>3779</v>
      </c>
      <c r="G189" s="108" t="s">
        <v>724</v>
      </c>
      <c r="H189" s="194" t="s">
        <v>2359</v>
      </c>
    </row>
  </sheetData>
  <mergeCells count="7">
    <mergeCell ref="E179:H179"/>
    <mergeCell ref="C3:F3"/>
    <mergeCell ref="S3:V3"/>
    <mergeCell ref="B116:J116"/>
    <mergeCell ref="B141:I141"/>
    <mergeCell ref="B150:J150"/>
    <mergeCell ref="B170:I170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V40"/>
  <sheetViews>
    <sheetView workbookViewId="0">
      <selection activeCell="O20" sqref="O20"/>
    </sheetView>
  </sheetViews>
  <sheetFormatPr baseColWidth="10" defaultColWidth="8.83203125" defaultRowHeight="15" x14ac:dyDescent="0.2"/>
  <cols>
    <col min="3" max="4" width="12.5" customWidth="1" collapsed="1"/>
    <col min="5" max="5" width="22.5" customWidth="1" collapsed="1"/>
    <col min="6" max="6" width="16.5" customWidth="1" collapsed="1"/>
    <col min="7" max="7" width="12.5" customWidth="1" collapsed="1"/>
    <col min="8" max="8" width="13.5" bestFit="1" customWidth="1" collapsed="1"/>
    <col min="12" max="12" width="11.5" customWidth="1" collapsed="1"/>
    <col min="15" max="15" width="14.5" customWidth="1" collapsed="1"/>
    <col min="20" max="20" width="17.5" customWidth="1" collapsed="1"/>
    <col min="21" max="21" width="12.5" customWidth="1" collapsed="1"/>
  </cols>
  <sheetData>
    <row r="3" spans="3:22" x14ac:dyDescent="0.2">
      <c r="C3" s="35" t="s">
        <v>1407</v>
      </c>
    </row>
    <row r="4" spans="3:22" x14ac:dyDescent="0.2">
      <c r="C4" s="25" t="s">
        <v>417</v>
      </c>
      <c r="D4" s="25" t="s">
        <v>418</v>
      </c>
      <c r="E4" s="25">
        <v>3</v>
      </c>
      <c r="F4" s="25"/>
    </row>
    <row r="5" spans="3:22" x14ac:dyDescent="0.2">
      <c r="C5" s="235" t="s">
        <v>353</v>
      </c>
      <c r="D5" s="77" t="s">
        <v>1302</v>
      </c>
      <c r="E5" s="236" t="s">
        <v>354</v>
      </c>
      <c r="F5" s="315" t="s">
        <v>574</v>
      </c>
      <c r="T5" s="6"/>
      <c r="U5" s="6"/>
    </row>
    <row r="6" spans="3:22" x14ac:dyDescent="0.2">
      <c r="C6" s="237" t="s">
        <v>3837</v>
      </c>
      <c r="E6" s="108" t="s">
        <v>22</v>
      </c>
      <c r="F6" s="10" t="s">
        <v>140</v>
      </c>
      <c r="T6" s="11"/>
      <c r="U6" s="11"/>
    </row>
    <row r="7" spans="3:22" x14ac:dyDescent="0.2">
      <c r="C7" s="107" t="s">
        <v>3987</v>
      </c>
      <c r="E7" s="111" t="s">
        <v>408</v>
      </c>
      <c r="F7" s="28" t="s">
        <v>1469</v>
      </c>
      <c r="T7" s="8"/>
      <c r="U7" s="8"/>
    </row>
    <row r="8" spans="3:22" x14ac:dyDescent="0.2">
      <c r="C8" s="107" t="s">
        <v>4058</v>
      </c>
      <c r="E8" s="111" t="s">
        <v>410</v>
      </c>
      <c r="F8" s="250" t="s">
        <v>1470</v>
      </c>
      <c r="T8" s="101"/>
      <c r="U8" s="101"/>
    </row>
    <row r="9" spans="3:22" x14ac:dyDescent="0.2">
      <c r="C9" s="107" t="s">
        <v>4060</v>
      </c>
      <c r="E9" s="111" t="s">
        <v>412</v>
      </c>
      <c r="F9" s="251" t="s">
        <v>1471</v>
      </c>
      <c r="T9" s="11"/>
      <c r="U9" s="11"/>
    </row>
    <row r="10" spans="3:22" x14ac:dyDescent="0.2">
      <c r="C10" s="107" t="s">
        <v>4062</v>
      </c>
      <c r="E10" s="111" t="s">
        <v>414</v>
      </c>
      <c r="F10" s="244" t="s">
        <v>1472</v>
      </c>
      <c r="T10" s="11"/>
      <c r="U10" s="11"/>
    </row>
    <row r="11" spans="3:22" x14ac:dyDescent="0.2">
      <c r="C11" s="107" t="s">
        <v>4064</v>
      </c>
      <c r="E11" s="127" t="s">
        <v>416</v>
      </c>
      <c r="F11" s="310" t="s">
        <v>1751</v>
      </c>
      <c r="T11" s="11"/>
      <c r="U11" s="11"/>
    </row>
    <row r="12" spans="3:22" x14ac:dyDescent="0.2">
      <c r="C12" s="237" t="s">
        <v>6587</v>
      </c>
      <c r="D12" s="25"/>
      <c r="E12" s="108" t="s">
        <v>26</v>
      </c>
      <c r="F12" s="186" t="s">
        <v>490</v>
      </c>
      <c r="T12" s="11"/>
      <c r="U12" s="10"/>
    </row>
    <row r="13" spans="3:22" x14ac:dyDescent="0.2">
      <c r="C13" s="237" t="s">
        <v>6588</v>
      </c>
      <c r="D13" s="25"/>
      <c r="E13" s="111" t="s">
        <v>422</v>
      </c>
      <c r="F13" s="10" t="s">
        <v>1474</v>
      </c>
      <c r="T13" s="11"/>
      <c r="U13" s="11"/>
    </row>
    <row r="14" spans="3:22" x14ac:dyDescent="0.2">
      <c r="C14" s="107" t="s">
        <v>6589</v>
      </c>
      <c r="E14" s="111" t="s">
        <v>726</v>
      </c>
      <c r="F14" s="238" t="s">
        <v>1511</v>
      </c>
      <c r="T14" s="6"/>
      <c r="U14" s="3"/>
      <c r="V14" s="3"/>
    </row>
    <row r="15" spans="3:22" x14ac:dyDescent="0.2">
      <c r="C15" s="237" t="s">
        <v>6590</v>
      </c>
      <c r="D15" s="4"/>
      <c r="E15" s="111" t="s">
        <v>727</v>
      </c>
      <c r="F15" s="10" t="s">
        <v>3000</v>
      </c>
      <c r="S15" s="11"/>
      <c r="T15" s="11"/>
      <c r="U15" s="3"/>
      <c r="V15" s="3"/>
    </row>
    <row r="16" spans="3:22" x14ac:dyDescent="0.2">
      <c r="C16" s="237" t="s">
        <v>6591</v>
      </c>
      <c r="D16" s="25"/>
      <c r="E16" s="108" t="s">
        <v>66</v>
      </c>
      <c r="F16" s="186" t="s">
        <v>162</v>
      </c>
      <c r="H16" s="25"/>
      <c r="S16" s="8"/>
      <c r="T16" s="8"/>
      <c r="U16" s="3"/>
      <c r="V16" s="3"/>
    </row>
    <row r="17" spans="3:22" x14ac:dyDescent="0.2">
      <c r="C17" s="237" t="s">
        <v>6592</v>
      </c>
      <c r="D17" s="4"/>
      <c r="E17" s="111" t="s">
        <v>426</v>
      </c>
      <c r="F17" s="10" t="s">
        <v>1486</v>
      </c>
      <c r="I17">
        <v>0.5</v>
      </c>
      <c r="J17" t="s">
        <v>1285</v>
      </c>
      <c r="S17" s="101"/>
      <c r="T17" s="101"/>
      <c r="U17" s="3"/>
      <c r="V17" s="3"/>
    </row>
    <row r="18" spans="3:22" x14ac:dyDescent="0.2">
      <c r="C18" s="237" t="s">
        <v>6593</v>
      </c>
      <c r="D18" s="25"/>
      <c r="E18" s="111" t="s">
        <v>349</v>
      </c>
      <c r="F18" s="10" t="s">
        <v>3006</v>
      </c>
      <c r="S18" s="11"/>
      <c r="T18" s="11"/>
      <c r="U18" s="3"/>
      <c r="V18" s="3"/>
    </row>
    <row r="19" spans="3:22" x14ac:dyDescent="0.2">
      <c r="C19" s="237" t="s">
        <v>6594</v>
      </c>
      <c r="D19" s="25"/>
      <c r="E19" s="111" t="s">
        <v>430</v>
      </c>
      <c r="F19" s="10" t="s">
        <v>3007</v>
      </c>
      <c r="S19" s="11"/>
      <c r="T19" s="11"/>
      <c r="U19" s="3"/>
      <c r="V19" s="3"/>
    </row>
    <row r="20" spans="3:22" x14ac:dyDescent="0.2">
      <c r="C20" s="237" t="s">
        <v>6595</v>
      </c>
      <c r="D20" s="25"/>
      <c r="E20" s="111" t="s">
        <v>432</v>
      </c>
      <c r="F20" s="10" t="s">
        <v>3008</v>
      </c>
      <c r="S20" s="11"/>
      <c r="T20" s="11"/>
      <c r="U20" s="3"/>
      <c r="V20" s="3"/>
    </row>
    <row r="21" spans="3:22" x14ac:dyDescent="0.2">
      <c r="C21" s="237" t="s">
        <v>6596</v>
      </c>
      <c r="D21" s="4"/>
      <c r="E21" s="111" t="s">
        <v>434</v>
      </c>
      <c r="F21" s="10" t="s">
        <v>3009</v>
      </c>
      <c r="S21" s="11"/>
      <c r="T21" s="11"/>
      <c r="U21" s="10"/>
      <c r="V21" s="10"/>
    </row>
    <row r="22" spans="3:22" x14ac:dyDescent="0.2">
      <c r="C22" s="237" t="s">
        <v>6597</v>
      </c>
      <c r="D22" s="4"/>
      <c r="E22" s="108" t="s">
        <v>436</v>
      </c>
      <c r="F22" s="10" t="s">
        <v>3009</v>
      </c>
      <c r="S22" s="11"/>
      <c r="T22" s="11"/>
      <c r="U22" s="11"/>
      <c r="V22" s="11"/>
    </row>
    <row r="23" spans="3:22" x14ac:dyDescent="0.2">
      <c r="C23" s="237" t="s">
        <v>6598</v>
      </c>
      <c r="D23" s="25"/>
      <c r="E23" s="108" t="s">
        <v>439</v>
      </c>
      <c r="F23" s="10" t="s">
        <v>3010</v>
      </c>
      <c r="S23" s="11"/>
      <c r="T23" s="6"/>
      <c r="U23" s="11"/>
      <c r="V23" s="11"/>
    </row>
    <row r="24" spans="3:22" x14ac:dyDescent="0.2">
      <c r="C24" s="237" t="s">
        <v>6599</v>
      </c>
      <c r="D24" s="25"/>
      <c r="E24" s="108" t="s">
        <v>440</v>
      </c>
      <c r="F24" s="10" t="s">
        <v>3010</v>
      </c>
      <c r="S24" s="11"/>
      <c r="T24" s="11"/>
      <c r="U24" s="11"/>
      <c r="V24" s="11"/>
    </row>
    <row r="25" spans="3:22" x14ac:dyDescent="0.2">
      <c r="C25" s="237" t="s">
        <v>6600</v>
      </c>
      <c r="D25" s="25"/>
      <c r="E25" s="108" t="s">
        <v>399</v>
      </c>
      <c r="F25" s="10" t="s">
        <v>3006</v>
      </c>
      <c r="H25" s="28"/>
      <c r="S25" s="11"/>
      <c r="T25" s="8"/>
      <c r="U25" s="11"/>
      <c r="V25" s="11"/>
    </row>
    <row r="26" spans="3:22" x14ac:dyDescent="0.2">
      <c r="C26" s="237" t="s">
        <v>6601</v>
      </c>
      <c r="D26" s="4"/>
      <c r="E26" s="108" t="s">
        <v>498</v>
      </c>
      <c r="F26" s="10" t="s">
        <v>1486</v>
      </c>
      <c r="H26" s="28"/>
      <c r="T26" s="101"/>
    </row>
    <row r="27" spans="3:22" x14ac:dyDescent="0.2">
      <c r="H27" s="3"/>
      <c r="T27" s="11"/>
    </row>
    <row r="28" spans="3:22" x14ac:dyDescent="0.2">
      <c r="H28" s="28"/>
      <c r="T28" s="11"/>
    </row>
    <row r="29" spans="3:22" x14ac:dyDescent="0.2">
      <c r="T29" s="11"/>
      <c r="U29" s="6"/>
    </row>
    <row r="30" spans="3:22" x14ac:dyDescent="0.2">
      <c r="D30" s="138" t="s">
        <v>1408</v>
      </c>
      <c r="E30" s="35"/>
      <c r="F30" s="175"/>
    </row>
    <row r="31" spans="3:22" x14ac:dyDescent="0.2">
      <c r="D31" s="77" t="s">
        <v>353</v>
      </c>
      <c r="E31" s="77" t="s">
        <v>1302</v>
      </c>
      <c r="F31" s="119" t="s">
        <v>354</v>
      </c>
      <c r="G31" s="239" t="s">
        <v>574</v>
      </c>
    </row>
    <row r="32" spans="3:22" x14ac:dyDescent="0.2">
      <c r="D32" s="107" t="s">
        <v>3837</v>
      </c>
      <c r="E32" s="35"/>
      <c r="F32" s="108" t="s">
        <v>22</v>
      </c>
      <c r="G32" s="19" t="s">
        <v>140</v>
      </c>
    </row>
    <row r="33" spans="4:7" x14ac:dyDescent="0.2">
      <c r="D33" s="107" t="s">
        <v>6587</v>
      </c>
      <c r="E33" s="35"/>
      <c r="F33" s="108" t="s">
        <v>26</v>
      </c>
      <c r="G33" s="186" t="s">
        <v>490</v>
      </c>
    </row>
    <row r="34" spans="4:7" x14ac:dyDescent="0.2">
      <c r="D34" s="107" t="s">
        <v>6602</v>
      </c>
      <c r="E34" s="35"/>
      <c r="F34" s="108" t="s">
        <v>440</v>
      </c>
      <c r="G34" s="226" t="s">
        <v>3010</v>
      </c>
    </row>
    <row r="35" spans="4:7" x14ac:dyDescent="0.2">
      <c r="D35" s="107" t="s">
        <v>6603</v>
      </c>
      <c r="E35" s="3"/>
      <c r="F35" s="111" t="s">
        <v>723</v>
      </c>
      <c r="G35" s="132" t="s">
        <v>3010</v>
      </c>
    </row>
    <row r="36" spans="4:7" x14ac:dyDescent="0.2">
      <c r="D36" s="107" t="s">
        <v>6604</v>
      </c>
      <c r="E36" s="3"/>
      <c r="F36" s="111" t="s">
        <v>399</v>
      </c>
      <c r="G36" s="192" t="s">
        <v>3006</v>
      </c>
    </row>
    <row r="37" spans="4:7" x14ac:dyDescent="0.2">
      <c r="D37" s="107" t="s">
        <v>6605</v>
      </c>
      <c r="F37" s="108" t="s">
        <v>70</v>
      </c>
      <c r="G37" s="145" t="s">
        <v>1486</v>
      </c>
    </row>
    <row r="38" spans="4:7" x14ac:dyDescent="0.2">
      <c r="D38" s="107" t="s">
        <v>6606</v>
      </c>
      <c r="F38" s="108" t="s">
        <v>441</v>
      </c>
      <c r="G38" s="132" t="s">
        <v>2918</v>
      </c>
    </row>
    <row r="39" spans="4:7" x14ac:dyDescent="0.2">
      <c r="D39" s="107" t="s">
        <v>6607</v>
      </c>
      <c r="F39" s="108" t="s">
        <v>442</v>
      </c>
      <c r="G39" s="132" t="s">
        <v>1804</v>
      </c>
    </row>
    <row r="40" spans="4:7" x14ac:dyDescent="0.2">
      <c r="D40" s="107" t="s">
        <v>6608</v>
      </c>
      <c r="F40" s="108" t="s">
        <v>724</v>
      </c>
      <c r="G40" s="132" t="s">
        <v>2918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3:Y202"/>
  <sheetViews>
    <sheetView workbookViewId="0">
      <selection activeCell="L192" sqref="L192"/>
    </sheetView>
  </sheetViews>
  <sheetFormatPr baseColWidth="10" defaultColWidth="8.83203125" defaultRowHeight="15" x14ac:dyDescent="0.2"/>
  <cols>
    <col min="3" max="4" width="12.5" customWidth="1" collapsed="1"/>
    <col min="5" max="5" width="22.5" customWidth="1" collapsed="1"/>
    <col min="6" max="6" width="16.5" customWidth="1" collapsed="1"/>
    <col min="7" max="7" width="12.5" customWidth="1" collapsed="1"/>
    <col min="8" max="8" width="13.5" bestFit="1" customWidth="1" collapsed="1"/>
    <col min="12" max="12" width="11.5" customWidth="1" collapsed="1"/>
    <col min="15" max="15" width="14.5" customWidth="1" collapsed="1"/>
    <col min="20" max="20" width="11.5" customWidth="1" collapsed="1"/>
    <col min="21" max="21" width="19.5" customWidth="1" collapsed="1"/>
    <col min="22" max="22" width="24.5" customWidth="1" collapsed="1"/>
    <col min="25" max="25" width="12.5" customWidth="1" collapsed="1"/>
  </cols>
  <sheetData>
    <row r="3" spans="3:25" x14ac:dyDescent="0.2">
      <c r="C3" s="455" t="s">
        <v>1990</v>
      </c>
      <c r="D3" s="455"/>
      <c r="E3" s="455"/>
      <c r="F3" s="455"/>
      <c r="S3" s="456" t="s">
        <v>1317</v>
      </c>
      <c r="T3" s="456"/>
      <c r="U3" s="456"/>
      <c r="V3" s="456"/>
    </row>
    <row r="4" spans="3:25" x14ac:dyDescent="0.2">
      <c r="C4" s="77" t="s">
        <v>353</v>
      </c>
      <c r="D4" s="77" t="s">
        <v>1302</v>
      </c>
      <c r="E4" s="119" t="s">
        <v>354</v>
      </c>
      <c r="F4" s="51" t="s">
        <v>574</v>
      </c>
      <c r="S4" s="77" t="s">
        <v>353</v>
      </c>
      <c r="T4" s="77" t="s">
        <v>1302</v>
      </c>
      <c r="U4" s="119" t="s">
        <v>354</v>
      </c>
      <c r="V4" s="135" t="s">
        <v>574</v>
      </c>
    </row>
    <row r="5" spans="3:25" x14ac:dyDescent="0.2">
      <c r="C5" s="107" t="s">
        <v>3837</v>
      </c>
      <c r="D5" s="35"/>
      <c r="E5" s="108" t="s">
        <v>22</v>
      </c>
      <c r="F5" s="19" t="s">
        <v>140</v>
      </c>
      <c r="S5" s="107" t="s">
        <v>6609</v>
      </c>
      <c r="T5" s="110"/>
      <c r="U5" s="108" t="s">
        <v>356</v>
      </c>
      <c r="V5" s="109" t="s">
        <v>1266</v>
      </c>
    </row>
    <row r="6" spans="3:25" x14ac:dyDescent="0.2">
      <c r="C6" s="107" t="s">
        <v>3987</v>
      </c>
      <c r="E6" s="111" t="s">
        <v>408</v>
      </c>
      <c r="F6" s="50" t="s">
        <v>1469</v>
      </c>
      <c r="S6" s="107" t="s">
        <v>6610</v>
      </c>
      <c r="T6" s="110"/>
      <c r="U6" s="111" t="s">
        <v>328</v>
      </c>
      <c r="V6" s="112" t="s">
        <v>329</v>
      </c>
      <c r="X6" s="11">
        <v>0.5</v>
      </c>
      <c r="Y6" t="s">
        <v>1285</v>
      </c>
    </row>
    <row r="7" spans="3:25" x14ac:dyDescent="0.2">
      <c r="C7" s="107" t="s">
        <v>3989</v>
      </c>
      <c r="E7" s="111" t="s">
        <v>410</v>
      </c>
      <c r="F7" s="136" t="s">
        <v>1470</v>
      </c>
      <c r="S7" s="107" t="s">
        <v>6611</v>
      </c>
      <c r="T7" s="110"/>
      <c r="U7" s="111" t="s">
        <v>359</v>
      </c>
      <c r="V7" s="10" t="b">
        <v>0</v>
      </c>
      <c r="X7" s="8"/>
    </row>
    <row r="8" spans="3:25" x14ac:dyDescent="0.2">
      <c r="C8" s="107" t="s">
        <v>3991</v>
      </c>
      <c r="E8" s="111" t="s">
        <v>412</v>
      </c>
      <c r="F8" s="184" t="s">
        <v>1471</v>
      </c>
      <c r="S8" s="107" t="s">
        <v>6612</v>
      </c>
      <c r="T8" s="110"/>
      <c r="U8" s="111" t="s">
        <v>361</v>
      </c>
      <c r="V8" s="10" t="s">
        <v>85</v>
      </c>
      <c r="X8" s="101"/>
    </row>
    <row r="9" spans="3:25" x14ac:dyDescent="0.2">
      <c r="C9" s="107" t="s">
        <v>3993</v>
      </c>
      <c r="E9" s="111" t="s">
        <v>414</v>
      </c>
      <c r="F9" s="126" t="s">
        <v>1472</v>
      </c>
      <c r="S9" s="107" t="s">
        <v>6613</v>
      </c>
      <c r="T9" s="3"/>
      <c r="U9" s="111" t="s">
        <v>369</v>
      </c>
      <c r="V9" s="28">
        <v>45</v>
      </c>
      <c r="X9" s="11"/>
    </row>
    <row r="10" spans="3:25" x14ac:dyDescent="0.2">
      <c r="C10" s="107" t="s">
        <v>3995</v>
      </c>
      <c r="E10" s="127" t="s">
        <v>416</v>
      </c>
      <c r="F10" s="185" t="s">
        <v>1751</v>
      </c>
      <c r="S10" s="107" t="s">
        <v>6614</v>
      </c>
      <c r="T10" s="3"/>
      <c r="U10" s="111" t="s">
        <v>371</v>
      </c>
      <c r="V10" s="28" t="s">
        <v>95</v>
      </c>
      <c r="X10" s="11"/>
    </row>
    <row r="11" spans="3:25" x14ac:dyDescent="0.2">
      <c r="C11" s="107" t="s">
        <v>6615</v>
      </c>
      <c r="D11" s="35"/>
      <c r="E11" s="108" t="s">
        <v>26</v>
      </c>
      <c r="F11" s="228" t="s">
        <v>99</v>
      </c>
      <c r="S11" s="107" t="s">
        <v>6616</v>
      </c>
      <c r="T11" s="3"/>
      <c r="U11" s="111" t="s">
        <v>373</v>
      </c>
      <c r="V11" s="113">
        <v>75000</v>
      </c>
      <c r="X11" s="11"/>
    </row>
    <row r="12" spans="3:25" x14ac:dyDescent="0.2">
      <c r="C12" s="107" t="s">
        <v>6617</v>
      </c>
      <c r="D12" s="3"/>
      <c r="E12" s="111" t="s">
        <v>422</v>
      </c>
      <c r="F12" s="137" t="s">
        <v>1804</v>
      </c>
      <c r="S12" s="107" t="s">
        <v>6618</v>
      </c>
      <c r="T12" s="3"/>
      <c r="U12" s="111" t="s">
        <v>376</v>
      </c>
      <c r="V12" s="113">
        <f>V11*$X$6</f>
        <v>37500</v>
      </c>
      <c r="X12" s="11"/>
    </row>
    <row r="13" spans="3:25" x14ac:dyDescent="0.2">
      <c r="C13" s="107" t="s">
        <v>6619</v>
      </c>
      <c r="E13" s="111" t="s">
        <v>725</v>
      </c>
      <c r="F13" s="137" t="s">
        <v>1752</v>
      </c>
      <c r="H13" s="137"/>
      <c r="S13" s="107" t="s">
        <v>6620</v>
      </c>
      <c r="T13" s="3"/>
      <c r="U13" s="127" t="s">
        <v>378</v>
      </c>
      <c r="V13" s="188">
        <f>ROUND(0.0975*V12/1000,3)</f>
        <v>3.6560000000000001</v>
      </c>
      <c r="X13" s="11"/>
    </row>
    <row r="14" spans="3:25" x14ac:dyDescent="0.2">
      <c r="C14" s="107" t="s">
        <v>6621</v>
      </c>
      <c r="E14" s="111" t="s">
        <v>726</v>
      </c>
      <c r="F14" s="137" t="s">
        <v>1511</v>
      </c>
      <c r="S14" s="107" t="s">
        <v>6622</v>
      </c>
      <c r="T14" s="3"/>
      <c r="U14" s="108" t="s">
        <v>356</v>
      </c>
      <c r="V14" s="116" t="s">
        <v>1267</v>
      </c>
      <c r="X14" s="11"/>
    </row>
    <row r="15" spans="3:25" x14ac:dyDescent="0.2">
      <c r="C15" s="107" t="s">
        <v>6623</v>
      </c>
      <c r="D15" s="3"/>
      <c r="E15" s="127" t="s">
        <v>727</v>
      </c>
      <c r="F15" s="51" t="s">
        <v>1805</v>
      </c>
      <c r="S15" s="107" t="s">
        <v>6624</v>
      </c>
      <c r="T15" s="3"/>
      <c r="U15" s="111" t="s">
        <v>328</v>
      </c>
      <c r="V15" s="112" t="s">
        <v>329</v>
      </c>
      <c r="X15" s="11"/>
    </row>
    <row r="16" spans="3:25" x14ac:dyDescent="0.2">
      <c r="C16" s="107" t="s">
        <v>6625</v>
      </c>
      <c r="D16" s="35"/>
      <c r="E16" s="108" t="s">
        <v>66</v>
      </c>
      <c r="F16" s="186" t="s">
        <v>162</v>
      </c>
      <c r="S16" s="107" t="s">
        <v>6626</v>
      </c>
      <c r="T16" s="3"/>
      <c r="U16" s="111" t="s">
        <v>359</v>
      </c>
      <c r="V16" s="10" t="b">
        <v>1</v>
      </c>
      <c r="X16" s="11"/>
    </row>
    <row r="17" spans="3:25" x14ac:dyDescent="0.2">
      <c r="C17" s="107" t="s">
        <v>6627</v>
      </c>
      <c r="D17" s="3"/>
      <c r="E17" s="111" t="s">
        <v>426</v>
      </c>
      <c r="F17" s="28" t="s">
        <v>1806</v>
      </c>
      <c r="S17" s="107" t="s">
        <v>6628</v>
      </c>
      <c r="T17" s="3"/>
      <c r="U17" s="111" t="s">
        <v>361</v>
      </c>
      <c r="V17" s="10" t="s">
        <v>92</v>
      </c>
    </row>
    <row r="18" spans="3:25" x14ac:dyDescent="0.2">
      <c r="C18" s="107" t="s">
        <v>6629</v>
      </c>
      <c r="D18" s="3"/>
      <c r="E18" s="111" t="s">
        <v>349</v>
      </c>
      <c r="F18" s="192" t="s">
        <v>1512</v>
      </c>
      <c r="S18" s="107" t="s">
        <v>6630</v>
      </c>
      <c r="T18" s="3"/>
      <c r="U18" s="111" t="s">
        <v>369</v>
      </c>
      <c r="V18" s="28">
        <v>60</v>
      </c>
    </row>
    <row r="19" spans="3:25" x14ac:dyDescent="0.2">
      <c r="C19" s="107" t="s">
        <v>6631</v>
      </c>
      <c r="D19" s="3"/>
      <c r="E19" s="111" t="s">
        <v>430</v>
      </c>
      <c r="F19" s="192" t="s">
        <v>1807</v>
      </c>
      <c r="S19" s="107" t="s">
        <v>6632</v>
      </c>
      <c r="T19" s="3"/>
      <c r="U19" s="111" t="s">
        <v>371</v>
      </c>
      <c r="V19" s="28" t="s">
        <v>234</v>
      </c>
    </row>
    <row r="20" spans="3:25" x14ac:dyDescent="0.2">
      <c r="C20" s="107" t="s">
        <v>6633</v>
      </c>
      <c r="D20" s="3"/>
      <c r="E20" s="111" t="s">
        <v>432</v>
      </c>
      <c r="F20" s="192" t="s">
        <v>1808</v>
      </c>
      <c r="S20" s="107" t="s">
        <v>6634</v>
      </c>
      <c r="T20" s="3"/>
      <c r="U20" s="111" t="s">
        <v>373</v>
      </c>
      <c r="V20" s="113">
        <v>70000</v>
      </c>
    </row>
    <row r="21" spans="3:25" x14ac:dyDescent="0.2">
      <c r="C21" s="107" t="s">
        <v>6635</v>
      </c>
      <c r="D21" s="3"/>
      <c r="E21" s="111" t="s">
        <v>434</v>
      </c>
      <c r="F21" s="199" t="s">
        <v>1809</v>
      </c>
      <c r="S21" s="107" t="s">
        <v>6636</v>
      </c>
      <c r="T21" s="3"/>
      <c r="U21" s="111" t="s">
        <v>376</v>
      </c>
      <c r="V21" s="113">
        <f>V20*$X$6</f>
        <v>35000</v>
      </c>
    </row>
    <row r="22" spans="3:25" x14ac:dyDescent="0.2">
      <c r="C22" s="107" t="s">
        <v>6637</v>
      </c>
      <c r="D22" s="3"/>
      <c r="E22" s="143" t="s">
        <v>436</v>
      </c>
      <c r="F22" s="135" t="s">
        <v>1810</v>
      </c>
      <c r="S22" s="107" t="s">
        <v>6638</v>
      </c>
      <c r="T22" s="3"/>
      <c r="U22" s="127" t="s">
        <v>378</v>
      </c>
      <c r="V22" s="188">
        <f>ROUND(0.7004*V21/1000,3)</f>
        <v>24.513999999999999</v>
      </c>
    </row>
    <row r="23" spans="3:25" x14ac:dyDescent="0.2">
      <c r="C23" s="107" t="s">
        <v>6639</v>
      </c>
      <c r="D23" s="37"/>
      <c r="E23" s="111" t="s">
        <v>371</v>
      </c>
      <c r="F23" s="28" t="s">
        <v>79</v>
      </c>
      <c r="S23" s="107" t="s">
        <v>6640</v>
      </c>
      <c r="T23" s="3"/>
      <c r="U23" s="108" t="s">
        <v>356</v>
      </c>
      <c r="V23" s="116" t="s">
        <v>1268</v>
      </c>
    </row>
    <row r="24" spans="3:25" x14ac:dyDescent="0.2">
      <c r="C24" s="107" t="s">
        <v>6641</v>
      </c>
      <c r="D24" s="37"/>
      <c r="E24" s="111" t="s">
        <v>349</v>
      </c>
      <c r="F24" s="124" t="s">
        <v>1811</v>
      </c>
      <c r="S24" s="107" t="s">
        <v>6642</v>
      </c>
      <c r="T24" s="3"/>
      <c r="U24" s="111" t="s">
        <v>328</v>
      </c>
      <c r="V24" s="112" t="s">
        <v>329</v>
      </c>
    </row>
    <row r="25" spans="3:25" x14ac:dyDescent="0.2">
      <c r="C25" s="107" t="s">
        <v>6643</v>
      </c>
      <c r="D25" s="37"/>
      <c r="E25" s="111" t="s">
        <v>437</v>
      </c>
      <c r="F25" s="124" t="s">
        <v>1812</v>
      </c>
      <c r="H25" s="28"/>
      <c r="S25" s="107" t="s">
        <v>6644</v>
      </c>
      <c r="T25" s="3"/>
      <c r="U25" s="111" t="s">
        <v>359</v>
      </c>
      <c r="V25" s="10" t="b">
        <v>0</v>
      </c>
    </row>
    <row r="26" spans="3:25" x14ac:dyDescent="0.2">
      <c r="C26" s="107" t="s">
        <v>6645</v>
      </c>
      <c r="D26" s="37"/>
      <c r="E26" s="111" t="s">
        <v>736</v>
      </c>
      <c r="F26" s="132" t="s">
        <v>1813</v>
      </c>
      <c r="H26" s="28"/>
      <c r="S26" s="107" t="s">
        <v>6646</v>
      </c>
      <c r="T26" s="3"/>
      <c r="U26" s="111" t="s">
        <v>361</v>
      </c>
      <c r="V26" s="10" t="s">
        <v>92</v>
      </c>
    </row>
    <row r="27" spans="3:25" x14ac:dyDescent="0.2">
      <c r="C27" s="107" t="s">
        <v>6647</v>
      </c>
      <c r="D27" s="37"/>
      <c r="E27" s="111" t="s">
        <v>737</v>
      </c>
      <c r="F27" s="132" t="s">
        <v>1814</v>
      </c>
      <c r="H27" s="3"/>
      <c r="S27" s="107" t="s">
        <v>6648</v>
      </c>
      <c r="T27" s="3"/>
      <c r="U27" s="111" t="s">
        <v>369</v>
      </c>
      <c r="V27" s="28">
        <v>48</v>
      </c>
    </row>
    <row r="28" spans="3:25" x14ac:dyDescent="0.2">
      <c r="C28" s="107" t="s">
        <v>6649</v>
      </c>
      <c r="D28" s="37"/>
      <c r="E28" s="111" t="s">
        <v>738</v>
      </c>
      <c r="F28" s="145" t="s">
        <v>1511</v>
      </c>
      <c r="H28" s="28"/>
      <c r="S28" s="107" t="s">
        <v>6650</v>
      </c>
      <c r="T28" s="3"/>
      <c r="U28" s="111" t="s">
        <v>371</v>
      </c>
      <c r="V28" s="28" t="s">
        <v>95</v>
      </c>
    </row>
    <row r="29" spans="3:25" x14ac:dyDescent="0.2">
      <c r="C29" s="107" t="s">
        <v>6651</v>
      </c>
      <c r="D29" s="37"/>
      <c r="E29" s="111" t="s">
        <v>739</v>
      </c>
      <c r="F29" s="132" t="s">
        <v>1811</v>
      </c>
      <c r="S29" s="107" t="s">
        <v>6652</v>
      </c>
      <c r="T29" s="3"/>
      <c r="U29" s="111" t="s">
        <v>373</v>
      </c>
      <c r="V29" s="113">
        <v>75000</v>
      </c>
      <c r="Y29" s="6"/>
    </row>
    <row r="30" spans="3:25" x14ac:dyDescent="0.2">
      <c r="C30" s="107" t="s">
        <v>6653</v>
      </c>
      <c r="D30" s="37"/>
      <c r="E30" s="111" t="s">
        <v>740</v>
      </c>
      <c r="F30" s="132" t="s">
        <v>1814</v>
      </c>
      <c r="S30" s="107" t="s">
        <v>6654</v>
      </c>
      <c r="T30" s="3"/>
      <c r="U30" s="111" t="s">
        <v>376</v>
      </c>
      <c r="V30" s="113">
        <f>V29*$X$6</f>
        <v>37500</v>
      </c>
      <c r="Y30" s="11"/>
    </row>
    <row r="31" spans="3:25" x14ac:dyDescent="0.2">
      <c r="C31" s="107" t="s">
        <v>6655</v>
      </c>
      <c r="D31" s="37"/>
      <c r="E31" s="111" t="s">
        <v>741</v>
      </c>
      <c r="F31" s="132" t="s">
        <v>1815</v>
      </c>
      <c r="S31" s="107" t="s">
        <v>6656</v>
      </c>
      <c r="T31" s="3"/>
      <c r="U31" s="127" t="s">
        <v>378</v>
      </c>
      <c r="V31" s="188">
        <f>ROUND(0.1263*V30/1000,3)</f>
        <v>4.7359999999999998</v>
      </c>
      <c r="Y31" s="8"/>
    </row>
    <row r="32" spans="3:25" x14ac:dyDescent="0.2">
      <c r="C32" s="107" t="s">
        <v>6657</v>
      </c>
      <c r="D32" s="37"/>
      <c r="E32" s="111" t="s">
        <v>742</v>
      </c>
      <c r="F32" s="132" t="s">
        <v>1816</v>
      </c>
      <c r="S32" s="107" t="s">
        <v>6658</v>
      </c>
      <c r="U32" s="108" t="s">
        <v>356</v>
      </c>
      <c r="V32" s="195" t="s">
        <v>1269</v>
      </c>
    </row>
    <row r="33" spans="3:22" x14ac:dyDescent="0.2">
      <c r="C33" s="107" t="s">
        <v>6659</v>
      </c>
      <c r="D33" s="37"/>
      <c r="E33" s="127" t="s">
        <v>743</v>
      </c>
      <c r="F33" s="146" t="s">
        <v>1815</v>
      </c>
      <c r="S33" s="107" t="s">
        <v>6660</v>
      </c>
      <c r="U33" s="111" t="s">
        <v>328</v>
      </c>
      <c r="V33" s="3" t="s">
        <v>330</v>
      </c>
    </row>
    <row r="34" spans="3:22" x14ac:dyDescent="0.2">
      <c r="C34" s="107" t="s">
        <v>6661</v>
      </c>
      <c r="D34" s="37"/>
      <c r="E34" s="111" t="s">
        <v>371</v>
      </c>
      <c r="F34" s="28" t="s">
        <v>83</v>
      </c>
      <c r="S34" s="107" t="s">
        <v>6662</v>
      </c>
      <c r="U34" s="111" t="s">
        <v>359</v>
      </c>
      <c r="V34" s="11" t="b">
        <v>0</v>
      </c>
    </row>
    <row r="35" spans="3:22" x14ac:dyDescent="0.2">
      <c r="C35" s="107" t="s">
        <v>6663</v>
      </c>
      <c r="D35" s="37"/>
      <c r="E35" s="111" t="s">
        <v>349</v>
      </c>
      <c r="F35" s="124" t="s">
        <v>1817</v>
      </c>
      <c r="S35" s="107" t="s">
        <v>6664</v>
      </c>
      <c r="U35" s="111" t="s">
        <v>361</v>
      </c>
      <c r="V35" s="11" t="s">
        <v>92</v>
      </c>
    </row>
    <row r="36" spans="3:22" x14ac:dyDescent="0.2">
      <c r="C36" s="107" t="s">
        <v>6665</v>
      </c>
      <c r="D36" s="37"/>
      <c r="E36" s="111" t="s">
        <v>437</v>
      </c>
      <c r="F36" s="124" t="s">
        <v>1818</v>
      </c>
      <c r="S36" s="107" t="s">
        <v>6666</v>
      </c>
      <c r="U36" s="111" t="s">
        <v>369</v>
      </c>
      <c r="V36" s="50">
        <v>42</v>
      </c>
    </row>
    <row r="37" spans="3:22" x14ac:dyDescent="0.2">
      <c r="C37" s="107" t="s">
        <v>6667</v>
      </c>
      <c r="D37" s="37"/>
      <c r="E37" s="111" t="s">
        <v>728</v>
      </c>
      <c r="F37" s="132" t="s">
        <v>1819</v>
      </c>
      <c r="S37" s="107" t="s">
        <v>6668</v>
      </c>
      <c r="U37" s="111" t="s">
        <v>371</v>
      </c>
      <c r="V37" s="50" t="s">
        <v>83</v>
      </c>
    </row>
    <row r="38" spans="3:22" x14ac:dyDescent="0.2">
      <c r="C38" s="107" t="s">
        <v>6669</v>
      </c>
      <c r="D38" s="37"/>
      <c r="E38" s="111" t="s">
        <v>729</v>
      </c>
      <c r="F38" s="132" t="s">
        <v>1820</v>
      </c>
      <c r="S38" s="107" t="s">
        <v>6670</v>
      </c>
      <c r="U38" s="111" t="s">
        <v>373</v>
      </c>
      <c r="V38" s="101">
        <v>80000</v>
      </c>
    </row>
    <row r="39" spans="3:22" x14ac:dyDescent="0.2">
      <c r="C39" s="107" t="s">
        <v>6671</v>
      </c>
      <c r="D39" s="37"/>
      <c r="E39" s="111" t="s">
        <v>730</v>
      </c>
      <c r="F39" s="145" t="s">
        <v>1511</v>
      </c>
      <c r="S39" s="107" t="s">
        <v>6672</v>
      </c>
      <c r="U39" s="111" t="s">
        <v>376</v>
      </c>
      <c r="V39" s="101">
        <f>V38/2</f>
        <v>40000</v>
      </c>
    </row>
    <row r="40" spans="3:22" x14ac:dyDescent="0.2">
      <c r="C40" s="107" t="s">
        <v>6673</v>
      </c>
      <c r="D40" s="37"/>
      <c r="E40" s="111" t="s">
        <v>731</v>
      </c>
      <c r="F40" s="132" t="s">
        <v>1821</v>
      </c>
      <c r="S40" s="107" t="s">
        <v>6674</v>
      </c>
      <c r="U40" s="127" t="s">
        <v>378</v>
      </c>
      <c r="V40" s="196">
        <f>ROUND(0.0756*V39/1000,3)</f>
        <v>3.024</v>
      </c>
    </row>
    <row r="41" spans="3:22" x14ac:dyDescent="0.2">
      <c r="C41" s="107" t="s">
        <v>6675</v>
      </c>
      <c r="D41" s="37"/>
      <c r="E41" s="111" t="s">
        <v>732</v>
      </c>
      <c r="F41" s="132" t="s">
        <v>1820</v>
      </c>
      <c r="S41" s="107" t="s">
        <v>6676</v>
      </c>
      <c r="U41" s="108" t="s">
        <v>356</v>
      </c>
      <c r="V41" s="195" t="s">
        <v>1270</v>
      </c>
    </row>
    <row r="42" spans="3:22" x14ac:dyDescent="0.2">
      <c r="C42" s="107" t="s">
        <v>6677</v>
      </c>
      <c r="D42" s="37"/>
      <c r="E42" s="111" t="s">
        <v>733</v>
      </c>
      <c r="F42" s="132" t="s">
        <v>1822</v>
      </c>
      <c r="S42" s="107" t="s">
        <v>6678</v>
      </c>
      <c r="U42" s="111" t="s">
        <v>328</v>
      </c>
      <c r="V42" s="3" t="s">
        <v>330</v>
      </c>
    </row>
    <row r="43" spans="3:22" x14ac:dyDescent="0.2">
      <c r="C43" s="107" t="s">
        <v>6679</v>
      </c>
      <c r="D43" s="37"/>
      <c r="E43" s="111" t="s">
        <v>734</v>
      </c>
      <c r="F43" s="132" t="s">
        <v>1823</v>
      </c>
      <c r="S43" s="107" t="s">
        <v>6680</v>
      </c>
      <c r="U43" s="111" t="s">
        <v>359</v>
      </c>
      <c r="V43" s="11" t="b">
        <v>0</v>
      </c>
    </row>
    <row r="44" spans="3:22" x14ac:dyDescent="0.2">
      <c r="C44" s="107" t="s">
        <v>6681</v>
      </c>
      <c r="D44" s="37"/>
      <c r="E44" s="127" t="s">
        <v>735</v>
      </c>
      <c r="F44" s="146" t="s">
        <v>1822</v>
      </c>
      <c r="S44" s="107" t="s">
        <v>6682</v>
      </c>
      <c r="U44" s="111" t="s">
        <v>361</v>
      </c>
      <c r="V44" s="11" t="s">
        <v>92</v>
      </c>
    </row>
    <row r="45" spans="3:22" x14ac:dyDescent="0.2">
      <c r="C45" s="107" t="s">
        <v>6683</v>
      </c>
      <c r="D45" s="3"/>
      <c r="E45" s="108" t="s">
        <v>736</v>
      </c>
      <c r="F45" s="132" t="s">
        <v>1819</v>
      </c>
      <c r="S45" s="107" t="s">
        <v>6684</v>
      </c>
      <c r="U45" s="111" t="s">
        <v>369</v>
      </c>
      <c r="V45" s="50">
        <v>40</v>
      </c>
    </row>
    <row r="46" spans="3:22" x14ac:dyDescent="0.2">
      <c r="C46" s="107" t="s">
        <v>6685</v>
      </c>
      <c r="D46" s="3"/>
      <c r="E46" s="108" t="s">
        <v>737</v>
      </c>
      <c r="F46" s="132" t="s">
        <v>1820</v>
      </c>
      <c r="S46" s="107" t="s">
        <v>6686</v>
      </c>
      <c r="U46" s="111" t="s">
        <v>371</v>
      </c>
      <c r="V46" s="50" t="s">
        <v>83</v>
      </c>
    </row>
    <row r="47" spans="3:22" x14ac:dyDescent="0.2">
      <c r="C47" s="107" t="s">
        <v>6687</v>
      </c>
      <c r="D47" s="3"/>
      <c r="E47" s="108" t="s">
        <v>738</v>
      </c>
      <c r="F47" s="145" t="s">
        <v>1753</v>
      </c>
      <c r="S47" s="107" t="s">
        <v>6688</v>
      </c>
      <c r="U47" s="111" t="s">
        <v>373</v>
      </c>
      <c r="V47" s="101">
        <v>75000</v>
      </c>
    </row>
    <row r="48" spans="3:22" x14ac:dyDescent="0.2">
      <c r="C48" s="107" t="s">
        <v>6689</v>
      </c>
      <c r="D48" s="3"/>
      <c r="E48" s="108" t="s">
        <v>739</v>
      </c>
      <c r="F48" s="132" t="s">
        <v>1824</v>
      </c>
      <c r="S48" s="107" t="s">
        <v>6690</v>
      </c>
      <c r="U48" s="111" t="s">
        <v>376</v>
      </c>
      <c r="V48" s="101">
        <f>V47*$X$6</f>
        <v>37500</v>
      </c>
    </row>
    <row r="49" spans="3:22" x14ac:dyDescent="0.2">
      <c r="C49" s="107" t="s">
        <v>6691</v>
      </c>
      <c r="D49" s="3"/>
      <c r="E49" s="108" t="s">
        <v>740</v>
      </c>
      <c r="F49" s="132" t="s">
        <v>1820</v>
      </c>
      <c r="S49" s="107" t="s">
        <v>6692</v>
      </c>
      <c r="U49" s="127" t="s">
        <v>378</v>
      </c>
      <c r="V49" s="196">
        <f>ROUND(0.0637*V48/1000,3)</f>
        <v>2.3889999999999998</v>
      </c>
    </row>
    <row r="50" spans="3:22" x14ac:dyDescent="0.2">
      <c r="C50" s="107" t="s">
        <v>6693</v>
      </c>
      <c r="D50" s="3"/>
      <c r="E50" s="108" t="s">
        <v>741</v>
      </c>
      <c r="F50" s="132" t="s">
        <v>1825</v>
      </c>
      <c r="S50" s="107" t="s">
        <v>6694</v>
      </c>
      <c r="U50" s="108" t="s">
        <v>356</v>
      </c>
      <c r="V50" s="116" t="s">
        <v>1271</v>
      </c>
    </row>
    <row r="51" spans="3:22" x14ac:dyDescent="0.2">
      <c r="C51" s="107" t="s">
        <v>6695</v>
      </c>
      <c r="D51" s="3"/>
      <c r="E51" s="108" t="s">
        <v>742</v>
      </c>
      <c r="F51" s="132" t="s">
        <v>1826</v>
      </c>
      <c r="S51" s="107" t="s">
        <v>6696</v>
      </c>
      <c r="U51" s="111" t="s">
        <v>328</v>
      </c>
      <c r="V51" s="11" t="s">
        <v>329</v>
      </c>
    </row>
    <row r="52" spans="3:22" x14ac:dyDescent="0.2">
      <c r="C52" s="107" t="s">
        <v>6697</v>
      </c>
      <c r="D52" s="3"/>
      <c r="E52" s="143" t="s">
        <v>743</v>
      </c>
      <c r="F52" s="146" t="s">
        <v>1825</v>
      </c>
      <c r="S52" s="107" t="s">
        <v>6698</v>
      </c>
      <c r="U52" s="111" t="s">
        <v>359</v>
      </c>
      <c r="V52" s="10" t="b">
        <v>0</v>
      </c>
    </row>
    <row r="53" spans="3:22" x14ac:dyDescent="0.2">
      <c r="C53" s="107" t="s">
        <v>6699</v>
      </c>
      <c r="D53" s="37"/>
      <c r="E53" s="111" t="s">
        <v>371</v>
      </c>
      <c r="F53" s="28" t="s">
        <v>95</v>
      </c>
      <c r="S53" s="107" t="s">
        <v>6700</v>
      </c>
      <c r="U53" s="111" t="s">
        <v>361</v>
      </c>
      <c r="V53" s="10" t="s">
        <v>85</v>
      </c>
    </row>
    <row r="54" spans="3:22" x14ac:dyDescent="0.2">
      <c r="C54" s="107" t="s">
        <v>6701</v>
      </c>
      <c r="D54" s="37"/>
      <c r="E54" s="111" t="s">
        <v>349</v>
      </c>
      <c r="F54" s="124" t="s">
        <v>1827</v>
      </c>
      <c r="S54" s="107" t="s">
        <v>6702</v>
      </c>
      <c r="U54" s="111" t="s">
        <v>369</v>
      </c>
      <c r="V54" s="28">
        <v>39</v>
      </c>
    </row>
    <row r="55" spans="3:22" x14ac:dyDescent="0.2">
      <c r="C55" s="107" t="s">
        <v>6703</v>
      </c>
      <c r="D55" s="37"/>
      <c r="E55" s="111" t="s">
        <v>437</v>
      </c>
      <c r="F55" s="124" t="s">
        <v>1828</v>
      </c>
      <c r="S55" s="107" t="s">
        <v>6704</v>
      </c>
      <c r="U55" s="111" t="s">
        <v>371</v>
      </c>
      <c r="V55" s="28" t="s">
        <v>79</v>
      </c>
    </row>
    <row r="56" spans="3:22" x14ac:dyDescent="0.2">
      <c r="C56" s="107" t="s">
        <v>6705</v>
      </c>
      <c r="D56" s="37"/>
      <c r="E56" s="111" t="s">
        <v>728</v>
      </c>
      <c r="F56" s="132" t="s">
        <v>1829</v>
      </c>
      <c r="S56" s="107" t="s">
        <v>6706</v>
      </c>
      <c r="U56" s="111" t="s">
        <v>373</v>
      </c>
      <c r="V56" s="113">
        <v>65000</v>
      </c>
    </row>
    <row r="57" spans="3:22" x14ac:dyDescent="0.2">
      <c r="C57" s="107" t="s">
        <v>6707</v>
      </c>
      <c r="D57" s="37"/>
      <c r="E57" s="111" t="s">
        <v>729</v>
      </c>
      <c r="F57" s="132" t="s">
        <v>1830</v>
      </c>
      <c r="S57" s="107" t="s">
        <v>6708</v>
      </c>
      <c r="U57" s="111" t="s">
        <v>376</v>
      </c>
      <c r="V57" s="113">
        <f>V56*$X$6</f>
        <v>32500</v>
      </c>
    </row>
    <row r="58" spans="3:22" x14ac:dyDescent="0.2">
      <c r="C58" s="107" t="s">
        <v>6709</v>
      </c>
      <c r="D58" s="37"/>
      <c r="E58" s="111" t="s">
        <v>730</v>
      </c>
      <c r="F58" s="145" t="s">
        <v>1518</v>
      </c>
      <c r="S58" s="107" t="s">
        <v>6710</v>
      </c>
      <c r="U58" s="127" t="s">
        <v>378</v>
      </c>
      <c r="V58" s="188">
        <f>ROUND(0.0597*V57/1000,3)</f>
        <v>1.94</v>
      </c>
    </row>
    <row r="59" spans="3:22" x14ac:dyDescent="0.2">
      <c r="C59" s="107" t="s">
        <v>6711</v>
      </c>
      <c r="D59" s="37"/>
      <c r="E59" s="111" t="s">
        <v>731</v>
      </c>
      <c r="F59" s="132" t="s">
        <v>1831</v>
      </c>
      <c r="S59" s="107" t="s">
        <v>6712</v>
      </c>
      <c r="U59" s="108" t="s">
        <v>356</v>
      </c>
      <c r="V59" s="116" t="s">
        <v>1272</v>
      </c>
    </row>
    <row r="60" spans="3:22" x14ac:dyDescent="0.2">
      <c r="C60" s="107" t="s">
        <v>6713</v>
      </c>
      <c r="D60" s="37"/>
      <c r="E60" s="111" t="s">
        <v>732</v>
      </c>
      <c r="F60" s="132" t="s">
        <v>1830</v>
      </c>
      <c r="S60" s="107" t="s">
        <v>6714</v>
      </c>
      <c r="U60" s="111" t="s">
        <v>328</v>
      </c>
      <c r="V60" s="11" t="s">
        <v>329</v>
      </c>
    </row>
    <row r="61" spans="3:22" x14ac:dyDescent="0.2">
      <c r="C61" s="107" t="s">
        <v>6715</v>
      </c>
      <c r="D61" s="37"/>
      <c r="E61" s="111" t="s">
        <v>733</v>
      </c>
      <c r="F61" s="132" t="s">
        <v>1832</v>
      </c>
      <c r="S61" s="107" t="s">
        <v>6716</v>
      </c>
      <c r="U61" s="111" t="s">
        <v>359</v>
      </c>
      <c r="V61" s="10" t="b">
        <v>0</v>
      </c>
    </row>
    <row r="62" spans="3:22" x14ac:dyDescent="0.2">
      <c r="C62" s="107" t="s">
        <v>6717</v>
      </c>
      <c r="D62" s="37"/>
      <c r="E62" s="111" t="s">
        <v>734</v>
      </c>
      <c r="F62" s="132" t="s">
        <v>1833</v>
      </c>
      <c r="S62" s="107" t="s">
        <v>6718</v>
      </c>
      <c r="U62" s="111" t="s">
        <v>361</v>
      </c>
      <c r="V62" s="10" t="s">
        <v>85</v>
      </c>
    </row>
    <row r="63" spans="3:22" x14ac:dyDescent="0.2">
      <c r="C63" s="107" t="s">
        <v>6719</v>
      </c>
      <c r="D63" s="37"/>
      <c r="E63" s="127" t="s">
        <v>735</v>
      </c>
      <c r="F63" s="146" t="s">
        <v>1832</v>
      </c>
      <c r="S63" s="107" t="s">
        <v>6720</v>
      </c>
      <c r="U63" s="111" t="s">
        <v>369</v>
      </c>
      <c r="V63" s="50">
        <v>40</v>
      </c>
    </row>
    <row r="64" spans="3:22" x14ac:dyDescent="0.2">
      <c r="C64" s="107" t="s">
        <v>6721</v>
      </c>
      <c r="D64" s="3"/>
      <c r="E64" s="108" t="s">
        <v>736</v>
      </c>
      <c r="F64" s="132" t="s">
        <v>1829</v>
      </c>
      <c r="S64" s="107" t="s">
        <v>6722</v>
      </c>
      <c r="U64" s="111" t="s">
        <v>371</v>
      </c>
      <c r="V64" s="50" t="s">
        <v>83</v>
      </c>
    </row>
    <row r="65" spans="3:22" x14ac:dyDescent="0.2">
      <c r="C65" s="107" t="s">
        <v>6723</v>
      </c>
      <c r="D65" s="3"/>
      <c r="E65" s="108" t="s">
        <v>737</v>
      </c>
      <c r="F65" s="132" t="s">
        <v>1830</v>
      </c>
      <c r="S65" s="107" t="s">
        <v>6724</v>
      </c>
      <c r="U65" s="111" t="s">
        <v>373</v>
      </c>
      <c r="V65" s="113">
        <v>70000</v>
      </c>
    </row>
    <row r="66" spans="3:22" x14ac:dyDescent="0.2">
      <c r="C66" s="107" t="s">
        <v>6725</v>
      </c>
      <c r="D66" s="3"/>
      <c r="E66" s="108" t="s">
        <v>738</v>
      </c>
      <c r="F66" s="145" t="s">
        <v>1511</v>
      </c>
      <c r="S66" s="107" t="s">
        <v>6726</v>
      </c>
      <c r="U66" s="111" t="s">
        <v>376</v>
      </c>
      <c r="V66" s="113">
        <f>V65*$X$6</f>
        <v>35000</v>
      </c>
    </row>
    <row r="67" spans="3:22" x14ac:dyDescent="0.2">
      <c r="C67" s="107" t="s">
        <v>6727</v>
      </c>
      <c r="D67" s="3"/>
      <c r="E67" s="108" t="s">
        <v>739</v>
      </c>
      <c r="F67" s="132" t="s">
        <v>1834</v>
      </c>
      <c r="S67" s="107" t="s">
        <v>6728</v>
      </c>
      <c r="U67" s="127" t="s">
        <v>378</v>
      </c>
      <c r="V67" s="188">
        <f>ROUND(0.0637*V66/1000,3)</f>
        <v>2.23</v>
      </c>
    </row>
    <row r="68" spans="3:22" x14ac:dyDescent="0.2">
      <c r="C68" s="107" t="s">
        <v>6729</v>
      </c>
      <c r="D68" s="3"/>
      <c r="E68" s="108" t="s">
        <v>740</v>
      </c>
      <c r="F68" s="132" t="s">
        <v>1830</v>
      </c>
      <c r="S68" s="107" t="s">
        <v>6730</v>
      </c>
      <c r="U68" s="108" t="s">
        <v>356</v>
      </c>
      <c r="V68" s="195" t="s">
        <v>1273</v>
      </c>
    </row>
    <row r="69" spans="3:22" x14ac:dyDescent="0.2">
      <c r="C69" s="107" t="s">
        <v>6731</v>
      </c>
      <c r="D69" s="3"/>
      <c r="E69" s="108" t="s">
        <v>741</v>
      </c>
      <c r="F69" s="132" t="s">
        <v>1835</v>
      </c>
      <c r="S69" s="107" t="s">
        <v>6732</v>
      </c>
      <c r="U69" s="111" t="s">
        <v>328</v>
      </c>
      <c r="V69" s="11" t="s">
        <v>329</v>
      </c>
    </row>
    <row r="70" spans="3:22" x14ac:dyDescent="0.2">
      <c r="C70" s="107" t="s">
        <v>6733</v>
      </c>
      <c r="D70" s="3"/>
      <c r="E70" s="108" t="s">
        <v>742</v>
      </c>
      <c r="F70" s="132" t="s">
        <v>1836</v>
      </c>
      <c r="S70" s="107" t="s">
        <v>6734</v>
      </c>
      <c r="U70" s="111" t="s">
        <v>359</v>
      </c>
      <c r="V70" s="11" t="b">
        <v>1</v>
      </c>
    </row>
    <row r="71" spans="3:22" x14ac:dyDescent="0.2">
      <c r="C71" s="107" t="s">
        <v>6735</v>
      </c>
      <c r="D71" s="3"/>
      <c r="E71" s="143" t="s">
        <v>743</v>
      </c>
      <c r="F71" s="146" t="s">
        <v>1835</v>
      </c>
      <c r="S71" s="107" t="s">
        <v>6736</v>
      </c>
      <c r="U71" s="111" t="s">
        <v>361</v>
      </c>
      <c r="V71" s="11" t="s">
        <v>92</v>
      </c>
    </row>
    <row r="72" spans="3:22" x14ac:dyDescent="0.2">
      <c r="C72" s="107" t="s">
        <v>6737</v>
      </c>
      <c r="D72" s="37"/>
      <c r="E72" s="111" t="s">
        <v>371</v>
      </c>
      <c r="F72" s="28" t="s">
        <v>234</v>
      </c>
      <c r="S72" s="107" t="s">
        <v>6738</v>
      </c>
      <c r="U72" s="111" t="s">
        <v>369</v>
      </c>
      <c r="V72" s="50">
        <v>61</v>
      </c>
    </row>
    <row r="73" spans="3:22" x14ac:dyDescent="0.2">
      <c r="C73" s="107" t="s">
        <v>6739</v>
      </c>
      <c r="D73" s="37"/>
      <c r="E73" s="111" t="s">
        <v>349</v>
      </c>
      <c r="F73" s="124" t="s">
        <v>1837</v>
      </c>
      <c r="S73" s="107" t="s">
        <v>6740</v>
      </c>
      <c r="U73" s="111" t="s">
        <v>371</v>
      </c>
      <c r="V73" s="50" t="s">
        <v>234</v>
      </c>
    </row>
    <row r="74" spans="3:22" x14ac:dyDescent="0.2">
      <c r="C74" s="107" t="s">
        <v>6741</v>
      </c>
      <c r="D74" s="37"/>
      <c r="E74" s="111" t="s">
        <v>437</v>
      </c>
      <c r="F74" s="124" t="s">
        <v>1838</v>
      </c>
      <c r="S74" s="107" t="s">
        <v>6742</v>
      </c>
      <c r="U74" s="111" t="s">
        <v>373</v>
      </c>
      <c r="V74" s="113">
        <v>70000</v>
      </c>
    </row>
    <row r="75" spans="3:22" x14ac:dyDescent="0.2">
      <c r="C75" s="107" t="s">
        <v>6743</v>
      </c>
      <c r="D75" s="37"/>
      <c r="E75" s="111" t="s">
        <v>728</v>
      </c>
      <c r="F75" s="132" t="s">
        <v>1839</v>
      </c>
      <c r="S75" s="107" t="s">
        <v>6744</v>
      </c>
      <c r="U75" s="111" t="s">
        <v>376</v>
      </c>
      <c r="V75" s="101">
        <f>V74*$X$6</f>
        <v>35000</v>
      </c>
    </row>
    <row r="76" spans="3:22" x14ac:dyDescent="0.2">
      <c r="C76" s="107" t="s">
        <v>6745</v>
      </c>
      <c r="D76" s="37"/>
      <c r="E76" s="111" t="s">
        <v>729</v>
      </c>
      <c r="F76" s="132" t="s">
        <v>1840</v>
      </c>
      <c r="S76" s="107" t="s">
        <v>6746</v>
      </c>
      <c r="U76" s="127" t="s">
        <v>378</v>
      </c>
      <c r="V76" s="196">
        <f>ROUND(0.7848*V75/1000,3)</f>
        <v>27.468</v>
      </c>
    </row>
    <row r="77" spans="3:22" x14ac:dyDescent="0.2">
      <c r="C77" s="107" t="s">
        <v>6747</v>
      </c>
      <c r="D77" s="37"/>
      <c r="E77" s="111" t="s">
        <v>730</v>
      </c>
      <c r="F77" s="145" t="s">
        <v>1511</v>
      </c>
      <c r="S77" s="107" t="s">
        <v>6748</v>
      </c>
      <c r="U77" s="108" t="s">
        <v>356</v>
      </c>
      <c r="V77" s="195" t="s">
        <v>1318</v>
      </c>
    </row>
    <row r="78" spans="3:22" x14ac:dyDescent="0.2">
      <c r="C78" s="107" t="s">
        <v>6749</v>
      </c>
      <c r="D78" s="37"/>
      <c r="E78" s="111" t="s">
        <v>731</v>
      </c>
      <c r="F78" s="132" t="s">
        <v>1794</v>
      </c>
      <c r="S78" s="107" t="s">
        <v>6750</v>
      </c>
      <c r="U78" s="111" t="s">
        <v>328</v>
      </c>
      <c r="V78" s="11" t="s">
        <v>329</v>
      </c>
    </row>
    <row r="79" spans="3:22" x14ac:dyDescent="0.2">
      <c r="C79" s="107" t="s">
        <v>6751</v>
      </c>
      <c r="D79" s="37"/>
      <c r="E79" s="111" t="s">
        <v>732</v>
      </c>
      <c r="F79" s="132" t="s">
        <v>1840</v>
      </c>
      <c r="S79" s="107" t="s">
        <v>6752</v>
      </c>
      <c r="U79" s="111" t="s">
        <v>359</v>
      </c>
      <c r="V79" s="11" t="b">
        <v>1</v>
      </c>
    </row>
    <row r="80" spans="3:22" x14ac:dyDescent="0.2">
      <c r="C80" s="107" t="s">
        <v>6753</v>
      </c>
      <c r="D80" s="37"/>
      <c r="E80" s="111" t="s">
        <v>733</v>
      </c>
      <c r="F80" s="132" t="s">
        <v>1841</v>
      </c>
      <c r="S80" s="107" t="s">
        <v>6754</v>
      </c>
      <c r="U80" s="111" t="s">
        <v>361</v>
      </c>
      <c r="V80" s="11" t="s">
        <v>85</v>
      </c>
    </row>
    <row r="81" spans="3:22" x14ac:dyDescent="0.2">
      <c r="C81" s="107" t="s">
        <v>6755</v>
      </c>
      <c r="D81" s="37"/>
      <c r="E81" s="111" t="s">
        <v>734</v>
      </c>
      <c r="F81" s="132" t="s">
        <v>1842</v>
      </c>
      <c r="S81" s="107" t="s">
        <v>6756</v>
      </c>
      <c r="U81" s="111" t="s">
        <v>369</v>
      </c>
      <c r="V81" s="50">
        <v>61</v>
      </c>
    </row>
    <row r="82" spans="3:22" x14ac:dyDescent="0.2">
      <c r="C82" s="107" t="s">
        <v>6757</v>
      </c>
      <c r="D82" s="37"/>
      <c r="E82" s="127" t="s">
        <v>735</v>
      </c>
      <c r="F82" s="146" t="s">
        <v>1841</v>
      </c>
      <c r="S82" s="107" t="s">
        <v>6758</v>
      </c>
      <c r="U82" s="111" t="s">
        <v>371</v>
      </c>
      <c r="V82" s="50" t="s">
        <v>234</v>
      </c>
    </row>
    <row r="83" spans="3:22" x14ac:dyDescent="0.2">
      <c r="C83" s="107" t="s">
        <v>6759</v>
      </c>
      <c r="D83" s="37"/>
      <c r="E83" s="111" t="s">
        <v>736</v>
      </c>
      <c r="F83" s="132" t="s">
        <v>1839</v>
      </c>
      <c r="S83" s="107" t="s">
        <v>6760</v>
      </c>
      <c r="U83" s="111" t="s">
        <v>373</v>
      </c>
      <c r="V83" s="113">
        <v>70000</v>
      </c>
    </row>
    <row r="84" spans="3:22" x14ac:dyDescent="0.2">
      <c r="C84" s="107" t="s">
        <v>6761</v>
      </c>
      <c r="D84" s="37"/>
      <c r="E84" s="111" t="s">
        <v>737</v>
      </c>
      <c r="F84" s="132" t="s">
        <v>1840</v>
      </c>
      <c r="S84" s="107" t="s">
        <v>6762</v>
      </c>
      <c r="U84" s="111" t="s">
        <v>376</v>
      </c>
      <c r="V84" s="101">
        <f>V83*$X$6</f>
        <v>35000</v>
      </c>
    </row>
    <row r="85" spans="3:22" x14ac:dyDescent="0.2">
      <c r="C85" s="107" t="s">
        <v>6763</v>
      </c>
      <c r="D85" s="37"/>
      <c r="E85" s="111" t="s">
        <v>738</v>
      </c>
      <c r="F85" s="145" t="s">
        <v>1511</v>
      </c>
      <c r="S85" s="107" t="s">
        <v>6764</v>
      </c>
      <c r="U85" s="127" t="s">
        <v>378</v>
      </c>
      <c r="V85" s="196">
        <f>ROUND(0.7848*V84/1000,3)</f>
        <v>27.468</v>
      </c>
    </row>
    <row r="86" spans="3:22" x14ac:dyDescent="0.2">
      <c r="C86" s="107" t="s">
        <v>6765</v>
      </c>
      <c r="D86" s="37"/>
      <c r="E86" s="111" t="s">
        <v>739</v>
      </c>
      <c r="F86" s="132" t="s">
        <v>1843</v>
      </c>
      <c r="S86" s="107" t="s">
        <v>6766</v>
      </c>
      <c r="T86" s="3"/>
      <c r="U86" s="108" t="s">
        <v>356</v>
      </c>
      <c r="V86" s="116" t="s">
        <v>1319</v>
      </c>
    </row>
    <row r="87" spans="3:22" x14ac:dyDescent="0.2">
      <c r="C87" s="107" t="s">
        <v>6767</v>
      </c>
      <c r="D87" s="37"/>
      <c r="E87" s="111" t="s">
        <v>740</v>
      </c>
      <c r="F87" s="132" t="s">
        <v>1840</v>
      </c>
      <c r="S87" s="107" t="s">
        <v>6768</v>
      </c>
      <c r="T87" s="3"/>
      <c r="U87" s="111" t="s">
        <v>328</v>
      </c>
      <c r="V87" s="112" t="s">
        <v>329</v>
      </c>
    </row>
    <row r="88" spans="3:22" x14ac:dyDescent="0.2">
      <c r="C88" s="107" t="s">
        <v>6769</v>
      </c>
      <c r="D88" s="37"/>
      <c r="E88" s="111" t="s">
        <v>741</v>
      </c>
      <c r="F88" s="132" t="s">
        <v>1844</v>
      </c>
      <c r="S88" s="107" t="s">
        <v>6770</v>
      </c>
      <c r="T88" s="3"/>
      <c r="U88" s="111" t="s">
        <v>359</v>
      </c>
      <c r="V88" s="10" t="b">
        <v>0</v>
      </c>
    </row>
    <row r="89" spans="3:22" x14ac:dyDescent="0.2">
      <c r="C89" s="107" t="s">
        <v>6771</v>
      </c>
      <c r="D89" s="37"/>
      <c r="E89" s="111" t="s">
        <v>742</v>
      </c>
      <c r="F89" s="132" t="s">
        <v>1845</v>
      </c>
      <c r="S89" s="107" t="s">
        <v>6772</v>
      </c>
      <c r="T89" s="3"/>
      <c r="U89" s="111" t="s">
        <v>361</v>
      </c>
      <c r="V89" s="10" t="s">
        <v>92</v>
      </c>
    </row>
    <row r="90" spans="3:22" x14ac:dyDescent="0.2">
      <c r="C90" s="107" t="s">
        <v>6773</v>
      </c>
      <c r="D90" s="37"/>
      <c r="E90" s="127" t="s">
        <v>743</v>
      </c>
      <c r="F90" s="146" t="s">
        <v>1844</v>
      </c>
      <c r="S90" s="107" t="s">
        <v>6774</v>
      </c>
      <c r="T90" s="3"/>
      <c r="U90" s="111" t="s">
        <v>369</v>
      </c>
      <c r="V90" s="28">
        <v>48</v>
      </c>
    </row>
    <row r="91" spans="3:22" x14ac:dyDescent="0.2">
      <c r="C91" s="107" t="s">
        <v>6775</v>
      </c>
      <c r="D91" s="3"/>
      <c r="E91" s="108" t="s">
        <v>455</v>
      </c>
      <c r="F91" s="124" t="s">
        <v>1512</v>
      </c>
      <c r="S91" s="107" t="s">
        <v>6776</v>
      </c>
      <c r="T91" s="3"/>
      <c r="U91" s="111" t="s">
        <v>371</v>
      </c>
      <c r="V91" s="28" t="s">
        <v>95</v>
      </c>
    </row>
    <row r="92" spans="3:22" x14ac:dyDescent="0.2">
      <c r="C92" s="107" t="s">
        <v>6777</v>
      </c>
      <c r="D92" s="3"/>
      <c r="E92" s="108" t="s">
        <v>457</v>
      </c>
      <c r="F92" s="124" t="s">
        <v>1846</v>
      </c>
      <c r="S92" s="107" t="s">
        <v>6778</v>
      </c>
      <c r="T92" s="3"/>
      <c r="U92" s="111" t="s">
        <v>373</v>
      </c>
      <c r="V92" s="113">
        <v>75000</v>
      </c>
    </row>
    <row r="93" spans="3:22" x14ac:dyDescent="0.2">
      <c r="C93" s="107" t="s">
        <v>3970</v>
      </c>
      <c r="D93" s="3"/>
      <c r="E93" s="108" t="s">
        <v>459</v>
      </c>
      <c r="F93" s="124" t="s">
        <v>1847</v>
      </c>
      <c r="S93" s="107" t="s">
        <v>6779</v>
      </c>
      <c r="T93" s="3"/>
      <c r="U93" s="111" t="s">
        <v>376</v>
      </c>
      <c r="V93" s="113">
        <f>V92*$X$6</f>
        <v>37500</v>
      </c>
    </row>
    <row r="94" spans="3:22" x14ac:dyDescent="0.2">
      <c r="C94" s="107" t="s">
        <v>3971</v>
      </c>
      <c r="D94" s="3"/>
      <c r="E94" s="108" t="s">
        <v>461</v>
      </c>
      <c r="F94" s="124" t="s">
        <v>1847</v>
      </c>
      <c r="S94" s="107" t="s">
        <v>6780</v>
      </c>
      <c r="T94" s="3"/>
      <c r="U94" s="127" t="s">
        <v>378</v>
      </c>
      <c r="V94" s="188">
        <f>ROUND(0.1263*V93/1000,3)</f>
        <v>4.7359999999999998</v>
      </c>
    </row>
    <row r="95" spans="3:22" x14ac:dyDescent="0.2">
      <c r="C95" s="107" t="s">
        <v>3972</v>
      </c>
      <c r="D95" s="3"/>
      <c r="E95" s="108" t="s">
        <v>463</v>
      </c>
      <c r="F95" s="124" t="s">
        <v>1512</v>
      </c>
      <c r="S95" s="107" t="s">
        <v>6781</v>
      </c>
      <c r="T95" s="3"/>
      <c r="U95" s="108" t="s">
        <v>356</v>
      </c>
      <c r="V95" s="116" t="s">
        <v>1320</v>
      </c>
    </row>
    <row r="96" spans="3:22" x14ac:dyDescent="0.2">
      <c r="C96" s="107" t="s">
        <v>3973</v>
      </c>
      <c r="D96" s="3"/>
      <c r="E96" s="108" t="s">
        <v>465</v>
      </c>
      <c r="F96" s="145" t="s">
        <v>1848</v>
      </c>
      <c r="S96" s="107" t="s">
        <v>6782</v>
      </c>
      <c r="T96" s="3"/>
      <c r="U96" s="111" t="s">
        <v>328</v>
      </c>
      <c r="V96" s="112" t="s">
        <v>329</v>
      </c>
    </row>
    <row r="97" spans="3:22" x14ac:dyDescent="0.2">
      <c r="C97" s="107"/>
      <c r="D97" s="3"/>
      <c r="E97" s="147"/>
      <c r="F97" s="145"/>
      <c r="S97" s="107" t="s">
        <v>6783</v>
      </c>
      <c r="T97" s="3"/>
      <c r="U97" s="111" t="s">
        <v>359</v>
      </c>
      <c r="V97" s="10" t="b">
        <v>0</v>
      </c>
    </row>
    <row r="98" spans="3:22" x14ac:dyDescent="0.2">
      <c r="C98" s="107"/>
      <c r="D98" s="3"/>
      <c r="E98" s="147"/>
      <c r="F98" s="145"/>
      <c r="S98" s="107" t="s">
        <v>6784</v>
      </c>
      <c r="T98" s="3"/>
      <c r="U98" s="111" t="s">
        <v>361</v>
      </c>
      <c r="V98" s="10" t="s">
        <v>92</v>
      </c>
    </row>
    <row r="99" spans="3:22" x14ac:dyDescent="0.2">
      <c r="C99" s="107"/>
      <c r="D99" s="3"/>
      <c r="E99" s="147"/>
      <c r="F99" s="145"/>
      <c r="S99" s="107" t="s">
        <v>6785</v>
      </c>
      <c r="T99" s="3"/>
      <c r="U99" s="111" t="s">
        <v>369</v>
      </c>
      <c r="V99" s="28">
        <v>48</v>
      </c>
    </row>
    <row r="100" spans="3:22" x14ac:dyDescent="0.2">
      <c r="C100" s="107"/>
      <c r="D100" s="3"/>
      <c r="E100" s="147"/>
      <c r="F100" s="145"/>
      <c r="S100" s="107" t="s">
        <v>6786</v>
      </c>
      <c r="T100" s="3"/>
      <c r="U100" s="111" t="s">
        <v>371</v>
      </c>
      <c r="V100" s="28" t="s">
        <v>95</v>
      </c>
    </row>
    <row r="101" spans="3:22" x14ac:dyDescent="0.2">
      <c r="C101" s="107"/>
      <c r="D101" s="3"/>
      <c r="E101" s="147"/>
      <c r="F101" s="145"/>
      <c r="S101" s="107" t="s">
        <v>6787</v>
      </c>
      <c r="T101" s="3"/>
      <c r="U101" s="111" t="s">
        <v>373</v>
      </c>
      <c r="V101" s="113">
        <v>75000</v>
      </c>
    </row>
    <row r="102" spans="3:22" x14ac:dyDescent="0.2">
      <c r="C102" s="107"/>
      <c r="S102" s="107" t="s">
        <v>6788</v>
      </c>
      <c r="T102" s="3"/>
      <c r="U102" s="111" t="s">
        <v>376</v>
      </c>
      <c r="V102" s="113">
        <f>V101*$X$6</f>
        <v>37500</v>
      </c>
    </row>
    <row r="103" spans="3:22" x14ac:dyDescent="0.2">
      <c r="C103" s="107"/>
      <c r="S103" s="107" t="s">
        <v>6789</v>
      </c>
      <c r="T103" s="3"/>
      <c r="U103" s="127" t="s">
        <v>378</v>
      </c>
      <c r="V103" s="188">
        <f>ROUND(0.1263*V102/1000,3)</f>
        <v>4.7359999999999998</v>
      </c>
    </row>
    <row r="104" spans="3:22" x14ac:dyDescent="0.2">
      <c r="C104" s="107"/>
      <c r="S104" s="107" t="s">
        <v>6790</v>
      </c>
      <c r="U104" s="108" t="s">
        <v>356</v>
      </c>
      <c r="V104" s="116" t="s">
        <v>1321</v>
      </c>
    </row>
    <row r="105" spans="3:22" x14ac:dyDescent="0.2">
      <c r="C105" s="107"/>
      <c r="S105" s="107" t="s">
        <v>6791</v>
      </c>
      <c r="U105" s="111" t="s">
        <v>328</v>
      </c>
      <c r="V105" s="11" t="s">
        <v>329</v>
      </c>
    </row>
    <row r="106" spans="3:22" x14ac:dyDescent="0.2">
      <c r="C106" s="107"/>
      <c r="S106" s="107" t="s">
        <v>6792</v>
      </c>
      <c r="U106" s="111" t="s">
        <v>359</v>
      </c>
      <c r="V106" s="10" t="b">
        <v>0</v>
      </c>
    </row>
    <row r="107" spans="3:22" x14ac:dyDescent="0.2">
      <c r="C107" s="107"/>
      <c r="S107" s="107" t="s">
        <v>6793</v>
      </c>
      <c r="U107" s="111" t="s">
        <v>361</v>
      </c>
      <c r="V107" s="10" t="s">
        <v>85</v>
      </c>
    </row>
    <row r="108" spans="3:22" x14ac:dyDescent="0.2">
      <c r="C108" s="107"/>
      <c r="D108" s="3"/>
      <c r="E108" s="147"/>
      <c r="F108" s="145"/>
      <c r="S108" s="107" t="s">
        <v>6794</v>
      </c>
      <c r="U108" s="111" t="s">
        <v>369</v>
      </c>
      <c r="V108" s="50">
        <v>40</v>
      </c>
    </row>
    <row r="109" spans="3:22" x14ac:dyDescent="0.2">
      <c r="C109" s="107"/>
      <c r="D109" s="3"/>
      <c r="E109" s="147"/>
      <c r="F109" s="145"/>
      <c r="S109" s="107" t="s">
        <v>6795</v>
      </c>
      <c r="U109" s="111" t="s">
        <v>371</v>
      </c>
      <c r="V109" s="50" t="s">
        <v>83</v>
      </c>
    </row>
    <row r="110" spans="3:22" x14ac:dyDescent="0.2">
      <c r="C110" s="107"/>
      <c r="D110" s="3"/>
      <c r="E110" s="147"/>
      <c r="F110" s="145"/>
      <c r="S110" s="107" t="s">
        <v>6796</v>
      </c>
      <c r="U110" s="111" t="s">
        <v>373</v>
      </c>
      <c r="V110" s="113">
        <v>70000</v>
      </c>
    </row>
    <row r="111" spans="3:22" x14ac:dyDescent="0.2">
      <c r="C111" s="107"/>
      <c r="D111" s="3"/>
      <c r="E111" s="147"/>
      <c r="F111" s="145"/>
      <c r="S111" s="107" t="s">
        <v>6797</v>
      </c>
      <c r="U111" s="111" t="s">
        <v>376</v>
      </c>
      <c r="V111" s="113">
        <f>V110*$X$6</f>
        <v>35000</v>
      </c>
    </row>
    <row r="112" spans="3:22" x14ac:dyDescent="0.2">
      <c r="C112" s="107"/>
      <c r="D112" s="3"/>
      <c r="E112" s="147"/>
      <c r="F112" s="145"/>
      <c r="S112" s="107" t="s">
        <v>6798</v>
      </c>
      <c r="U112" s="127" t="s">
        <v>378</v>
      </c>
      <c r="V112" s="188">
        <f>ROUND(0.0637*V111/1000,3)</f>
        <v>2.23</v>
      </c>
    </row>
    <row r="113" spans="3:22" x14ac:dyDescent="0.2">
      <c r="C113" s="107"/>
      <c r="D113" s="3"/>
      <c r="E113" s="147"/>
      <c r="F113" s="145"/>
      <c r="S113" s="107" t="s">
        <v>6799</v>
      </c>
      <c r="U113" s="108" t="s">
        <v>356</v>
      </c>
      <c r="V113" s="116" t="s">
        <v>1322</v>
      </c>
    </row>
    <row r="114" spans="3:22" x14ac:dyDescent="0.2">
      <c r="C114" s="107"/>
      <c r="D114" s="3"/>
      <c r="E114" s="147"/>
      <c r="F114" s="145"/>
      <c r="S114" s="107" t="s">
        <v>6800</v>
      </c>
      <c r="U114" s="111" t="s">
        <v>328</v>
      </c>
      <c r="V114" s="11" t="s">
        <v>329</v>
      </c>
    </row>
    <row r="115" spans="3:22" x14ac:dyDescent="0.2">
      <c r="C115" s="107"/>
      <c r="D115" s="3"/>
      <c r="E115" s="147"/>
      <c r="F115" s="145"/>
      <c r="S115" s="107" t="s">
        <v>6801</v>
      </c>
      <c r="U115" s="111" t="s">
        <v>359</v>
      </c>
      <c r="V115" s="10" t="b">
        <v>0</v>
      </c>
    </row>
    <row r="116" spans="3:22" x14ac:dyDescent="0.2">
      <c r="C116" s="107"/>
      <c r="D116" s="3"/>
      <c r="E116" s="147"/>
      <c r="F116" s="145"/>
      <c r="S116" s="107" t="s">
        <v>6802</v>
      </c>
      <c r="U116" s="111" t="s">
        <v>361</v>
      </c>
      <c r="V116" s="10" t="s">
        <v>85</v>
      </c>
    </row>
    <row r="117" spans="3:22" x14ac:dyDescent="0.2">
      <c r="C117" s="107"/>
      <c r="D117" s="3"/>
      <c r="E117" s="147"/>
      <c r="F117" s="145"/>
      <c r="S117" s="107" t="s">
        <v>6803</v>
      </c>
      <c r="U117" s="111" t="s">
        <v>369</v>
      </c>
      <c r="V117" s="50">
        <v>40</v>
      </c>
    </row>
    <row r="118" spans="3:22" x14ac:dyDescent="0.2">
      <c r="C118" s="107"/>
      <c r="D118" s="3"/>
      <c r="E118" s="147"/>
      <c r="F118" s="145"/>
      <c r="S118" s="107" t="s">
        <v>6804</v>
      </c>
      <c r="U118" s="111" t="s">
        <v>371</v>
      </c>
      <c r="V118" s="50" t="s">
        <v>83</v>
      </c>
    </row>
    <row r="119" spans="3:22" x14ac:dyDescent="0.2">
      <c r="C119" s="107"/>
      <c r="D119" s="3"/>
      <c r="E119" s="147"/>
      <c r="F119" s="145"/>
      <c r="S119" s="107" t="s">
        <v>6805</v>
      </c>
      <c r="U119" s="111" t="s">
        <v>373</v>
      </c>
      <c r="V119" s="113">
        <v>70000</v>
      </c>
    </row>
    <row r="120" spans="3:22" x14ac:dyDescent="0.2">
      <c r="C120" s="107"/>
      <c r="D120" s="3"/>
      <c r="E120" s="147"/>
      <c r="F120" s="145"/>
      <c r="S120" s="107" t="s">
        <v>6806</v>
      </c>
      <c r="U120" s="111" t="s">
        <v>376</v>
      </c>
      <c r="V120" s="113">
        <f>V119*$X$6</f>
        <v>35000</v>
      </c>
    </row>
    <row r="121" spans="3:22" x14ac:dyDescent="0.2">
      <c r="C121" s="107"/>
      <c r="D121" s="3"/>
      <c r="E121" s="147"/>
      <c r="F121" s="145"/>
      <c r="S121" s="107" t="s">
        <v>6807</v>
      </c>
      <c r="U121" s="127" t="s">
        <v>378</v>
      </c>
      <c r="V121" s="188">
        <f>ROUND(0.0637*V120/1000,3)</f>
        <v>2.23</v>
      </c>
    </row>
    <row r="122" spans="3:22" x14ac:dyDescent="0.2">
      <c r="C122" s="107"/>
      <c r="D122" s="3"/>
      <c r="E122" s="147"/>
      <c r="F122" s="145"/>
      <c r="S122" s="107" t="s">
        <v>6808</v>
      </c>
      <c r="U122" s="108" t="s">
        <v>356</v>
      </c>
      <c r="V122" s="116" t="s">
        <v>1323</v>
      </c>
    </row>
    <row r="123" spans="3:22" x14ac:dyDescent="0.2">
      <c r="C123" s="107"/>
      <c r="D123" s="3"/>
      <c r="E123" s="147"/>
      <c r="F123" s="145"/>
      <c r="S123" s="107" t="s">
        <v>6809</v>
      </c>
      <c r="U123" s="111" t="s">
        <v>328</v>
      </c>
      <c r="V123" s="3" t="s">
        <v>330</v>
      </c>
    </row>
    <row r="124" spans="3:22" x14ac:dyDescent="0.2">
      <c r="C124" s="107"/>
      <c r="D124" s="3"/>
      <c r="E124" s="147"/>
      <c r="F124" s="145"/>
      <c r="S124" s="107" t="s">
        <v>6810</v>
      </c>
      <c r="U124" s="111" t="s">
        <v>359</v>
      </c>
      <c r="V124" s="10" t="b">
        <v>0</v>
      </c>
    </row>
    <row r="125" spans="3:22" x14ac:dyDescent="0.2">
      <c r="C125" s="107"/>
      <c r="D125" s="3"/>
      <c r="E125" s="147"/>
      <c r="F125" s="145"/>
      <c r="S125" s="107" t="s">
        <v>6811</v>
      </c>
      <c r="U125" s="111" t="s">
        <v>361</v>
      </c>
      <c r="V125" s="10" t="s">
        <v>85</v>
      </c>
    </row>
    <row r="126" spans="3:22" x14ac:dyDescent="0.2">
      <c r="C126" s="107"/>
      <c r="D126" s="3"/>
      <c r="E126" s="147"/>
      <c r="F126" s="145"/>
      <c r="S126" s="107" t="s">
        <v>6812</v>
      </c>
      <c r="U126" s="111" t="s">
        <v>369</v>
      </c>
      <c r="V126" s="50">
        <v>40</v>
      </c>
    </row>
    <row r="127" spans="3:22" x14ac:dyDescent="0.2">
      <c r="C127" s="107"/>
      <c r="D127" s="3"/>
      <c r="E127" s="147"/>
      <c r="F127" s="145"/>
      <c r="S127" s="107" t="s">
        <v>6813</v>
      </c>
      <c r="U127" s="111" t="s">
        <v>371</v>
      </c>
      <c r="V127" s="50" t="s">
        <v>83</v>
      </c>
    </row>
    <row r="128" spans="3:22" x14ac:dyDescent="0.2">
      <c r="C128" s="107"/>
      <c r="D128" s="3"/>
      <c r="E128" s="147"/>
      <c r="F128" s="145"/>
      <c r="S128" s="107" t="s">
        <v>6814</v>
      </c>
      <c r="U128" s="111" t="s">
        <v>373</v>
      </c>
      <c r="V128" s="113">
        <v>70000</v>
      </c>
    </row>
    <row r="129" spans="2:22" x14ac:dyDescent="0.2">
      <c r="C129" s="107"/>
      <c r="D129" s="3"/>
      <c r="E129" s="147"/>
      <c r="F129" s="145"/>
      <c r="S129" s="107" t="s">
        <v>6815</v>
      </c>
      <c r="U129" s="111" t="s">
        <v>376</v>
      </c>
      <c r="V129" s="113">
        <f>V128*$X$6</f>
        <v>35000</v>
      </c>
    </row>
    <row r="130" spans="2:22" x14ac:dyDescent="0.2">
      <c r="C130" s="107"/>
      <c r="D130" s="3"/>
      <c r="E130" s="147"/>
      <c r="F130" s="145"/>
      <c r="S130" s="107" t="s">
        <v>6816</v>
      </c>
      <c r="U130" s="127" t="s">
        <v>378</v>
      </c>
      <c r="V130" s="188">
        <f>ROUND(0.0637*V129/1000,3)</f>
        <v>2.23</v>
      </c>
    </row>
    <row r="131" spans="2:22" x14ac:dyDescent="0.2">
      <c r="C131" s="107"/>
      <c r="D131" s="3"/>
      <c r="E131" s="147"/>
      <c r="F131" s="145"/>
      <c r="S131" s="107" t="s">
        <v>6817</v>
      </c>
      <c r="U131" s="108" t="s">
        <v>356</v>
      </c>
      <c r="V131" s="116" t="s">
        <v>1324</v>
      </c>
    </row>
    <row r="132" spans="2:22" x14ac:dyDescent="0.2">
      <c r="C132" s="107"/>
      <c r="D132" s="3"/>
      <c r="E132" s="147"/>
      <c r="F132" s="145"/>
      <c r="S132" s="107" t="s">
        <v>6818</v>
      </c>
      <c r="U132" s="111" t="s">
        <v>328</v>
      </c>
      <c r="V132" s="3" t="s">
        <v>330</v>
      </c>
    </row>
    <row r="133" spans="2:22" x14ac:dyDescent="0.2">
      <c r="C133" s="107"/>
      <c r="D133" s="3"/>
      <c r="E133" s="147"/>
      <c r="F133" s="145"/>
      <c r="S133" s="107" t="s">
        <v>6819</v>
      </c>
      <c r="U133" s="111" t="s">
        <v>359</v>
      </c>
      <c r="V133" s="10" t="b">
        <v>0</v>
      </c>
    </row>
    <row r="134" spans="2:22" x14ac:dyDescent="0.2">
      <c r="C134" s="107"/>
      <c r="D134" s="3"/>
      <c r="E134" s="147"/>
      <c r="F134" s="145"/>
      <c r="S134" s="107" t="s">
        <v>6820</v>
      </c>
      <c r="U134" s="111" t="s">
        <v>361</v>
      </c>
      <c r="V134" s="10" t="s">
        <v>85</v>
      </c>
    </row>
    <row r="135" spans="2:22" x14ac:dyDescent="0.2">
      <c r="C135" s="107"/>
      <c r="D135" s="3"/>
      <c r="E135" s="147"/>
      <c r="F135" s="145"/>
      <c r="S135" s="107" t="s">
        <v>6821</v>
      </c>
      <c r="U135" s="111" t="s">
        <v>369</v>
      </c>
      <c r="V135" s="50">
        <v>40</v>
      </c>
    </row>
    <row r="136" spans="2:22" x14ac:dyDescent="0.2">
      <c r="C136" s="107"/>
      <c r="D136" s="3"/>
      <c r="E136" s="147"/>
      <c r="F136" s="145"/>
      <c r="S136" s="107" t="s">
        <v>6822</v>
      </c>
      <c r="U136" s="111" t="s">
        <v>371</v>
      </c>
      <c r="V136" s="50" t="s">
        <v>83</v>
      </c>
    </row>
    <row r="137" spans="2:22" x14ac:dyDescent="0.2">
      <c r="C137" s="107"/>
      <c r="D137" s="3"/>
      <c r="E137" s="147"/>
      <c r="F137" s="145"/>
      <c r="S137" s="107" t="s">
        <v>6823</v>
      </c>
      <c r="U137" s="111" t="s">
        <v>373</v>
      </c>
      <c r="V137" s="113">
        <v>70000</v>
      </c>
    </row>
    <row r="138" spans="2:22" x14ac:dyDescent="0.2">
      <c r="C138" s="107"/>
      <c r="D138" s="3"/>
      <c r="E138" s="147"/>
      <c r="F138" s="145"/>
      <c r="S138" s="107" t="s">
        <v>6824</v>
      </c>
      <c r="U138" s="111" t="s">
        <v>376</v>
      </c>
      <c r="V138" s="113">
        <f>V137*$X$6</f>
        <v>35000</v>
      </c>
    </row>
    <row r="139" spans="2:22" x14ac:dyDescent="0.2">
      <c r="C139" s="107"/>
      <c r="D139" s="3"/>
      <c r="E139" s="147"/>
      <c r="F139" s="145"/>
      <c r="S139" s="107" t="s">
        <v>6825</v>
      </c>
      <c r="U139" s="127" t="s">
        <v>378</v>
      </c>
      <c r="V139" s="188">
        <f>ROUND(0.0637*V138/1000,3)</f>
        <v>2.23</v>
      </c>
    </row>
    <row r="143" spans="2:22" x14ac:dyDescent="0.2">
      <c r="B143" s="465" t="s">
        <v>719</v>
      </c>
      <c r="C143" s="465"/>
      <c r="D143" s="465"/>
      <c r="E143" s="465"/>
      <c r="F143" s="465"/>
      <c r="G143" s="465"/>
      <c r="H143" s="465"/>
      <c r="I143" s="465"/>
      <c r="J143" s="465"/>
    </row>
    <row r="144" spans="2:22" x14ac:dyDescent="0.2">
      <c r="B144" s="149" t="s">
        <v>369</v>
      </c>
      <c r="C144" s="204" t="s">
        <v>475</v>
      </c>
      <c r="D144" s="204" t="s">
        <v>476</v>
      </c>
      <c r="E144" s="204" t="s">
        <v>477</v>
      </c>
      <c r="F144" s="204" t="s">
        <v>478</v>
      </c>
      <c r="G144" s="204" t="s">
        <v>479</v>
      </c>
      <c r="H144" s="204" t="s">
        <v>480</v>
      </c>
      <c r="I144" s="204" t="s">
        <v>481</v>
      </c>
    </row>
    <row r="145" spans="1:17" x14ac:dyDescent="0.2">
      <c r="A145" s="147">
        <v>15</v>
      </c>
      <c r="B145" s="205"/>
      <c r="C145" s="206">
        <v>8</v>
      </c>
      <c r="D145" s="206">
        <v>4</v>
      </c>
      <c r="E145" s="206">
        <v>3</v>
      </c>
      <c r="F145" s="206">
        <v>0</v>
      </c>
      <c r="G145" s="207"/>
      <c r="H145" s="207"/>
      <c r="I145" s="207"/>
      <c r="J145" s="3"/>
    </row>
    <row r="146" spans="1:17" x14ac:dyDescent="0.2">
      <c r="A146" s="147"/>
      <c r="B146" s="176">
        <v>35</v>
      </c>
      <c r="C146" s="112">
        <f>P146*$C$145</f>
        <v>0.38159999999999994</v>
      </c>
      <c r="D146" s="112">
        <f>P146*$D$145</f>
        <v>0.19079999999999997</v>
      </c>
      <c r="E146" s="112">
        <f>Q146*$E$145</f>
        <v>0.25349999999999995</v>
      </c>
      <c r="F146" s="112">
        <f t="shared" ref="F146:F155" si="0">Q146*$F$145</f>
        <v>0</v>
      </c>
      <c r="G146" s="112">
        <f>SUM(C146:F146)/$A$145</f>
        <v>5.5059999999999991E-2</v>
      </c>
      <c r="H146" s="112">
        <f>0.92/66</f>
        <v>1.3939393939393941E-2</v>
      </c>
      <c r="I146" s="112">
        <f>G146*H146</f>
        <v>7.6750303030303027E-4</v>
      </c>
      <c r="J146" s="3"/>
      <c r="O146" s="208">
        <v>35</v>
      </c>
      <c r="P146" s="232">
        <v>4.7699999999999992E-2</v>
      </c>
      <c r="Q146" s="214">
        <v>8.4499999999999992E-2</v>
      </c>
    </row>
    <row r="147" spans="1:17" x14ac:dyDescent="0.2">
      <c r="A147" s="147"/>
      <c r="B147" s="176">
        <v>36</v>
      </c>
      <c r="C147" s="112">
        <f t="shared" ref="C147:C175" si="1">P147*$C$145</f>
        <v>0.39759999999999995</v>
      </c>
      <c r="D147" s="112">
        <f t="shared" ref="D147:D175" si="2">P147*$D$145</f>
        <v>0.19879999999999998</v>
      </c>
      <c r="E147" s="112">
        <f t="shared" ref="E147:E175" si="3">Q147*$E$145</f>
        <v>0.26130000000000003</v>
      </c>
      <c r="F147" s="112">
        <f t="shared" si="0"/>
        <v>0</v>
      </c>
      <c r="G147" s="112">
        <f t="shared" ref="G147:G155" si="4">SUM(C147:F147)/$A$145</f>
        <v>5.7179999999999995E-2</v>
      </c>
      <c r="H147" s="112">
        <f t="shared" ref="H147:H155" si="5">0.92/66</f>
        <v>1.3939393939393941E-2</v>
      </c>
      <c r="I147" s="112">
        <f t="shared" ref="I147:I175" si="6">G147*H147</f>
        <v>7.9705454545454541E-4</v>
      </c>
      <c r="J147" s="3"/>
      <c r="O147" s="208">
        <v>36</v>
      </c>
      <c r="P147" s="232">
        <v>4.9699999999999994E-2</v>
      </c>
      <c r="Q147" s="214">
        <v>8.7100000000000011E-2</v>
      </c>
    </row>
    <row r="148" spans="1:17" x14ac:dyDescent="0.2">
      <c r="A148" s="147"/>
      <c r="B148" s="176">
        <v>37</v>
      </c>
      <c r="C148" s="112">
        <f t="shared" si="1"/>
        <v>0.40560000000000002</v>
      </c>
      <c r="D148" s="112">
        <f t="shared" si="2"/>
        <v>0.20280000000000001</v>
      </c>
      <c r="E148" s="112">
        <f t="shared" si="3"/>
        <v>0.27329999999999999</v>
      </c>
      <c r="F148" s="112">
        <f t="shared" si="0"/>
        <v>0</v>
      </c>
      <c r="G148" s="112">
        <f t="shared" si="4"/>
        <v>5.8780000000000006E-2</v>
      </c>
      <c r="H148" s="112">
        <f t="shared" si="5"/>
        <v>1.3939393939393941E-2</v>
      </c>
      <c r="I148" s="112">
        <f t="shared" si="6"/>
        <v>8.1935757575757589E-4</v>
      </c>
      <c r="J148" s="3"/>
      <c r="O148" s="208">
        <v>37</v>
      </c>
      <c r="P148" s="232">
        <v>5.0700000000000002E-2</v>
      </c>
      <c r="Q148" s="214">
        <v>9.11E-2</v>
      </c>
    </row>
    <row r="149" spans="1:17" x14ac:dyDescent="0.2">
      <c r="A149" s="147"/>
      <c r="B149" s="176">
        <v>38</v>
      </c>
      <c r="C149" s="112">
        <f t="shared" si="1"/>
        <v>0.4536</v>
      </c>
      <c r="D149" s="112">
        <f t="shared" si="2"/>
        <v>0.2268</v>
      </c>
      <c r="E149" s="112">
        <f t="shared" si="3"/>
        <v>0.28739999999999999</v>
      </c>
      <c r="F149" s="112">
        <f t="shared" si="0"/>
        <v>0</v>
      </c>
      <c r="G149" s="112">
        <f t="shared" si="4"/>
        <v>6.4519999999999994E-2</v>
      </c>
      <c r="H149" s="112">
        <f t="shared" si="5"/>
        <v>1.3939393939393941E-2</v>
      </c>
      <c r="I149" s="112">
        <f t="shared" si="6"/>
        <v>8.9936969696969692E-4</v>
      </c>
      <c r="J149" s="3"/>
      <c r="O149" s="208">
        <v>38</v>
      </c>
      <c r="P149" s="232">
        <v>5.67E-2</v>
      </c>
      <c r="Q149" s="214">
        <v>9.5799999999999996E-2</v>
      </c>
    </row>
    <row r="150" spans="1:17" x14ac:dyDescent="0.2">
      <c r="A150" s="147"/>
      <c r="B150" s="225">
        <v>39</v>
      </c>
      <c r="C150" s="234">
        <f t="shared" si="1"/>
        <v>0.47759999999999997</v>
      </c>
      <c r="D150" s="234">
        <f t="shared" si="2"/>
        <v>0.23879999999999998</v>
      </c>
      <c r="E150" s="234">
        <f t="shared" si="3"/>
        <v>0.30030000000000001</v>
      </c>
      <c r="F150" s="234">
        <f t="shared" si="0"/>
        <v>0</v>
      </c>
      <c r="G150" s="234">
        <f t="shared" si="4"/>
        <v>6.7779999999999993E-2</v>
      </c>
      <c r="H150" s="234">
        <f t="shared" si="5"/>
        <v>1.3939393939393941E-2</v>
      </c>
      <c r="I150" s="234">
        <f t="shared" si="6"/>
        <v>9.4481212121212124E-4</v>
      </c>
      <c r="J150" s="3"/>
      <c r="O150" s="217">
        <v>39</v>
      </c>
      <c r="P150" s="233">
        <v>5.9699999999999996E-2</v>
      </c>
      <c r="Q150" s="219">
        <v>0.10009999999999999</v>
      </c>
    </row>
    <row r="151" spans="1:17" x14ac:dyDescent="0.2">
      <c r="A151" s="147"/>
      <c r="B151" s="176">
        <v>40</v>
      </c>
      <c r="C151" s="112">
        <f t="shared" si="1"/>
        <v>0.50960000000000005</v>
      </c>
      <c r="D151" s="112">
        <f t="shared" si="2"/>
        <v>0.25480000000000003</v>
      </c>
      <c r="E151" s="112">
        <f t="shared" si="3"/>
        <v>0.31979999999999997</v>
      </c>
      <c r="F151" s="112">
        <f t="shared" si="0"/>
        <v>0</v>
      </c>
      <c r="G151" s="112">
        <f t="shared" si="4"/>
        <v>7.2279999999999997E-2</v>
      </c>
      <c r="H151" s="112">
        <f t="shared" si="5"/>
        <v>1.3939393939393941E-2</v>
      </c>
      <c r="I151" s="112">
        <f t="shared" si="6"/>
        <v>1.0075393939393939E-3</v>
      </c>
      <c r="J151" s="3"/>
      <c r="O151" s="208">
        <v>40</v>
      </c>
      <c r="P151" s="232">
        <v>6.3700000000000007E-2</v>
      </c>
      <c r="Q151" s="214">
        <v>0.1066</v>
      </c>
    </row>
    <row r="152" spans="1:17" x14ac:dyDescent="0.2">
      <c r="A152" s="147"/>
      <c r="B152" s="176">
        <v>41</v>
      </c>
      <c r="C152" s="112">
        <f t="shared" si="1"/>
        <v>0.54880000000000007</v>
      </c>
      <c r="D152" s="112">
        <f t="shared" si="2"/>
        <v>0.27440000000000003</v>
      </c>
      <c r="E152" s="112">
        <f t="shared" si="3"/>
        <v>0.34950000000000003</v>
      </c>
      <c r="F152" s="112">
        <f t="shared" si="0"/>
        <v>0</v>
      </c>
      <c r="G152" s="112">
        <f t="shared" si="4"/>
        <v>7.8180000000000013E-2</v>
      </c>
      <c r="H152" s="112">
        <f t="shared" si="5"/>
        <v>1.3939393939393941E-2</v>
      </c>
      <c r="I152" s="112">
        <f t="shared" si="6"/>
        <v>1.0897818181818185E-3</v>
      </c>
      <c r="J152" s="3"/>
      <c r="O152" s="208">
        <v>41</v>
      </c>
      <c r="P152" s="232">
        <v>6.8600000000000008E-2</v>
      </c>
      <c r="Q152" s="214">
        <v>0.11650000000000001</v>
      </c>
    </row>
    <row r="153" spans="1:17" x14ac:dyDescent="0.2">
      <c r="A153" s="147"/>
      <c r="B153" s="176">
        <v>42</v>
      </c>
      <c r="C153" s="112">
        <f t="shared" si="1"/>
        <v>0.6048</v>
      </c>
      <c r="D153" s="112">
        <f t="shared" si="2"/>
        <v>0.3024</v>
      </c>
      <c r="E153" s="112">
        <f t="shared" si="3"/>
        <v>0.38579999999999998</v>
      </c>
      <c r="F153" s="112">
        <f t="shared" si="0"/>
        <v>0</v>
      </c>
      <c r="G153" s="112">
        <f t="shared" si="4"/>
        <v>8.6199999999999999E-2</v>
      </c>
      <c r="H153" s="112">
        <f t="shared" si="5"/>
        <v>1.3939393939393941E-2</v>
      </c>
      <c r="I153" s="112">
        <f t="shared" si="6"/>
        <v>1.2015757575757576E-3</v>
      </c>
      <c r="J153" s="3"/>
      <c r="O153" s="208">
        <v>42</v>
      </c>
      <c r="P153" s="232">
        <v>7.5600000000000001E-2</v>
      </c>
      <c r="Q153" s="214">
        <v>0.12859999999999999</v>
      </c>
    </row>
    <row r="154" spans="1:17" x14ac:dyDescent="0.2">
      <c r="A154" s="147"/>
      <c r="B154" s="176">
        <v>43</v>
      </c>
      <c r="C154" s="112">
        <f t="shared" si="1"/>
        <v>0.66079999999999994</v>
      </c>
      <c r="D154" s="112">
        <f t="shared" si="2"/>
        <v>0.33039999999999997</v>
      </c>
      <c r="E154" s="112">
        <f t="shared" si="3"/>
        <v>0.42930000000000001</v>
      </c>
      <c r="F154" s="112">
        <f t="shared" si="0"/>
        <v>0</v>
      </c>
      <c r="G154" s="112">
        <f t="shared" si="4"/>
        <v>9.4699999999999993E-2</v>
      </c>
      <c r="H154" s="112">
        <f t="shared" si="5"/>
        <v>1.3939393939393941E-2</v>
      </c>
      <c r="I154" s="112">
        <f t="shared" si="6"/>
        <v>1.3200606060606061E-3</v>
      </c>
      <c r="J154" s="3"/>
      <c r="O154" s="208">
        <v>43</v>
      </c>
      <c r="P154" s="232">
        <v>8.2599999999999993E-2</v>
      </c>
      <c r="Q154" s="214">
        <v>0.1431</v>
      </c>
    </row>
    <row r="155" spans="1:17" x14ac:dyDescent="0.2">
      <c r="A155" s="147"/>
      <c r="B155" s="225">
        <v>44</v>
      </c>
      <c r="C155" s="234">
        <f t="shared" si="1"/>
        <v>0.71599999999999997</v>
      </c>
      <c r="D155" s="234">
        <f t="shared" si="2"/>
        <v>0.35799999999999998</v>
      </c>
      <c r="E155" s="234">
        <f t="shared" si="3"/>
        <v>0.47970000000000002</v>
      </c>
      <c r="F155" s="234">
        <f t="shared" si="0"/>
        <v>0</v>
      </c>
      <c r="G155" s="234">
        <f t="shared" si="4"/>
        <v>0.10357999999999999</v>
      </c>
      <c r="H155" s="234">
        <f t="shared" si="5"/>
        <v>1.3939393939393941E-2</v>
      </c>
      <c r="I155" s="234">
        <f t="shared" si="6"/>
        <v>1.4438424242424243E-3</v>
      </c>
      <c r="J155" s="3"/>
      <c r="O155" s="217">
        <v>44</v>
      </c>
      <c r="P155" s="233">
        <v>8.9499999999999996E-2</v>
      </c>
      <c r="Q155" s="219">
        <v>0.15990000000000001</v>
      </c>
    </row>
    <row r="156" spans="1:17" x14ac:dyDescent="0.2">
      <c r="B156" s="176">
        <v>45</v>
      </c>
      <c r="C156" s="112">
        <f t="shared" si="1"/>
        <v>0.78</v>
      </c>
      <c r="D156" s="112">
        <f t="shared" si="2"/>
        <v>0.39</v>
      </c>
      <c r="E156" s="112">
        <f t="shared" si="3"/>
        <v>0.5321999999999999</v>
      </c>
      <c r="F156" s="112">
        <f>Q156*$F$145</f>
        <v>0</v>
      </c>
      <c r="G156" s="112">
        <f>SUM(C156:F156)/$A$145</f>
        <v>0.11348</v>
      </c>
      <c r="H156" s="112">
        <f>0.92/66</f>
        <v>1.3939393939393941E-2</v>
      </c>
      <c r="I156" s="112">
        <f t="shared" si="6"/>
        <v>1.5818424242424244E-3</v>
      </c>
      <c r="O156" s="208">
        <v>45</v>
      </c>
      <c r="P156" s="232">
        <v>9.7500000000000003E-2</v>
      </c>
      <c r="Q156" s="214">
        <v>0.17739999999999997</v>
      </c>
    </row>
    <row r="157" spans="1:17" x14ac:dyDescent="0.2">
      <c r="B157" s="176">
        <v>46</v>
      </c>
      <c r="C157" s="112">
        <f t="shared" si="1"/>
        <v>0.85120000000000007</v>
      </c>
      <c r="D157" s="112">
        <f t="shared" si="2"/>
        <v>0.42560000000000003</v>
      </c>
      <c r="E157" s="112">
        <f t="shared" si="3"/>
        <v>0.5847</v>
      </c>
      <c r="F157" s="112">
        <f t="shared" ref="F157:F175" si="7">Q157*$F$145</f>
        <v>0</v>
      </c>
      <c r="G157" s="112">
        <f t="shared" ref="G157:G175" si="8">SUM(C157:F157)/$A$145</f>
        <v>0.12410000000000002</v>
      </c>
      <c r="H157" s="112">
        <f t="shared" ref="H157:H175" si="9">0.92/66</f>
        <v>1.3939393939393941E-2</v>
      </c>
      <c r="I157" s="112">
        <f t="shared" si="6"/>
        <v>1.7298787878787883E-3</v>
      </c>
      <c r="O157" s="208">
        <v>46</v>
      </c>
      <c r="P157" s="232">
        <v>0.10640000000000001</v>
      </c>
      <c r="Q157" s="214">
        <v>0.19489999999999999</v>
      </c>
    </row>
    <row r="158" spans="1:17" x14ac:dyDescent="0.2">
      <c r="B158" s="176">
        <v>47</v>
      </c>
      <c r="C158" s="112">
        <f t="shared" si="1"/>
        <v>0.93120000000000003</v>
      </c>
      <c r="D158" s="112">
        <f t="shared" si="2"/>
        <v>0.46560000000000001</v>
      </c>
      <c r="E158" s="112">
        <f t="shared" si="3"/>
        <v>0.62609999999999999</v>
      </c>
      <c r="F158" s="112">
        <f t="shared" si="7"/>
        <v>0</v>
      </c>
      <c r="G158" s="112">
        <f t="shared" si="8"/>
        <v>0.13486000000000001</v>
      </c>
      <c r="H158" s="112">
        <f t="shared" si="9"/>
        <v>1.3939393939393941E-2</v>
      </c>
      <c r="I158" s="112">
        <f t="shared" si="6"/>
        <v>1.879866666666667E-3</v>
      </c>
      <c r="O158" s="208">
        <v>47</v>
      </c>
      <c r="P158" s="232">
        <v>0.1164</v>
      </c>
      <c r="Q158" s="214">
        <v>0.2087</v>
      </c>
    </row>
    <row r="159" spans="1:17" x14ac:dyDescent="0.2">
      <c r="B159" s="176">
        <v>48</v>
      </c>
      <c r="C159" s="112">
        <f t="shared" si="1"/>
        <v>1.0104</v>
      </c>
      <c r="D159" s="112">
        <f t="shared" si="2"/>
        <v>0.50519999999999998</v>
      </c>
      <c r="E159" s="112">
        <f t="shared" si="3"/>
        <v>0.65789999999999993</v>
      </c>
      <c r="F159" s="112">
        <f t="shared" si="7"/>
        <v>0</v>
      </c>
      <c r="G159" s="112">
        <f t="shared" si="8"/>
        <v>0.14489999999999997</v>
      </c>
      <c r="H159" s="112">
        <f t="shared" si="9"/>
        <v>1.3939393939393941E-2</v>
      </c>
      <c r="I159" s="112">
        <f t="shared" si="6"/>
        <v>2.0198181818181817E-3</v>
      </c>
      <c r="O159" s="208">
        <v>48</v>
      </c>
      <c r="P159" s="232">
        <v>0.1263</v>
      </c>
      <c r="Q159" s="214">
        <v>0.21929999999999999</v>
      </c>
    </row>
    <row r="160" spans="1:17" x14ac:dyDescent="0.2">
      <c r="B160" s="225">
        <v>49</v>
      </c>
      <c r="C160" s="234">
        <f t="shared" si="1"/>
        <v>1.0984</v>
      </c>
      <c r="D160" s="234">
        <f t="shared" si="2"/>
        <v>0.54920000000000002</v>
      </c>
      <c r="E160" s="234">
        <f t="shared" si="3"/>
        <v>0.69929999999999992</v>
      </c>
      <c r="F160" s="234">
        <f t="shared" si="7"/>
        <v>0</v>
      </c>
      <c r="G160" s="234">
        <f t="shared" si="8"/>
        <v>0.15646000000000002</v>
      </c>
      <c r="H160" s="234">
        <f t="shared" si="9"/>
        <v>1.3939393939393941E-2</v>
      </c>
      <c r="I160" s="234">
        <f t="shared" si="6"/>
        <v>2.180957575757576E-3</v>
      </c>
      <c r="O160" s="217">
        <v>49</v>
      </c>
      <c r="P160" s="233">
        <v>0.13730000000000001</v>
      </c>
      <c r="Q160" s="219">
        <v>0.23309999999999997</v>
      </c>
    </row>
    <row r="161" spans="2:17" x14ac:dyDescent="0.2">
      <c r="B161" s="176">
        <v>50</v>
      </c>
      <c r="C161" s="112">
        <f t="shared" si="1"/>
        <v>1.1936</v>
      </c>
      <c r="D161" s="112">
        <f t="shared" si="2"/>
        <v>0.5968</v>
      </c>
      <c r="E161" s="112">
        <f t="shared" si="3"/>
        <v>0.75419999999999998</v>
      </c>
      <c r="F161" s="112">
        <f t="shared" si="7"/>
        <v>0</v>
      </c>
      <c r="G161" s="112">
        <f t="shared" si="8"/>
        <v>0.16963999999999999</v>
      </c>
      <c r="H161" s="112">
        <f t="shared" si="9"/>
        <v>1.3939393939393941E-2</v>
      </c>
      <c r="I161" s="112">
        <f t="shared" si="6"/>
        <v>2.3646787878787881E-3</v>
      </c>
      <c r="O161" s="208">
        <v>50</v>
      </c>
      <c r="P161" s="232">
        <v>0.1492</v>
      </c>
      <c r="Q161" s="214">
        <v>0.25140000000000001</v>
      </c>
    </row>
    <row r="162" spans="2:17" x14ac:dyDescent="0.2">
      <c r="B162" s="176">
        <v>51</v>
      </c>
      <c r="C162" s="112">
        <f t="shared" si="1"/>
        <v>1.3208000000000002</v>
      </c>
      <c r="D162" s="112">
        <f t="shared" si="2"/>
        <v>0.6604000000000001</v>
      </c>
      <c r="E162" s="112">
        <f t="shared" si="3"/>
        <v>0.82500000000000007</v>
      </c>
      <c r="F162" s="112">
        <f t="shared" si="7"/>
        <v>0</v>
      </c>
      <c r="G162" s="112">
        <f t="shared" si="8"/>
        <v>0.18708000000000002</v>
      </c>
      <c r="H162" s="112">
        <f t="shared" si="9"/>
        <v>1.3939393939393941E-2</v>
      </c>
      <c r="I162" s="112">
        <f t="shared" si="6"/>
        <v>2.6077818181818187E-3</v>
      </c>
      <c r="O162" s="208">
        <v>51</v>
      </c>
      <c r="P162" s="232">
        <v>0.16510000000000002</v>
      </c>
      <c r="Q162" s="214">
        <v>0.27500000000000002</v>
      </c>
    </row>
    <row r="163" spans="2:17" x14ac:dyDescent="0.2">
      <c r="B163" s="176">
        <v>52</v>
      </c>
      <c r="C163" s="112">
        <f t="shared" si="1"/>
        <v>1.48</v>
      </c>
      <c r="D163" s="112">
        <f t="shared" si="2"/>
        <v>0.74</v>
      </c>
      <c r="E163" s="112">
        <f t="shared" si="3"/>
        <v>0.91199999999999992</v>
      </c>
      <c r="F163" s="112">
        <f t="shared" si="7"/>
        <v>0</v>
      </c>
      <c r="G163" s="112">
        <f t="shared" si="8"/>
        <v>0.20879999999999999</v>
      </c>
      <c r="H163" s="112">
        <f t="shared" si="9"/>
        <v>1.3939393939393941E-2</v>
      </c>
      <c r="I163" s="112">
        <f t="shared" si="6"/>
        <v>2.9105454545454547E-3</v>
      </c>
      <c r="O163" s="208">
        <v>52</v>
      </c>
      <c r="P163" s="232">
        <v>0.185</v>
      </c>
      <c r="Q163" s="214">
        <v>0.30399999999999999</v>
      </c>
    </row>
    <row r="164" spans="2:17" x14ac:dyDescent="0.2">
      <c r="B164" s="176">
        <v>53</v>
      </c>
      <c r="C164" s="112">
        <f t="shared" si="1"/>
        <v>1.6391999999999998</v>
      </c>
      <c r="D164" s="112">
        <f t="shared" si="2"/>
        <v>0.81959999999999988</v>
      </c>
      <c r="E164" s="112">
        <f t="shared" si="3"/>
        <v>1.0197000000000001</v>
      </c>
      <c r="F164" s="112">
        <f t="shared" si="7"/>
        <v>0</v>
      </c>
      <c r="G164" s="112">
        <f t="shared" si="8"/>
        <v>0.23189999999999997</v>
      </c>
      <c r="H164" s="112">
        <f t="shared" si="9"/>
        <v>1.3939393939393941E-2</v>
      </c>
      <c r="I164" s="112">
        <f t="shared" si="6"/>
        <v>3.2325454545454545E-3</v>
      </c>
      <c r="O164" s="208">
        <v>53</v>
      </c>
      <c r="P164" s="232">
        <v>0.20489999999999997</v>
      </c>
      <c r="Q164" s="214">
        <v>0.33990000000000004</v>
      </c>
    </row>
    <row r="165" spans="2:17" x14ac:dyDescent="0.2">
      <c r="B165" s="225">
        <v>54</v>
      </c>
      <c r="C165" s="234">
        <f t="shared" si="1"/>
        <v>1.8304</v>
      </c>
      <c r="D165" s="234">
        <f t="shared" si="2"/>
        <v>0.91520000000000001</v>
      </c>
      <c r="E165" s="234">
        <f t="shared" si="3"/>
        <v>1.1502000000000001</v>
      </c>
      <c r="F165" s="234">
        <f t="shared" si="7"/>
        <v>0</v>
      </c>
      <c r="G165" s="234">
        <f t="shared" si="8"/>
        <v>0.25972000000000001</v>
      </c>
      <c r="H165" s="234">
        <f t="shared" si="9"/>
        <v>1.3939393939393941E-2</v>
      </c>
      <c r="I165" s="234">
        <f t="shared" si="6"/>
        <v>3.6203393939393943E-3</v>
      </c>
      <c r="O165" s="217">
        <v>54</v>
      </c>
      <c r="P165" s="233">
        <v>0.2288</v>
      </c>
      <c r="Q165" s="219">
        <v>0.38340000000000002</v>
      </c>
    </row>
    <row r="166" spans="2:17" x14ac:dyDescent="0.2">
      <c r="B166" s="176">
        <v>55</v>
      </c>
      <c r="C166" s="112">
        <f t="shared" si="1"/>
        <v>2.0528</v>
      </c>
      <c r="D166" s="112">
        <f t="shared" si="2"/>
        <v>1.0264</v>
      </c>
      <c r="E166" s="112">
        <f t="shared" si="3"/>
        <v>1.2948</v>
      </c>
      <c r="F166" s="112">
        <f t="shared" si="7"/>
        <v>0</v>
      </c>
      <c r="G166" s="112">
        <f t="shared" si="8"/>
        <v>0.29160000000000003</v>
      </c>
      <c r="H166" s="112">
        <f t="shared" si="9"/>
        <v>1.3939393939393941E-2</v>
      </c>
      <c r="I166" s="112">
        <f t="shared" si="6"/>
        <v>4.0647272727272737E-3</v>
      </c>
      <c r="O166" s="208">
        <v>55</v>
      </c>
      <c r="P166" s="232">
        <v>0.25659999999999999</v>
      </c>
      <c r="Q166" s="214">
        <v>0.43159999999999998</v>
      </c>
    </row>
    <row r="167" spans="2:17" x14ac:dyDescent="0.2">
      <c r="B167" s="176">
        <v>56</v>
      </c>
      <c r="C167" s="112">
        <f t="shared" si="1"/>
        <v>2.2280000000000002</v>
      </c>
      <c r="D167" s="112">
        <f t="shared" si="2"/>
        <v>1.1140000000000001</v>
      </c>
      <c r="E167" s="112">
        <f t="shared" si="3"/>
        <v>1.4483999999999999</v>
      </c>
      <c r="F167" s="112">
        <f t="shared" si="7"/>
        <v>0</v>
      </c>
      <c r="G167" s="112">
        <f t="shared" si="8"/>
        <v>0.31935999999999998</v>
      </c>
      <c r="H167" s="112">
        <f t="shared" si="9"/>
        <v>1.3939393939393941E-2</v>
      </c>
      <c r="I167" s="112">
        <f t="shared" si="6"/>
        <v>4.4516848484848484E-3</v>
      </c>
      <c r="O167" s="208">
        <v>56</v>
      </c>
      <c r="P167" s="232">
        <v>0.27850000000000003</v>
      </c>
      <c r="Q167" s="214">
        <v>0.48280000000000001</v>
      </c>
    </row>
    <row r="168" spans="2:17" x14ac:dyDescent="0.2">
      <c r="B168" s="176">
        <v>57</v>
      </c>
      <c r="C168" s="112">
        <f t="shared" si="1"/>
        <v>2.4192</v>
      </c>
      <c r="D168" s="112">
        <f t="shared" si="2"/>
        <v>1.2096</v>
      </c>
      <c r="E168" s="112">
        <f t="shared" si="3"/>
        <v>1.593</v>
      </c>
      <c r="F168" s="112">
        <f t="shared" si="7"/>
        <v>0</v>
      </c>
      <c r="G168" s="112">
        <f t="shared" si="8"/>
        <v>0.34811999999999999</v>
      </c>
      <c r="H168" s="112">
        <f t="shared" si="9"/>
        <v>1.3939393939393941E-2</v>
      </c>
      <c r="I168" s="112">
        <f t="shared" si="6"/>
        <v>4.8525818181818182E-3</v>
      </c>
      <c r="O168" s="208">
        <v>57</v>
      </c>
      <c r="P168" s="232">
        <v>0.3024</v>
      </c>
      <c r="Q168" s="214">
        <v>0.53100000000000003</v>
      </c>
    </row>
    <row r="169" spans="2:17" x14ac:dyDescent="0.2">
      <c r="B169" s="176">
        <v>58</v>
      </c>
      <c r="C169" s="112">
        <f t="shared" si="1"/>
        <v>2.6104000000000003</v>
      </c>
      <c r="D169" s="112">
        <f t="shared" si="2"/>
        <v>1.3052000000000001</v>
      </c>
      <c r="E169" s="112">
        <f t="shared" si="3"/>
        <v>1.7310000000000003</v>
      </c>
      <c r="F169" s="112">
        <f t="shared" si="7"/>
        <v>0</v>
      </c>
      <c r="G169" s="112">
        <f t="shared" si="8"/>
        <v>0.37644000000000005</v>
      </c>
      <c r="H169" s="112">
        <f t="shared" si="9"/>
        <v>1.3939393939393941E-2</v>
      </c>
      <c r="I169" s="112">
        <f t="shared" si="6"/>
        <v>5.2473454545454556E-3</v>
      </c>
      <c r="O169" s="208">
        <v>58</v>
      </c>
      <c r="P169" s="232">
        <v>0.32630000000000003</v>
      </c>
      <c r="Q169" s="214">
        <v>0.57700000000000007</v>
      </c>
    </row>
    <row r="170" spans="2:17" x14ac:dyDescent="0.2">
      <c r="B170" s="225">
        <v>59</v>
      </c>
      <c r="C170" s="234">
        <f t="shared" si="1"/>
        <v>2.7856000000000001</v>
      </c>
      <c r="D170" s="234">
        <f t="shared" si="2"/>
        <v>1.3928</v>
      </c>
      <c r="E170" s="234">
        <f t="shared" si="3"/>
        <v>1.8963000000000001</v>
      </c>
      <c r="F170" s="234">
        <f t="shared" si="7"/>
        <v>0</v>
      </c>
      <c r="G170" s="234">
        <f t="shared" si="8"/>
        <v>0.40498000000000001</v>
      </c>
      <c r="H170" s="234">
        <f t="shared" si="9"/>
        <v>1.3939393939393941E-2</v>
      </c>
      <c r="I170" s="234">
        <f t="shared" si="6"/>
        <v>5.6451757575757579E-3</v>
      </c>
      <c r="O170" s="217">
        <v>59</v>
      </c>
      <c r="P170" s="233">
        <v>0.34820000000000001</v>
      </c>
      <c r="Q170" s="219">
        <v>0.6321</v>
      </c>
    </row>
    <row r="171" spans="2:17" x14ac:dyDescent="0.2">
      <c r="B171" s="176">
        <v>60</v>
      </c>
      <c r="C171" s="112">
        <f t="shared" si="1"/>
        <v>2.984</v>
      </c>
      <c r="D171" s="112">
        <f t="shared" si="2"/>
        <v>1.492</v>
      </c>
      <c r="E171" s="112">
        <f t="shared" si="3"/>
        <v>2.1012</v>
      </c>
      <c r="F171" s="112">
        <f t="shared" si="7"/>
        <v>0</v>
      </c>
      <c r="G171" s="112">
        <f t="shared" si="8"/>
        <v>0.43847999999999998</v>
      </c>
      <c r="H171" s="112">
        <f t="shared" si="9"/>
        <v>1.3939393939393941E-2</v>
      </c>
      <c r="I171" s="112">
        <f t="shared" si="6"/>
        <v>6.1121454545454545E-3</v>
      </c>
      <c r="O171" s="208">
        <v>60</v>
      </c>
      <c r="P171" s="232">
        <v>0.373</v>
      </c>
      <c r="Q171" s="214">
        <v>0.70040000000000002</v>
      </c>
    </row>
    <row r="172" spans="2:17" x14ac:dyDescent="0.2">
      <c r="B172" s="176">
        <v>61</v>
      </c>
      <c r="C172" s="112">
        <f t="shared" si="1"/>
        <v>3.1831999999999998</v>
      </c>
      <c r="D172" s="112">
        <f t="shared" si="2"/>
        <v>1.5915999999999999</v>
      </c>
      <c r="E172" s="112">
        <f t="shared" si="3"/>
        <v>2.3544</v>
      </c>
      <c r="F172" s="112">
        <f t="shared" si="7"/>
        <v>0</v>
      </c>
      <c r="G172" s="112">
        <f t="shared" si="8"/>
        <v>0.47527999999999998</v>
      </c>
      <c r="H172" s="112">
        <f t="shared" si="9"/>
        <v>1.3939393939393941E-2</v>
      </c>
      <c r="I172" s="112">
        <f t="shared" si="6"/>
        <v>6.625115151515152E-3</v>
      </c>
      <c r="O172" s="208">
        <v>61</v>
      </c>
      <c r="P172" s="232">
        <v>0.39789999999999998</v>
      </c>
      <c r="Q172" s="214">
        <v>0.78480000000000005</v>
      </c>
    </row>
    <row r="173" spans="2:17" x14ac:dyDescent="0.2">
      <c r="B173" s="176">
        <v>62</v>
      </c>
      <c r="C173" s="112">
        <f t="shared" si="1"/>
        <v>3.4936000000000003</v>
      </c>
      <c r="D173" s="112">
        <f t="shared" si="2"/>
        <v>1.7468000000000001</v>
      </c>
      <c r="E173" s="112">
        <f t="shared" si="3"/>
        <v>2.6516999999999999</v>
      </c>
      <c r="F173" s="112">
        <f t="shared" si="7"/>
        <v>0</v>
      </c>
      <c r="G173" s="112">
        <f t="shared" si="8"/>
        <v>0.52614000000000005</v>
      </c>
      <c r="H173" s="112">
        <f t="shared" si="9"/>
        <v>1.3939393939393941E-2</v>
      </c>
      <c r="I173" s="112">
        <f t="shared" si="6"/>
        <v>7.3340727272727287E-3</v>
      </c>
      <c r="O173" s="208">
        <v>62</v>
      </c>
      <c r="P173" s="232">
        <v>0.43670000000000003</v>
      </c>
      <c r="Q173" s="214">
        <v>0.88390000000000002</v>
      </c>
    </row>
    <row r="174" spans="2:17" x14ac:dyDescent="0.2">
      <c r="B174" s="176">
        <v>63</v>
      </c>
      <c r="C174" s="112">
        <f t="shared" si="1"/>
        <v>3.82</v>
      </c>
      <c r="D174" s="112">
        <f t="shared" si="2"/>
        <v>1.91</v>
      </c>
      <c r="E174" s="112">
        <f t="shared" si="3"/>
        <v>2.9723999999999999</v>
      </c>
      <c r="F174" s="112">
        <f t="shared" si="7"/>
        <v>0</v>
      </c>
      <c r="G174" s="112">
        <f t="shared" si="8"/>
        <v>0.5801599999999999</v>
      </c>
      <c r="H174" s="112">
        <f t="shared" si="9"/>
        <v>1.3939393939393941E-2</v>
      </c>
      <c r="I174" s="112">
        <f t="shared" si="6"/>
        <v>8.0870787878787875E-3</v>
      </c>
      <c r="O174" s="208">
        <v>63</v>
      </c>
      <c r="P174" s="232">
        <v>0.47749999999999998</v>
      </c>
      <c r="Q174" s="214">
        <v>0.99080000000000001</v>
      </c>
    </row>
    <row r="175" spans="2:17" x14ac:dyDescent="0.2">
      <c r="B175" s="176">
        <v>64</v>
      </c>
      <c r="C175" s="112">
        <f t="shared" si="1"/>
        <v>4.2896000000000001</v>
      </c>
      <c r="D175" s="112">
        <f t="shared" si="2"/>
        <v>2.1448</v>
      </c>
      <c r="E175" s="112">
        <f t="shared" si="3"/>
        <v>3.3075000000000001</v>
      </c>
      <c r="F175" s="112">
        <f t="shared" si="7"/>
        <v>0</v>
      </c>
      <c r="G175" s="112">
        <f t="shared" si="8"/>
        <v>0.64946000000000004</v>
      </c>
      <c r="H175" s="112">
        <f t="shared" si="9"/>
        <v>1.3939393939393941E-2</v>
      </c>
      <c r="I175" s="112">
        <f t="shared" si="6"/>
        <v>9.0530787878787891E-3</v>
      </c>
      <c r="O175" s="217">
        <v>64</v>
      </c>
      <c r="P175" s="233">
        <v>0.53620000000000001</v>
      </c>
      <c r="Q175" s="219">
        <v>1.1025</v>
      </c>
    </row>
    <row r="176" spans="2:17" x14ac:dyDescent="0.2">
      <c r="B176" s="176"/>
      <c r="C176" s="112"/>
      <c r="D176" s="112"/>
      <c r="E176" s="112"/>
      <c r="F176" s="112"/>
      <c r="G176" s="112"/>
      <c r="H176" s="112"/>
      <c r="I176" s="112"/>
      <c r="O176" s="255"/>
      <c r="P176" s="131"/>
      <c r="Q176" s="131"/>
    </row>
    <row r="177" spans="2:17" x14ac:dyDescent="0.2">
      <c r="B177" s="176"/>
      <c r="C177" s="112"/>
      <c r="D177" s="112"/>
      <c r="E177" s="112"/>
      <c r="F177" s="112"/>
      <c r="G177" s="112"/>
      <c r="H177" s="112"/>
      <c r="I177" s="112"/>
      <c r="O177" s="255"/>
      <c r="P177" s="131"/>
      <c r="Q177" s="131"/>
    </row>
    <row r="180" spans="2:17" x14ac:dyDescent="0.2">
      <c r="B180" s="465" t="s">
        <v>720</v>
      </c>
      <c r="C180" s="465"/>
      <c r="D180" s="465"/>
      <c r="E180" s="465"/>
      <c r="F180" s="465"/>
      <c r="G180" s="465"/>
      <c r="H180" s="465"/>
      <c r="I180" s="465"/>
    </row>
    <row r="181" spans="2:17" x14ac:dyDescent="0.2">
      <c r="B181" s="106" t="s">
        <v>483</v>
      </c>
      <c r="C181" s="40" t="s">
        <v>484</v>
      </c>
      <c r="D181" s="108" t="s">
        <v>485</v>
      </c>
      <c r="E181" s="111" t="s">
        <v>480</v>
      </c>
      <c r="F181" s="108" t="s">
        <v>486</v>
      </c>
      <c r="G181" s="151" t="s">
        <v>488</v>
      </c>
      <c r="H181" s="152" t="s">
        <v>437</v>
      </c>
      <c r="J181" s="3">
        <v>1</v>
      </c>
      <c r="K181" s="3" t="s">
        <v>92</v>
      </c>
    </row>
    <row r="182" spans="2:17" x14ac:dyDescent="0.2">
      <c r="B182" s="28" t="s">
        <v>79</v>
      </c>
      <c r="C182" s="112" t="s">
        <v>85</v>
      </c>
      <c r="D182" s="112">
        <v>1</v>
      </c>
      <c r="E182" s="112">
        <f>SUM(H146:H150)</f>
        <v>6.9696969696969702E-2</v>
      </c>
      <c r="F182" s="112">
        <f>SUM(I146:I150)/E182</f>
        <v>6.0663999999999989E-2</v>
      </c>
      <c r="G182" s="222">
        <f>V57</f>
        <v>32500</v>
      </c>
      <c r="H182" s="223">
        <f>F182*G182*$J$182</f>
        <v>2365.8959999999997</v>
      </c>
      <c r="J182" s="3">
        <v>1.2</v>
      </c>
      <c r="K182" s="3" t="s">
        <v>85</v>
      </c>
    </row>
    <row r="183" spans="2:17" x14ac:dyDescent="0.2">
      <c r="B183" s="28" t="s">
        <v>83</v>
      </c>
      <c r="C183" s="112" t="s">
        <v>92</v>
      </c>
      <c r="D183" s="112">
        <v>1</v>
      </c>
      <c r="E183" s="112">
        <f>SUM(H151:H155)</f>
        <v>6.9696969696969702E-2</v>
      </c>
      <c r="F183" s="112">
        <f>SUM(I151:I155)/E183</f>
        <v>8.6987999999999996E-2</v>
      </c>
      <c r="G183" s="222">
        <f>V39+V48</f>
        <v>77500</v>
      </c>
      <c r="H183" s="223">
        <f>F183*G183*$J$181</f>
        <v>6741.57</v>
      </c>
      <c r="J183" s="3"/>
      <c r="K183" s="3"/>
    </row>
    <row r="184" spans="2:17" x14ac:dyDescent="0.2">
      <c r="B184" s="28" t="s">
        <v>83</v>
      </c>
      <c r="C184" s="112" t="s">
        <v>85</v>
      </c>
      <c r="D184" s="112">
        <v>3</v>
      </c>
      <c r="E184" s="112">
        <f>SUM(H151:H155)</f>
        <v>6.9696969696969702E-2</v>
      </c>
      <c r="F184" s="112">
        <f>SUM(I151:I155)/E184</f>
        <v>8.6987999999999996E-2</v>
      </c>
      <c r="G184" s="222">
        <f>(V66+V111+V120+V129+V138)</f>
        <v>175000</v>
      </c>
      <c r="H184" s="223">
        <f>F184*G184*$J$182</f>
        <v>18267.48</v>
      </c>
      <c r="J184" s="3"/>
      <c r="K184" s="3"/>
    </row>
    <row r="185" spans="2:17" x14ac:dyDescent="0.2">
      <c r="B185" s="28" t="s">
        <v>95</v>
      </c>
      <c r="C185" s="112" t="s">
        <v>92</v>
      </c>
      <c r="D185" s="112">
        <v>2</v>
      </c>
      <c r="E185" s="112">
        <f>SUM(H156:H160)</f>
        <v>6.9696969696969702E-2</v>
      </c>
      <c r="F185" s="112">
        <f>SUM(I156:I160)/E185</f>
        <v>0.13475999999999999</v>
      </c>
      <c r="G185" s="224">
        <f>V30+V93+V102</f>
        <v>112500</v>
      </c>
      <c r="H185" s="223">
        <f>F185*G185*$J$181</f>
        <v>15160.499999999998</v>
      </c>
    </row>
    <row r="186" spans="2:17" x14ac:dyDescent="0.2">
      <c r="B186" s="28" t="s">
        <v>95</v>
      </c>
      <c r="C186" s="112" t="s">
        <v>85</v>
      </c>
      <c r="D186" s="112">
        <v>1</v>
      </c>
      <c r="E186" s="112">
        <f>SUM(H156:H160)</f>
        <v>6.9696969696969702E-2</v>
      </c>
      <c r="F186" s="112">
        <f>SUM(I156:I160)/E186</f>
        <v>0.13475999999999999</v>
      </c>
      <c r="G186" s="224">
        <f>V12</f>
        <v>37500</v>
      </c>
      <c r="H186" s="223">
        <f>F186*G186*$J$182</f>
        <v>6064.2</v>
      </c>
    </row>
    <row r="187" spans="2:17" x14ac:dyDescent="0.2">
      <c r="B187" s="28" t="s">
        <v>234</v>
      </c>
      <c r="C187" s="112" t="s">
        <v>92</v>
      </c>
      <c r="D187" s="112">
        <v>1</v>
      </c>
      <c r="E187" s="112">
        <f>SUM(H171:H175)</f>
        <v>6.9696969696969702E-2</v>
      </c>
      <c r="F187" s="112">
        <f>SUM(I171:I175)/E187</f>
        <v>0.53390400000000005</v>
      </c>
      <c r="G187" s="224">
        <f>(V21+V75)</f>
        <v>70000</v>
      </c>
      <c r="H187" s="223">
        <f>F187*G187*$J$181</f>
        <v>37373.280000000006</v>
      </c>
    </row>
    <row r="188" spans="2:17" x14ac:dyDescent="0.2">
      <c r="B188" s="28" t="s">
        <v>234</v>
      </c>
      <c r="C188" s="112" t="s">
        <v>85</v>
      </c>
      <c r="D188" s="112">
        <v>1</v>
      </c>
      <c r="E188" s="112">
        <f>SUM(H171:H175)</f>
        <v>6.9696969696969702E-2</v>
      </c>
      <c r="F188" s="112">
        <f>SUM(I171:I175)/E188</f>
        <v>0.53390400000000005</v>
      </c>
      <c r="G188" s="224">
        <f>V84</f>
        <v>35000</v>
      </c>
      <c r="H188" s="223">
        <f>F188*G188*$J$182</f>
        <v>22423.968000000004</v>
      </c>
    </row>
    <row r="189" spans="2:17" x14ac:dyDescent="0.2">
      <c r="B189" s="28"/>
      <c r="C189" s="112"/>
      <c r="D189" s="112"/>
      <c r="E189" s="112"/>
      <c r="F189" s="112"/>
      <c r="G189" s="224"/>
      <c r="H189" s="223"/>
    </row>
    <row r="190" spans="2:17" x14ac:dyDescent="0.2">
      <c r="B190" s="28"/>
      <c r="C190" s="112"/>
      <c r="D190" s="112"/>
      <c r="E190" s="112"/>
      <c r="F190" s="112"/>
      <c r="G190" s="224"/>
      <c r="H190" s="223"/>
    </row>
    <row r="191" spans="2:17" x14ac:dyDescent="0.2">
      <c r="B191" s="28"/>
      <c r="C191" s="112"/>
      <c r="D191" s="112"/>
      <c r="E191" s="112"/>
      <c r="F191" s="112"/>
      <c r="G191" s="224"/>
      <c r="H191" s="223"/>
    </row>
    <row r="192" spans="2:17" x14ac:dyDescent="0.2">
      <c r="E192" s="455" t="s">
        <v>1326</v>
      </c>
      <c r="F192" s="455"/>
      <c r="G192" s="455"/>
      <c r="H192" s="455"/>
    </row>
    <row r="193" spans="5:8" x14ac:dyDescent="0.2">
      <c r="E193" s="77" t="s">
        <v>353</v>
      </c>
      <c r="F193" s="77" t="s">
        <v>1302</v>
      </c>
      <c r="G193" s="119" t="s">
        <v>354</v>
      </c>
      <c r="H193" s="135" t="s">
        <v>574</v>
      </c>
    </row>
    <row r="194" spans="5:8" x14ac:dyDescent="0.2">
      <c r="E194" s="107" t="s">
        <v>3837</v>
      </c>
      <c r="F194" s="35"/>
      <c r="G194" s="108" t="s">
        <v>22</v>
      </c>
      <c r="H194" s="19" t="s">
        <v>140</v>
      </c>
    </row>
    <row r="195" spans="5:8" x14ac:dyDescent="0.2">
      <c r="E195" s="107" t="s">
        <v>6615</v>
      </c>
      <c r="F195" s="35"/>
      <c r="G195" s="108" t="s">
        <v>26</v>
      </c>
      <c r="H195" s="186" t="s">
        <v>99</v>
      </c>
    </row>
    <row r="196" spans="5:8" x14ac:dyDescent="0.2">
      <c r="E196" s="107" t="s">
        <v>3977</v>
      </c>
      <c r="F196" s="35"/>
      <c r="G196" s="108" t="s">
        <v>440</v>
      </c>
      <c r="H196" s="226">
        <f>ROUND((F31+F42+F50+F61+F69+F80+F88)*1000/(F29+F40+F48+F59+F67+F78+F86),3)</f>
        <v>3.65</v>
      </c>
    </row>
    <row r="197" spans="5:8" x14ac:dyDescent="0.2">
      <c r="E197" s="107" t="s">
        <v>3978</v>
      </c>
      <c r="F197" s="3"/>
      <c r="G197" s="111" t="s">
        <v>723</v>
      </c>
      <c r="H197" s="194">
        <f>ROUND((F33+F44+F52+F63+F71+F82+F90)*1000/(F29+F40+F48+F59+F67+F78+F86),3)</f>
        <v>3.65</v>
      </c>
    </row>
    <row r="198" spans="5:8" x14ac:dyDescent="0.2">
      <c r="E198" s="107" t="s">
        <v>3979</v>
      </c>
      <c r="F198" s="3"/>
      <c r="G198" s="111" t="s">
        <v>399</v>
      </c>
      <c r="H198" s="192" t="str">
        <f>F95</f>
        <v>540000</v>
      </c>
    </row>
    <row r="199" spans="5:8" x14ac:dyDescent="0.2">
      <c r="E199" s="107" t="s">
        <v>3980</v>
      </c>
      <c r="G199" s="108" t="s">
        <v>70</v>
      </c>
      <c r="H199" s="200" t="str">
        <f>F96</f>
        <v>10</v>
      </c>
    </row>
    <row r="200" spans="5:8" x14ac:dyDescent="0.2">
      <c r="E200" s="107" t="s">
        <v>3981</v>
      </c>
      <c r="G200" s="108" t="s">
        <v>441</v>
      </c>
      <c r="H200" s="194">
        <f>ROUND(H196*H198/1000,3)</f>
        <v>1971</v>
      </c>
    </row>
    <row r="201" spans="5:8" x14ac:dyDescent="0.2">
      <c r="E201" s="107" t="s">
        <v>3982</v>
      </c>
      <c r="G201" s="108" t="s">
        <v>442</v>
      </c>
      <c r="H201" s="194">
        <f>ROUND(H200/12,3)</f>
        <v>164.25</v>
      </c>
    </row>
    <row r="202" spans="5:8" x14ac:dyDescent="0.2">
      <c r="E202" s="107" t="s">
        <v>3983</v>
      </c>
      <c r="G202" s="108" t="s">
        <v>724</v>
      </c>
      <c r="H202" s="194">
        <f>ROUND(H197*H198/1000,3)</f>
        <v>1971</v>
      </c>
    </row>
  </sheetData>
  <mergeCells count="5">
    <mergeCell ref="B143:J143"/>
    <mergeCell ref="B180:I180"/>
    <mergeCell ref="E192:H192"/>
    <mergeCell ref="C3:F3"/>
    <mergeCell ref="S3:V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4:Z127"/>
  <sheetViews>
    <sheetView topLeftCell="A82" workbookViewId="0">
      <selection activeCell="H113" sqref="H113"/>
    </sheetView>
  </sheetViews>
  <sheetFormatPr baseColWidth="10" defaultColWidth="8.83203125" defaultRowHeight="15" x14ac:dyDescent="0.2"/>
  <cols>
    <col min="3" max="4" width="12.5" customWidth="1" collapsed="1"/>
    <col min="5" max="5" width="22.5" customWidth="1" collapsed="1"/>
    <col min="6" max="6" width="16.5" customWidth="1" collapsed="1"/>
    <col min="7" max="7" width="13.5" customWidth="1" collapsed="1"/>
    <col min="8" max="8" width="13.5" bestFit="1" customWidth="1" collapsed="1"/>
    <col min="9" max="9" width="14.5" customWidth="1" collapsed="1"/>
    <col min="12" max="12" width="11.5" customWidth="1" collapsed="1"/>
    <col min="15" max="15" width="14.5" customWidth="1" collapsed="1"/>
    <col min="20" max="20" width="11.5" customWidth="1" collapsed="1"/>
    <col min="21" max="21" width="19.5" customWidth="1" collapsed="1"/>
    <col min="22" max="22" width="24.5" customWidth="1" collapsed="1"/>
    <col min="25" max="25" width="17.5" customWidth="1" collapsed="1"/>
    <col min="26" max="26" width="12.5" customWidth="1" collapsed="1"/>
  </cols>
  <sheetData>
    <row r="4" spans="3:25" x14ac:dyDescent="0.2">
      <c r="C4" s="455" t="s">
        <v>1344</v>
      </c>
      <c r="D4" s="455"/>
      <c r="E4" s="455"/>
      <c r="F4" s="455"/>
      <c r="S4" s="455" t="s">
        <v>1345</v>
      </c>
      <c r="T4" s="455"/>
      <c r="U4" s="455"/>
      <c r="V4" s="455"/>
    </row>
    <row r="5" spans="3:25" x14ac:dyDescent="0.2">
      <c r="C5" s="25" t="s">
        <v>417</v>
      </c>
      <c r="D5" s="25" t="s">
        <v>418</v>
      </c>
      <c r="E5" s="25">
        <v>3</v>
      </c>
      <c r="F5" s="175"/>
      <c r="S5" s="25" t="s">
        <v>417</v>
      </c>
      <c r="T5" s="25" t="s">
        <v>418</v>
      </c>
      <c r="U5" s="25">
        <v>3</v>
      </c>
    </row>
    <row r="6" spans="3:25" x14ac:dyDescent="0.2">
      <c r="C6" s="77" t="s">
        <v>353</v>
      </c>
      <c r="D6" s="77" t="s">
        <v>1302</v>
      </c>
      <c r="E6" s="119" t="s">
        <v>354</v>
      </c>
      <c r="F6" s="135" t="s">
        <v>1341</v>
      </c>
      <c r="S6" s="35" t="s">
        <v>353</v>
      </c>
      <c r="T6" s="35" t="s">
        <v>1302</v>
      </c>
      <c r="U6" s="119" t="s">
        <v>354</v>
      </c>
      <c r="V6" s="120" t="s">
        <v>1341</v>
      </c>
    </row>
    <row r="7" spans="3:25" x14ac:dyDescent="0.2">
      <c r="C7" s="107" t="s">
        <v>3585</v>
      </c>
      <c r="D7" s="35"/>
      <c r="E7" s="108" t="s">
        <v>22</v>
      </c>
      <c r="F7" s="19" t="s">
        <v>1342</v>
      </c>
      <c r="S7" s="107" t="s">
        <v>3585</v>
      </c>
      <c r="T7" s="35"/>
      <c r="U7" s="108" t="s">
        <v>22</v>
      </c>
      <c r="V7" s="109" t="s">
        <v>1342</v>
      </c>
    </row>
    <row r="8" spans="3:25" x14ac:dyDescent="0.2">
      <c r="C8" s="107" t="s">
        <v>3985</v>
      </c>
      <c r="E8" s="111" t="s">
        <v>406</v>
      </c>
      <c r="F8" s="50" t="s">
        <v>1468</v>
      </c>
      <c r="S8" s="107" t="s">
        <v>4073</v>
      </c>
      <c r="T8" s="35"/>
      <c r="U8" s="108" t="s">
        <v>66</v>
      </c>
      <c r="V8" s="109" t="s">
        <v>1366</v>
      </c>
    </row>
    <row r="9" spans="3:25" x14ac:dyDescent="0.2">
      <c r="C9" s="107" t="s">
        <v>3987</v>
      </c>
      <c r="E9" s="111" t="s">
        <v>408</v>
      </c>
      <c r="F9" s="50" t="s">
        <v>1469</v>
      </c>
      <c r="S9" s="107" t="s">
        <v>4074</v>
      </c>
      <c r="T9" s="35"/>
      <c r="U9" s="108" t="s">
        <v>70</v>
      </c>
      <c r="V9" s="122">
        <v>22</v>
      </c>
    </row>
    <row r="10" spans="3:25" x14ac:dyDescent="0.2">
      <c r="C10" s="107" t="s">
        <v>4058</v>
      </c>
      <c r="E10" s="111" t="s">
        <v>410</v>
      </c>
      <c r="F10" s="136" t="s">
        <v>1470</v>
      </c>
      <c r="S10" s="107" t="s">
        <v>6826</v>
      </c>
      <c r="T10" s="3"/>
      <c r="U10" s="108" t="s">
        <v>393</v>
      </c>
      <c r="V10" s="307">
        <v>57766.28</v>
      </c>
    </row>
    <row r="11" spans="3:25" x14ac:dyDescent="0.2">
      <c r="C11" s="107" t="s">
        <v>4060</v>
      </c>
      <c r="E11" s="111" t="s">
        <v>412</v>
      </c>
      <c r="F11" s="184" t="s">
        <v>1471</v>
      </c>
      <c r="S11" s="107" t="s">
        <v>6827</v>
      </c>
      <c r="T11" s="3"/>
      <c r="U11" s="108" t="s">
        <v>394</v>
      </c>
      <c r="V11" s="122">
        <v>44</v>
      </c>
    </row>
    <row r="12" spans="3:25" x14ac:dyDescent="0.2">
      <c r="C12" s="107" t="s">
        <v>4062</v>
      </c>
      <c r="E12" s="111" t="s">
        <v>414</v>
      </c>
      <c r="F12" s="126" t="s">
        <v>1472</v>
      </c>
      <c r="S12" s="107" t="s">
        <v>6828</v>
      </c>
      <c r="T12" s="3"/>
      <c r="U12" s="108" t="s">
        <v>395</v>
      </c>
      <c r="V12" s="244">
        <v>0.51</v>
      </c>
    </row>
    <row r="13" spans="3:25" x14ac:dyDescent="0.2">
      <c r="C13" s="107" t="s">
        <v>4064</v>
      </c>
      <c r="E13" s="127" t="s">
        <v>416</v>
      </c>
      <c r="F13" s="185" t="s">
        <v>1473</v>
      </c>
      <c r="S13" s="107" t="s">
        <v>6829</v>
      </c>
      <c r="T13" s="3"/>
      <c r="U13" s="108" t="s">
        <v>396</v>
      </c>
      <c r="V13" s="244">
        <v>0.49</v>
      </c>
    </row>
    <row r="14" spans="3:25" x14ac:dyDescent="0.2">
      <c r="C14" s="107" t="s">
        <v>4066</v>
      </c>
      <c r="D14" s="35"/>
      <c r="E14" s="108" t="s">
        <v>26</v>
      </c>
      <c r="F14" s="186" t="s">
        <v>99</v>
      </c>
      <c r="S14" s="107" t="s">
        <v>6830</v>
      </c>
      <c r="T14" s="3"/>
      <c r="U14" s="108" t="s">
        <v>397</v>
      </c>
      <c r="V14" s="192">
        <f>ROUND(55000*0.5215, 3)</f>
        <v>28682.5</v>
      </c>
    </row>
    <row r="15" spans="3:25" x14ac:dyDescent="0.2">
      <c r="C15" s="107" t="s">
        <v>4068</v>
      </c>
      <c r="D15" s="3"/>
      <c r="E15" s="111" t="s">
        <v>422</v>
      </c>
      <c r="F15" s="137" t="s">
        <v>1474</v>
      </c>
      <c r="S15" s="107" t="s">
        <v>6831</v>
      </c>
      <c r="T15" s="3"/>
      <c r="U15" s="111" t="s">
        <v>398</v>
      </c>
      <c r="V15" s="192">
        <f>ROUND(V14*X15, 3)</f>
        <v>20077.75</v>
      </c>
      <c r="X15">
        <v>0.7</v>
      </c>
      <c r="Y15" t="s">
        <v>1285</v>
      </c>
    </row>
    <row r="16" spans="3:25" x14ac:dyDescent="0.2">
      <c r="C16" s="107" t="s">
        <v>4071</v>
      </c>
      <c r="D16" s="3"/>
      <c r="E16" s="111" t="s">
        <v>726</v>
      </c>
      <c r="F16" s="137" t="s">
        <v>1475</v>
      </c>
      <c r="S16" s="107" t="s">
        <v>6832</v>
      </c>
      <c r="T16" s="3"/>
      <c r="U16" s="111" t="s">
        <v>399</v>
      </c>
      <c r="V16" s="192">
        <f>V15*V9</f>
        <v>441710.5</v>
      </c>
    </row>
    <row r="17" spans="3:24" x14ac:dyDescent="0.2">
      <c r="C17" s="107" t="s">
        <v>4072</v>
      </c>
      <c r="D17" s="3"/>
      <c r="E17" s="127" t="s">
        <v>424</v>
      </c>
      <c r="F17" s="135" t="s">
        <v>1476</v>
      </c>
      <c r="S17" s="107" t="s">
        <v>6833</v>
      </c>
      <c r="T17" s="3"/>
      <c r="U17" s="111" t="s">
        <v>403</v>
      </c>
      <c r="V17" s="192">
        <f>ROUND(0.0895*V15/1000,3)</f>
        <v>1.7969999999999999</v>
      </c>
    </row>
    <row r="18" spans="3:24" x14ac:dyDescent="0.2">
      <c r="C18" s="107" t="s">
        <v>4073</v>
      </c>
      <c r="D18" s="35"/>
      <c r="E18" s="108" t="s">
        <v>66</v>
      </c>
      <c r="F18" s="186" t="s">
        <v>1366</v>
      </c>
      <c r="S18" s="107" t="s">
        <v>6834</v>
      </c>
      <c r="T18" s="3"/>
      <c r="U18" s="111" t="s">
        <v>402</v>
      </c>
      <c r="V18" s="192">
        <f>ROUND(V9*V17,3)</f>
        <v>39.533999999999999</v>
      </c>
      <c r="X18" s="11"/>
    </row>
    <row r="19" spans="3:24" x14ac:dyDescent="0.2">
      <c r="C19" s="107" t="s">
        <v>4074</v>
      </c>
      <c r="D19" s="3"/>
      <c r="E19" s="111" t="s">
        <v>426</v>
      </c>
      <c r="F19" s="200" t="s">
        <v>1477</v>
      </c>
      <c r="X19" s="8"/>
    </row>
    <row r="20" spans="3:24" x14ac:dyDescent="0.2">
      <c r="C20" s="107" t="s">
        <v>4075</v>
      </c>
      <c r="D20" s="3"/>
      <c r="E20" s="111" t="s">
        <v>349</v>
      </c>
      <c r="F20" s="124" t="s">
        <v>1478</v>
      </c>
      <c r="X20" s="101"/>
    </row>
    <row r="21" spans="3:24" x14ac:dyDescent="0.2">
      <c r="C21" s="107" t="s">
        <v>4076</v>
      </c>
      <c r="D21" s="3"/>
      <c r="E21" s="111" t="s">
        <v>430</v>
      </c>
      <c r="F21" s="124" t="s">
        <v>1479</v>
      </c>
      <c r="S21" s="107"/>
      <c r="T21" s="110"/>
      <c r="U21" s="202"/>
      <c r="V21" s="10"/>
      <c r="X21" s="11"/>
    </row>
    <row r="22" spans="3:24" x14ac:dyDescent="0.2">
      <c r="C22" s="107" t="s">
        <v>4077</v>
      </c>
      <c r="D22" s="3"/>
      <c r="E22" s="111" t="s">
        <v>432</v>
      </c>
      <c r="F22" s="124" t="s">
        <v>1480</v>
      </c>
      <c r="S22" s="107"/>
      <c r="T22" s="110"/>
      <c r="U22" s="202"/>
      <c r="V22" s="10"/>
      <c r="X22" s="11"/>
    </row>
    <row r="23" spans="3:24" x14ac:dyDescent="0.2">
      <c r="C23" s="107" t="s">
        <v>4078</v>
      </c>
      <c r="D23" s="3"/>
      <c r="E23" s="111" t="s">
        <v>434</v>
      </c>
      <c r="F23" s="142" t="s">
        <v>1481</v>
      </c>
      <c r="S23" s="107"/>
      <c r="T23" s="110"/>
      <c r="U23" s="202"/>
      <c r="V23" s="28"/>
      <c r="X23" s="11"/>
    </row>
    <row r="24" spans="3:24" x14ac:dyDescent="0.2">
      <c r="C24" s="107" t="s">
        <v>4079</v>
      </c>
      <c r="D24" s="3"/>
      <c r="E24" s="143" t="s">
        <v>436</v>
      </c>
      <c r="F24" s="51" t="s">
        <v>1482</v>
      </c>
      <c r="S24" s="107"/>
      <c r="T24" s="110"/>
      <c r="U24" s="202"/>
      <c r="V24" s="28"/>
      <c r="X24" s="11"/>
    </row>
    <row r="25" spans="3:24" x14ac:dyDescent="0.2">
      <c r="C25" s="107" t="s">
        <v>6835</v>
      </c>
      <c r="D25" s="3"/>
      <c r="E25" s="108" t="s">
        <v>371</v>
      </c>
      <c r="F25" s="50" t="s">
        <v>123</v>
      </c>
      <c r="S25" s="107"/>
      <c r="T25" s="110"/>
      <c r="U25" s="202"/>
      <c r="V25" s="28"/>
      <c r="X25" s="11"/>
    </row>
    <row r="26" spans="3:24" x14ac:dyDescent="0.2">
      <c r="C26" s="107" t="s">
        <v>6836</v>
      </c>
      <c r="D26" s="3"/>
      <c r="E26" s="108" t="s">
        <v>349</v>
      </c>
      <c r="F26" s="124" t="s">
        <v>1483</v>
      </c>
      <c r="S26" s="107"/>
      <c r="T26" s="110"/>
      <c r="U26" s="202"/>
      <c r="V26" s="28"/>
      <c r="X26" s="11"/>
    </row>
    <row r="27" spans="3:24" x14ac:dyDescent="0.2">
      <c r="C27" s="107" t="s">
        <v>6837</v>
      </c>
      <c r="D27" s="3"/>
      <c r="E27" s="108" t="s">
        <v>437</v>
      </c>
      <c r="F27" s="132" t="s">
        <v>1484</v>
      </c>
      <c r="S27" s="107"/>
      <c r="T27" s="110"/>
      <c r="U27" s="202"/>
      <c r="V27" s="28"/>
      <c r="X27" s="11"/>
    </row>
    <row r="28" spans="3:24" x14ac:dyDescent="0.2">
      <c r="C28" s="107" t="s">
        <v>6838</v>
      </c>
      <c r="D28" s="3"/>
      <c r="E28" s="108" t="s">
        <v>438</v>
      </c>
      <c r="F28" s="124" t="s">
        <v>1485</v>
      </c>
      <c r="S28" s="107"/>
      <c r="T28" s="110"/>
      <c r="U28" s="202"/>
      <c r="V28" s="28"/>
      <c r="X28" s="11"/>
    </row>
    <row r="29" spans="3:24" x14ac:dyDescent="0.2">
      <c r="C29" s="107" t="s">
        <v>6839</v>
      </c>
      <c r="D29" s="3"/>
      <c r="E29" s="108" t="s">
        <v>439</v>
      </c>
      <c r="F29" s="124" t="s">
        <v>2329</v>
      </c>
      <c r="S29" s="107"/>
      <c r="T29" s="110"/>
      <c r="U29" s="202"/>
      <c r="V29" s="28"/>
      <c r="X29" s="11"/>
    </row>
    <row r="30" spans="3:24" x14ac:dyDescent="0.2">
      <c r="C30" s="107" t="s">
        <v>6840</v>
      </c>
      <c r="D30" s="3"/>
      <c r="E30" s="108" t="s">
        <v>70</v>
      </c>
      <c r="F30" s="145" t="s">
        <v>1486</v>
      </c>
      <c r="S30" s="107"/>
      <c r="T30" s="110"/>
      <c r="U30" s="202"/>
      <c r="V30" s="28"/>
      <c r="X30" s="11"/>
    </row>
    <row r="31" spans="3:24" x14ac:dyDescent="0.2">
      <c r="C31" s="107" t="s">
        <v>6841</v>
      </c>
      <c r="D31" s="3"/>
      <c r="E31" s="108" t="s">
        <v>399</v>
      </c>
      <c r="F31" s="124" t="s">
        <v>1483</v>
      </c>
      <c r="S31" s="107"/>
      <c r="T31" s="110"/>
      <c r="U31" s="202"/>
      <c r="V31" s="28"/>
      <c r="X31" s="11"/>
    </row>
    <row r="32" spans="3:24" x14ac:dyDescent="0.2">
      <c r="C32" s="107" t="s">
        <v>6842</v>
      </c>
      <c r="D32" s="3"/>
      <c r="E32" s="108" t="s">
        <v>440</v>
      </c>
      <c r="F32" s="124" t="s">
        <v>2329</v>
      </c>
      <c r="S32" s="107"/>
      <c r="T32" s="110"/>
      <c r="U32" s="202"/>
      <c r="V32" s="28"/>
      <c r="X32" s="11"/>
    </row>
    <row r="33" spans="3:24" x14ac:dyDescent="0.2">
      <c r="C33" s="107" t="s">
        <v>6843</v>
      </c>
      <c r="D33" s="3"/>
      <c r="E33" s="108" t="s">
        <v>441</v>
      </c>
      <c r="F33" s="124" t="s">
        <v>2330</v>
      </c>
      <c r="S33" s="107"/>
      <c r="T33" s="110"/>
      <c r="U33" s="202"/>
      <c r="V33" s="28"/>
      <c r="X33" s="11"/>
    </row>
    <row r="34" spans="3:24" x14ac:dyDescent="0.2">
      <c r="C34" s="107" t="s">
        <v>6844</v>
      </c>
      <c r="D34" s="3"/>
      <c r="E34" s="108" t="s">
        <v>442</v>
      </c>
      <c r="F34" s="124" t="s">
        <v>2331</v>
      </c>
      <c r="S34" s="107"/>
      <c r="T34" s="110"/>
      <c r="U34" s="202"/>
      <c r="V34" s="28"/>
      <c r="X34" s="11"/>
    </row>
    <row r="35" spans="3:24" x14ac:dyDescent="0.2">
      <c r="C35" s="107" t="s">
        <v>6845</v>
      </c>
      <c r="D35" s="3"/>
      <c r="E35" s="143" t="s">
        <v>443</v>
      </c>
      <c r="F35" s="128" t="s">
        <v>2330</v>
      </c>
      <c r="S35" s="107"/>
      <c r="T35" s="110"/>
      <c r="U35" s="202"/>
      <c r="V35" s="28"/>
      <c r="X35" s="11"/>
    </row>
    <row r="36" spans="3:24" x14ac:dyDescent="0.2">
      <c r="C36" s="107" t="s">
        <v>4089</v>
      </c>
      <c r="D36" s="3"/>
      <c r="E36" s="108" t="s">
        <v>371</v>
      </c>
      <c r="F36" s="50" t="s">
        <v>73</v>
      </c>
      <c r="S36" s="107"/>
      <c r="T36" s="110"/>
      <c r="U36" s="202"/>
      <c r="V36" s="113"/>
      <c r="X36" s="11"/>
    </row>
    <row r="37" spans="3:24" x14ac:dyDescent="0.2">
      <c r="C37" s="107" t="s">
        <v>6846</v>
      </c>
      <c r="D37" s="3"/>
      <c r="E37" s="108" t="s">
        <v>349</v>
      </c>
      <c r="F37" s="124" t="s">
        <v>1487</v>
      </c>
      <c r="S37" s="107"/>
      <c r="T37" s="110"/>
      <c r="U37" s="202"/>
      <c r="V37" s="113"/>
      <c r="X37" s="11"/>
    </row>
    <row r="38" spans="3:24" x14ac:dyDescent="0.2">
      <c r="C38" s="107" t="s">
        <v>4090</v>
      </c>
      <c r="D38" s="3"/>
      <c r="E38" s="108" t="s">
        <v>437</v>
      </c>
      <c r="F38" s="132" t="s">
        <v>1488</v>
      </c>
      <c r="S38" s="107"/>
      <c r="T38" s="110"/>
      <c r="U38" s="202"/>
      <c r="V38" s="115"/>
      <c r="X38" s="11"/>
    </row>
    <row r="39" spans="3:24" x14ac:dyDescent="0.2">
      <c r="C39" s="107" t="s">
        <v>4091</v>
      </c>
      <c r="D39" s="3"/>
      <c r="E39" s="108" t="s">
        <v>438</v>
      </c>
      <c r="F39" s="124" t="s">
        <v>1489</v>
      </c>
      <c r="S39" s="107"/>
      <c r="T39" s="110"/>
      <c r="U39" s="147"/>
      <c r="V39" s="6"/>
      <c r="X39" s="11"/>
    </row>
    <row r="40" spans="3:24" x14ac:dyDescent="0.2">
      <c r="C40" s="107" t="s">
        <v>4093</v>
      </c>
      <c r="D40" s="3"/>
      <c r="E40" s="108" t="s">
        <v>439</v>
      </c>
      <c r="F40" s="124" t="s">
        <v>2332</v>
      </c>
      <c r="S40" s="107"/>
      <c r="T40" s="110"/>
      <c r="U40" s="202"/>
      <c r="V40" s="112"/>
      <c r="X40" s="11"/>
    </row>
    <row r="41" spans="3:24" x14ac:dyDescent="0.2">
      <c r="C41" s="107" t="s">
        <v>6847</v>
      </c>
      <c r="D41" s="3"/>
      <c r="E41" s="108" t="s">
        <v>70</v>
      </c>
      <c r="F41" s="145" t="s">
        <v>1490</v>
      </c>
      <c r="S41" s="107"/>
      <c r="T41" s="110"/>
      <c r="U41" s="202"/>
      <c r="V41" s="10"/>
      <c r="X41" s="11"/>
    </row>
    <row r="42" spans="3:24" x14ac:dyDescent="0.2">
      <c r="C42" s="107" t="s">
        <v>4092</v>
      </c>
      <c r="D42" s="3"/>
      <c r="E42" s="108" t="s">
        <v>399</v>
      </c>
      <c r="F42" s="124" t="s">
        <v>1487</v>
      </c>
      <c r="S42" s="107"/>
      <c r="T42" s="110"/>
      <c r="U42" s="202"/>
      <c r="V42" s="10"/>
      <c r="X42" s="11"/>
    </row>
    <row r="43" spans="3:24" x14ac:dyDescent="0.2">
      <c r="C43" s="107" t="s">
        <v>4094</v>
      </c>
      <c r="D43" s="3"/>
      <c r="E43" s="108" t="s">
        <v>440</v>
      </c>
      <c r="F43" s="124" t="s">
        <v>2332</v>
      </c>
      <c r="S43" s="107"/>
      <c r="T43" s="3"/>
      <c r="U43" s="202"/>
      <c r="V43" s="10"/>
      <c r="X43" s="11"/>
    </row>
    <row r="44" spans="3:24" x14ac:dyDescent="0.2">
      <c r="C44" s="107" t="s">
        <v>4095</v>
      </c>
      <c r="D44" s="3"/>
      <c r="E44" s="108" t="s">
        <v>441</v>
      </c>
      <c r="F44" s="124" t="s">
        <v>2333</v>
      </c>
      <c r="S44" s="107"/>
      <c r="T44" s="3"/>
      <c r="U44" s="202"/>
      <c r="V44" s="28"/>
      <c r="X44" s="11"/>
    </row>
    <row r="45" spans="3:24" x14ac:dyDescent="0.2">
      <c r="C45" s="107" t="s">
        <v>4096</v>
      </c>
      <c r="D45" s="3"/>
      <c r="E45" s="108" t="s">
        <v>442</v>
      </c>
      <c r="F45" s="124" t="s">
        <v>2334</v>
      </c>
      <c r="S45" s="107"/>
      <c r="T45" s="3"/>
      <c r="U45" s="202"/>
      <c r="V45" s="28"/>
      <c r="X45" s="11"/>
    </row>
    <row r="46" spans="3:24" x14ac:dyDescent="0.2">
      <c r="C46" s="107" t="s">
        <v>4097</v>
      </c>
      <c r="D46" s="3"/>
      <c r="E46" s="143" t="s">
        <v>443</v>
      </c>
      <c r="F46" s="128" t="s">
        <v>2333</v>
      </c>
      <c r="S46" s="107"/>
      <c r="T46" s="3"/>
      <c r="U46" s="202"/>
      <c r="V46" s="113"/>
      <c r="X46" s="11"/>
    </row>
    <row r="47" spans="3:24" x14ac:dyDescent="0.2">
      <c r="C47" s="107" t="s">
        <v>6848</v>
      </c>
      <c r="D47" s="3"/>
      <c r="E47" s="108" t="s">
        <v>371</v>
      </c>
      <c r="F47" s="50" t="s">
        <v>79</v>
      </c>
      <c r="S47" s="107"/>
      <c r="T47" s="3"/>
      <c r="U47" s="202"/>
      <c r="V47" s="113"/>
      <c r="X47" s="11"/>
    </row>
    <row r="48" spans="3:24" x14ac:dyDescent="0.2">
      <c r="C48" s="107" t="s">
        <v>6849</v>
      </c>
      <c r="D48" s="3"/>
      <c r="E48" s="108" t="s">
        <v>349</v>
      </c>
      <c r="F48" s="124" t="s">
        <v>1491</v>
      </c>
      <c r="S48" s="107"/>
      <c r="T48" s="3"/>
      <c r="U48" s="202"/>
      <c r="V48" s="115"/>
      <c r="X48" s="11"/>
    </row>
    <row r="49" spans="3:26" x14ac:dyDescent="0.2">
      <c r="C49" s="107" t="s">
        <v>6850</v>
      </c>
      <c r="D49" s="3"/>
      <c r="E49" s="108" t="s">
        <v>437</v>
      </c>
      <c r="F49" s="132" t="s">
        <v>1492</v>
      </c>
      <c r="S49" s="107"/>
      <c r="T49" s="3"/>
      <c r="U49" s="147"/>
      <c r="V49" s="6"/>
      <c r="X49" s="11"/>
    </row>
    <row r="50" spans="3:26" x14ac:dyDescent="0.2">
      <c r="C50" s="107" t="s">
        <v>6851</v>
      </c>
      <c r="D50" s="3"/>
      <c r="E50" s="108" t="s">
        <v>438</v>
      </c>
      <c r="F50" s="124" t="s">
        <v>1493</v>
      </c>
      <c r="H50" s="28"/>
      <c r="S50" s="107"/>
      <c r="T50" s="3"/>
      <c r="U50" s="202"/>
      <c r="V50" s="112"/>
      <c r="X50" s="11"/>
    </row>
    <row r="51" spans="3:26" x14ac:dyDescent="0.2">
      <c r="C51" s="107" t="s">
        <v>6852</v>
      </c>
      <c r="D51" s="3"/>
      <c r="E51" s="108" t="s">
        <v>439</v>
      </c>
      <c r="F51" s="124" t="s">
        <v>1880</v>
      </c>
      <c r="H51" s="28"/>
      <c r="S51" s="107"/>
      <c r="T51" s="3"/>
      <c r="U51" s="202"/>
      <c r="V51" s="10"/>
    </row>
    <row r="52" spans="3:26" x14ac:dyDescent="0.2">
      <c r="C52" s="107" t="s">
        <v>6853</v>
      </c>
      <c r="D52" s="3"/>
      <c r="E52" s="108" t="s">
        <v>70</v>
      </c>
      <c r="F52" s="145" t="s">
        <v>1494</v>
      </c>
      <c r="H52" s="3"/>
      <c r="S52" s="107"/>
      <c r="T52" s="3"/>
      <c r="U52" s="202"/>
      <c r="V52" s="10"/>
    </row>
    <row r="53" spans="3:26" x14ac:dyDescent="0.2">
      <c r="C53" s="107" t="s">
        <v>6854</v>
      </c>
      <c r="D53" s="3"/>
      <c r="E53" s="108" t="s">
        <v>399</v>
      </c>
      <c r="F53" s="124" t="s">
        <v>1491</v>
      </c>
      <c r="H53" s="28"/>
      <c r="S53" s="107"/>
      <c r="T53" s="3"/>
      <c r="U53" s="202"/>
      <c r="V53" s="10"/>
    </row>
    <row r="54" spans="3:26" x14ac:dyDescent="0.2">
      <c r="C54" s="107" t="s">
        <v>6855</v>
      </c>
      <c r="D54" s="3"/>
      <c r="E54" s="108" t="s">
        <v>440</v>
      </c>
      <c r="F54" s="124" t="s">
        <v>1880</v>
      </c>
      <c r="S54" s="107"/>
      <c r="T54" s="3"/>
      <c r="U54" s="202"/>
      <c r="V54" s="28"/>
      <c r="Y54" s="189"/>
      <c r="Z54" s="6"/>
    </row>
    <row r="55" spans="3:26" x14ac:dyDescent="0.2">
      <c r="C55" s="107" t="s">
        <v>6856</v>
      </c>
      <c r="D55" s="3"/>
      <c r="E55" s="108" t="s">
        <v>441</v>
      </c>
      <c r="F55" s="124" t="s">
        <v>2335</v>
      </c>
      <c r="S55" s="107"/>
      <c r="T55" s="3"/>
      <c r="U55" s="202"/>
      <c r="V55" s="28"/>
      <c r="Y55" s="190"/>
      <c r="Z55" s="11"/>
    </row>
    <row r="56" spans="3:26" x14ac:dyDescent="0.2">
      <c r="C56" s="107" t="s">
        <v>6857</v>
      </c>
      <c r="D56" s="3"/>
      <c r="E56" s="108" t="s">
        <v>442</v>
      </c>
      <c r="F56" s="124" t="s">
        <v>2336</v>
      </c>
      <c r="S56" s="107"/>
      <c r="T56" s="3"/>
      <c r="U56" s="202"/>
      <c r="V56" s="113"/>
      <c r="Y56" s="191"/>
      <c r="Z56" s="8"/>
    </row>
    <row r="57" spans="3:26" x14ac:dyDescent="0.2">
      <c r="C57" s="107" t="s">
        <v>6858</v>
      </c>
      <c r="D57" s="3"/>
      <c r="E57" s="143" t="s">
        <v>443</v>
      </c>
      <c r="F57" s="128" t="s">
        <v>2335</v>
      </c>
      <c r="S57" s="107"/>
      <c r="T57" s="3"/>
      <c r="U57" s="202"/>
      <c r="V57" s="113"/>
      <c r="Y57" s="190"/>
      <c r="Z57" s="101"/>
    </row>
    <row r="58" spans="3:26" x14ac:dyDescent="0.2">
      <c r="C58" s="107" t="s">
        <v>4125</v>
      </c>
      <c r="D58" s="3"/>
      <c r="E58" s="108" t="s">
        <v>455</v>
      </c>
      <c r="F58" s="124" t="s">
        <v>1495</v>
      </c>
      <c r="S58" s="107"/>
      <c r="U58" s="202"/>
      <c r="V58" s="11"/>
    </row>
    <row r="59" spans="3:26" x14ac:dyDescent="0.2">
      <c r="C59" s="107" t="s">
        <v>4126</v>
      </c>
      <c r="D59" s="3"/>
      <c r="E59" s="108" t="s">
        <v>457</v>
      </c>
      <c r="F59" s="124" t="s">
        <v>1496</v>
      </c>
      <c r="S59" s="107"/>
      <c r="U59" s="202"/>
      <c r="V59" s="10"/>
    </row>
    <row r="60" spans="3:26" x14ac:dyDescent="0.2">
      <c r="C60" s="107" t="s">
        <v>3717</v>
      </c>
      <c r="D60" s="3"/>
      <c r="E60" s="108" t="s">
        <v>459</v>
      </c>
      <c r="F60" s="124" t="s">
        <v>2337</v>
      </c>
      <c r="S60" s="107"/>
      <c r="U60" s="202"/>
      <c r="V60" s="10"/>
    </row>
    <row r="61" spans="3:26" x14ac:dyDescent="0.2">
      <c r="C61" s="107" t="s">
        <v>4127</v>
      </c>
      <c r="D61" s="3"/>
      <c r="E61" s="108" t="s">
        <v>461</v>
      </c>
      <c r="F61" s="124" t="s">
        <v>2337</v>
      </c>
      <c r="S61" s="107"/>
      <c r="U61" s="202"/>
      <c r="V61" s="10"/>
    </row>
    <row r="62" spans="3:26" x14ac:dyDescent="0.2">
      <c r="C62" s="107"/>
      <c r="D62" s="3"/>
      <c r="E62" s="147"/>
      <c r="F62" s="293"/>
      <c r="S62" s="107"/>
      <c r="U62" s="202"/>
      <c r="V62" s="28"/>
    </row>
    <row r="63" spans="3:26" x14ac:dyDescent="0.2">
      <c r="C63" s="107"/>
      <c r="D63" s="3"/>
      <c r="E63" s="147"/>
      <c r="F63" s="298"/>
      <c r="S63" s="107"/>
      <c r="U63" s="202"/>
      <c r="V63" s="28"/>
    </row>
    <row r="64" spans="3:26" x14ac:dyDescent="0.2">
      <c r="S64" s="107"/>
      <c r="U64" s="202"/>
      <c r="V64" s="113"/>
    </row>
    <row r="65" spans="1:26" x14ac:dyDescent="0.2">
      <c r="Y65" s="11"/>
      <c r="Z65" s="11"/>
    </row>
    <row r="66" spans="1:26" x14ac:dyDescent="0.2">
      <c r="B66" s="469" t="s">
        <v>719</v>
      </c>
      <c r="C66" s="469"/>
      <c r="D66" s="469"/>
      <c r="E66" s="469"/>
      <c r="F66" s="469"/>
      <c r="G66" s="469"/>
      <c r="H66" s="469"/>
      <c r="I66" s="469"/>
      <c r="J66" s="469"/>
      <c r="Y66" s="11"/>
      <c r="Z66" s="11"/>
    </row>
    <row r="67" spans="1:26" x14ac:dyDescent="0.2">
      <c r="B67" s="149" t="s">
        <v>369</v>
      </c>
      <c r="C67" s="204" t="s">
        <v>475</v>
      </c>
      <c r="D67" s="204" t="s">
        <v>476</v>
      </c>
      <c r="E67" s="204" t="s">
        <v>477</v>
      </c>
      <c r="F67" s="204" t="s">
        <v>478</v>
      </c>
      <c r="G67" s="204" t="s">
        <v>479</v>
      </c>
      <c r="H67" s="204" t="s">
        <v>480</v>
      </c>
      <c r="I67" s="204" t="s">
        <v>481</v>
      </c>
      <c r="Y67" s="101"/>
      <c r="Z67" s="177"/>
    </row>
    <row r="68" spans="1:26" x14ac:dyDescent="0.2">
      <c r="B68" s="286">
        <v>25</v>
      </c>
      <c r="C68" s="287">
        <f>P68</f>
        <v>4.4199999999999996E-2</v>
      </c>
      <c r="D68" s="287">
        <f>P68</f>
        <v>4.4199999999999996E-2</v>
      </c>
      <c r="E68" s="287">
        <f>Q68</f>
        <v>8.8599999999999998E-2</v>
      </c>
      <c r="F68" s="287">
        <f>Q68</f>
        <v>8.8599999999999998E-2</v>
      </c>
      <c r="G68" s="309">
        <f>AVERAGE(C68:F68)</f>
        <v>6.6400000000000001E-2</v>
      </c>
      <c r="H68" s="20">
        <f t="shared" ref="H68:H72" si="0">0.92/66</f>
        <v>1.3939393939393941E-2</v>
      </c>
      <c r="I68" s="20">
        <f t="shared" ref="I68:I72" si="1">G68*H68</f>
        <v>9.2557575757575765E-4</v>
      </c>
      <c r="O68" s="208">
        <v>25</v>
      </c>
      <c r="P68" s="232">
        <v>4.4199999999999996E-2</v>
      </c>
      <c r="Q68" s="214">
        <v>8.8599999999999998E-2</v>
      </c>
      <c r="Y68" s="101"/>
      <c r="Z68" s="177"/>
    </row>
    <row r="69" spans="1:26" x14ac:dyDescent="0.2">
      <c r="B69" s="176">
        <v>26</v>
      </c>
      <c r="C69" s="283">
        <f t="shared" ref="C69:C72" si="2">P69</f>
        <v>4.4199999999999996E-2</v>
      </c>
      <c r="D69" s="283">
        <f t="shared" ref="D69:D87" si="3">P69</f>
        <v>4.4199999999999996E-2</v>
      </c>
      <c r="E69" s="283">
        <f t="shared" ref="E69:E87" si="4">Q69</f>
        <v>9.2200000000000004E-2</v>
      </c>
      <c r="F69" s="283">
        <f t="shared" ref="F69:F87" si="5">Q69</f>
        <v>9.2200000000000004E-2</v>
      </c>
      <c r="G69" s="251">
        <f t="shared" ref="G69:G72" si="6">AVERAGE(C69:F69)</f>
        <v>6.8199999999999997E-2</v>
      </c>
      <c r="H69" s="3">
        <f t="shared" si="0"/>
        <v>1.3939393939393941E-2</v>
      </c>
      <c r="I69" s="3">
        <f t="shared" si="1"/>
        <v>9.5066666666666672E-4</v>
      </c>
      <c r="O69" s="208">
        <v>26</v>
      </c>
      <c r="P69" s="232">
        <v>4.4199999999999996E-2</v>
      </c>
      <c r="Q69" s="214">
        <v>9.2200000000000004E-2</v>
      </c>
      <c r="Y69" s="101"/>
      <c r="Z69" s="177"/>
    </row>
    <row r="70" spans="1:26" x14ac:dyDescent="0.2">
      <c r="B70" s="176">
        <v>27</v>
      </c>
      <c r="C70" s="283">
        <f t="shared" si="2"/>
        <v>4.2699999999999995E-2</v>
      </c>
      <c r="D70" s="283">
        <f t="shared" si="3"/>
        <v>4.2699999999999995E-2</v>
      </c>
      <c r="E70" s="283">
        <f t="shared" si="4"/>
        <v>9.4E-2</v>
      </c>
      <c r="F70" s="283">
        <f t="shared" si="5"/>
        <v>9.4E-2</v>
      </c>
      <c r="G70" s="251">
        <f t="shared" si="6"/>
        <v>6.8349999999999994E-2</v>
      </c>
      <c r="H70" s="3">
        <f t="shared" si="0"/>
        <v>1.3939393939393941E-2</v>
      </c>
      <c r="I70" s="3">
        <f t="shared" si="1"/>
        <v>9.5275757575757577E-4</v>
      </c>
      <c r="O70" s="208">
        <v>27</v>
      </c>
      <c r="P70" s="232">
        <v>4.2699999999999995E-2</v>
      </c>
      <c r="Q70" s="214">
        <v>9.4E-2</v>
      </c>
      <c r="Y70" s="101"/>
      <c r="Z70" s="177"/>
    </row>
    <row r="71" spans="1:26" x14ac:dyDescent="0.2">
      <c r="B71" s="176">
        <v>28</v>
      </c>
      <c r="C71" s="283">
        <f t="shared" si="2"/>
        <v>4.2199999999999994E-2</v>
      </c>
      <c r="D71" s="283">
        <f t="shared" si="3"/>
        <v>4.2199999999999994E-2</v>
      </c>
      <c r="E71" s="283">
        <f t="shared" si="4"/>
        <v>9.2200000000000004E-2</v>
      </c>
      <c r="F71" s="283">
        <f t="shared" si="5"/>
        <v>9.2200000000000004E-2</v>
      </c>
      <c r="G71" s="251">
        <f t="shared" si="6"/>
        <v>6.7199999999999996E-2</v>
      </c>
      <c r="H71" s="3">
        <f t="shared" si="0"/>
        <v>1.3939393939393941E-2</v>
      </c>
      <c r="I71" s="3">
        <f t="shared" si="1"/>
        <v>9.3672727272727278E-4</v>
      </c>
      <c r="O71" s="208">
        <v>28</v>
      </c>
      <c r="P71" s="232">
        <v>4.2199999999999994E-2</v>
      </c>
      <c r="Q71" s="214">
        <v>9.2200000000000004E-2</v>
      </c>
      <c r="Y71" s="101"/>
      <c r="Z71" s="177"/>
    </row>
    <row r="72" spans="1:26" x14ac:dyDescent="0.2">
      <c r="B72" s="176">
        <v>29</v>
      </c>
      <c r="C72" s="283">
        <f t="shared" si="2"/>
        <v>4.1799999999999997E-2</v>
      </c>
      <c r="D72" s="283">
        <f t="shared" si="3"/>
        <v>4.1799999999999997E-2</v>
      </c>
      <c r="E72" s="283">
        <f t="shared" si="4"/>
        <v>8.9499999999999996E-2</v>
      </c>
      <c r="F72" s="283">
        <f t="shared" si="5"/>
        <v>8.9499999999999996E-2</v>
      </c>
      <c r="G72" s="251">
        <f t="shared" si="6"/>
        <v>6.5649999999999986E-2</v>
      </c>
      <c r="H72" s="3">
        <f t="shared" si="0"/>
        <v>1.3939393939393941E-2</v>
      </c>
      <c r="I72" s="3">
        <f t="shared" si="1"/>
        <v>9.1512121212121206E-4</v>
      </c>
      <c r="O72" s="217">
        <v>29</v>
      </c>
      <c r="P72" s="233">
        <v>4.1799999999999997E-2</v>
      </c>
      <c r="Q72" s="219">
        <v>8.9499999999999996E-2</v>
      </c>
      <c r="Y72" s="101"/>
      <c r="Z72" s="177"/>
    </row>
    <row r="73" spans="1:26" x14ac:dyDescent="0.2">
      <c r="A73" s="147"/>
      <c r="B73" s="308">
        <v>30</v>
      </c>
      <c r="C73" s="287">
        <f>P73</f>
        <v>4.2800000000000005E-2</v>
      </c>
      <c r="D73" s="287">
        <f t="shared" si="3"/>
        <v>4.2800000000000005E-2</v>
      </c>
      <c r="E73" s="287">
        <f t="shared" si="4"/>
        <v>8.77E-2</v>
      </c>
      <c r="F73" s="287">
        <f t="shared" si="5"/>
        <v>8.77E-2</v>
      </c>
      <c r="G73" s="309">
        <f>AVERAGE(C73:F73)</f>
        <v>6.5250000000000002E-2</v>
      </c>
      <c r="H73" s="20">
        <f t="shared" ref="H73:H77" si="7">0.92/66</f>
        <v>1.3939393939393941E-2</v>
      </c>
      <c r="I73" s="20">
        <f t="shared" ref="I73:I77" si="8">G73*H73</f>
        <v>9.0954545454545465E-4</v>
      </c>
      <c r="J73" s="3"/>
      <c r="O73" s="208">
        <v>30</v>
      </c>
      <c r="P73" s="232">
        <v>4.2800000000000005E-2</v>
      </c>
      <c r="Q73" s="311">
        <v>8.77E-2</v>
      </c>
      <c r="R73" s="249"/>
      <c r="S73" s="249"/>
    </row>
    <row r="74" spans="1:26" x14ac:dyDescent="0.2">
      <c r="A74" s="147"/>
      <c r="B74" s="255">
        <v>31</v>
      </c>
      <c r="C74" s="283">
        <f t="shared" ref="C74:C87" si="9">P74</f>
        <v>4.2800000000000005E-2</v>
      </c>
      <c r="D74" s="283">
        <f t="shared" si="3"/>
        <v>4.2800000000000005E-2</v>
      </c>
      <c r="E74" s="283">
        <f t="shared" si="4"/>
        <v>8.5299999999999987E-2</v>
      </c>
      <c r="F74" s="283">
        <f t="shared" si="5"/>
        <v>8.5299999999999987E-2</v>
      </c>
      <c r="G74" s="251">
        <f t="shared" ref="G74:G87" si="10">AVERAGE(C74:F74)</f>
        <v>6.4049999999999996E-2</v>
      </c>
      <c r="H74" s="3">
        <f t="shared" si="7"/>
        <v>1.3939393939393941E-2</v>
      </c>
      <c r="I74" s="3">
        <f t="shared" si="8"/>
        <v>8.928181818181818E-4</v>
      </c>
      <c r="J74" s="3"/>
      <c r="O74" s="208">
        <v>31</v>
      </c>
      <c r="P74" s="232">
        <v>4.2800000000000005E-2</v>
      </c>
      <c r="Q74" s="232">
        <v>8.5299999999999987E-2</v>
      </c>
      <c r="R74" s="249"/>
      <c r="S74" s="249"/>
    </row>
    <row r="75" spans="1:26" x14ac:dyDescent="0.2">
      <c r="A75" s="147"/>
      <c r="B75" s="255">
        <v>32</v>
      </c>
      <c r="C75" s="283">
        <f t="shared" si="9"/>
        <v>4.2800000000000005E-2</v>
      </c>
      <c r="D75" s="283">
        <f t="shared" si="3"/>
        <v>4.2800000000000005E-2</v>
      </c>
      <c r="E75" s="283">
        <f t="shared" si="4"/>
        <v>8.3000000000000004E-2</v>
      </c>
      <c r="F75" s="283">
        <f t="shared" si="5"/>
        <v>8.3000000000000004E-2</v>
      </c>
      <c r="G75" s="251">
        <f t="shared" si="10"/>
        <v>6.2900000000000011E-2</v>
      </c>
      <c r="H75" s="3">
        <f t="shared" si="7"/>
        <v>1.3939393939393941E-2</v>
      </c>
      <c r="I75" s="3">
        <f t="shared" si="8"/>
        <v>8.7678787878787902E-4</v>
      </c>
      <c r="J75" s="3"/>
      <c r="O75" s="208">
        <v>32</v>
      </c>
      <c r="P75" s="232">
        <v>4.2800000000000005E-2</v>
      </c>
      <c r="Q75" s="232">
        <v>8.3000000000000004E-2</v>
      </c>
      <c r="R75" s="249"/>
      <c r="S75" s="249"/>
    </row>
    <row r="76" spans="1:26" x14ac:dyDescent="0.2">
      <c r="A76" s="147"/>
      <c r="B76" s="255">
        <v>33</v>
      </c>
      <c r="C76" s="283">
        <f t="shared" si="9"/>
        <v>4.3799999999999999E-2</v>
      </c>
      <c r="D76" s="283">
        <f t="shared" si="3"/>
        <v>4.3799999999999999E-2</v>
      </c>
      <c r="E76" s="283">
        <f t="shared" si="4"/>
        <v>8.3299999999999999E-2</v>
      </c>
      <c r="F76" s="283">
        <f t="shared" si="5"/>
        <v>8.3299999999999999E-2</v>
      </c>
      <c r="G76" s="251">
        <f t="shared" si="10"/>
        <v>6.3549999999999995E-2</v>
      </c>
      <c r="H76" s="3">
        <f t="shared" si="7"/>
        <v>1.3939393939393941E-2</v>
      </c>
      <c r="I76" s="3">
        <f t="shared" si="8"/>
        <v>8.8584848484848488E-4</v>
      </c>
      <c r="J76" s="3"/>
      <c r="O76" s="208">
        <v>33</v>
      </c>
      <c r="P76" s="232">
        <v>4.3799999999999999E-2</v>
      </c>
      <c r="Q76" s="232">
        <v>8.3299999999999999E-2</v>
      </c>
      <c r="R76" s="249"/>
      <c r="S76" s="249"/>
    </row>
    <row r="77" spans="1:26" x14ac:dyDescent="0.2">
      <c r="A77" s="147"/>
      <c r="B77" s="255">
        <v>34</v>
      </c>
      <c r="C77" s="283">
        <f t="shared" si="9"/>
        <v>4.58E-2</v>
      </c>
      <c r="D77" s="283">
        <f t="shared" si="3"/>
        <v>4.58E-2</v>
      </c>
      <c r="E77" s="283">
        <f t="shared" si="4"/>
        <v>8.3499999999999991E-2</v>
      </c>
      <c r="F77" s="283">
        <f t="shared" si="5"/>
        <v>8.3499999999999991E-2</v>
      </c>
      <c r="G77" s="251">
        <f t="shared" si="10"/>
        <v>6.4649999999999985E-2</v>
      </c>
      <c r="H77" s="3">
        <f t="shared" si="7"/>
        <v>1.3939393939393941E-2</v>
      </c>
      <c r="I77" s="3">
        <f t="shared" si="8"/>
        <v>9.0118181818181801E-4</v>
      </c>
      <c r="J77" s="3"/>
      <c r="O77" s="217">
        <v>34</v>
      </c>
      <c r="P77" s="233">
        <v>4.58E-2</v>
      </c>
      <c r="Q77" s="233">
        <v>8.3499999999999991E-2</v>
      </c>
      <c r="R77" s="249"/>
      <c r="S77" s="249"/>
    </row>
    <row r="78" spans="1:26" x14ac:dyDescent="0.2">
      <c r="A78" s="147"/>
      <c r="B78" s="286">
        <v>35</v>
      </c>
      <c r="C78" s="287">
        <f t="shared" si="9"/>
        <v>4.7699999999999992E-2</v>
      </c>
      <c r="D78" s="287">
        <f t="shared" si="3"/>
        <v>4.7699999999999992E-2</v>
      </c>
      <c r="E78" s="287">
        <f t="shared" si="4"/>
        <v>8.4499999999999992E-2</v>
      </c>
      <c r="F78" s="287">
        <f t="shared" si="5"/>
        <v>8.4499999999999992E-2</v>
      </c>
      <c r="G78" s="309">
        <f t="shared" si="10"/>
        <v>6.6099999999999992E-2</v>
      </c>
      <c r="H78" s="20">
        <f>0.92/66</f>
        <v>1.3939393939393941E-2</v>
      </c>
      <c r="I78" s="20">
        <f>G78*H78</f>
        <v>9.2139393939393932E-4</v>
      </c>
      <c r="O78" s="208">
        <v>35</v>
      </c>
      <c r="P78" s="232">
        <v>4.7699999999999992E-2</v>
      </c>
      <c r="Q78" s="232">
        <v>8.4499999999999992E-2</v>
      </c>
      <c r="R78" s="249"/>
      <c r="S78" s="249"/>
    </row>
    <row r="79" spans="1:26" x14ac:dyDescent="0.2">
      <c r="A79" s="147"/>
      <c r="B79" s="176">
        <v>36</v>
      </c>
      <c r="C79" s="283">
        <f t="shared" si="9"/>
        <v>4.9699999999999994E-2</v>
      </c>
      <c r="D79" s="283">
        <f t="shared" si="3"/>
        <v>4.9699999999999994E-2</v>
      </c>
      <c r="E79" s="283">
        <f t="shared" si="4"/>
        <v>8.7100000000000011E-2</v>
      </c>
      <c r="F79" s="283">
        <f t="shared" si="5"/>
        <v>8.7100000000000011E-2</v>
      </c>
      <c r="G79" s="251">
        <f t="shared" si="10"/>
        <v>6.8400000000000002E-2</v>
      </c>
      <c r="H79" s="3">
        <f t="shared" ref="H79:H87" si="11">0.92/66</f>
        <v>1.3939393939393941E-2</v>
      </c>
      <c r="I79" s="3">
        <f>G79*H79</f>
        <v>9.5345454545454553E-4</v>
      </c>
      <c r="O79" s="208">
        <v>36</v>
      </c>
      <c r="P79" s="232">
        <v>4.9699999999999994E-2</v>
      </c>
      <c r="Q79" s="232">
        <v>8.7100000000000011E-2</v>
      </c>
      <c r="R79" s="249"/>
      <c r="S79" s="249"/>
    </row>
    <row r="80" spans="1:26" x14ac:dyDescent="0.2">
      <c r="A80" s="147"/>
      <c r="B80" s="176">
        <v>37</v>
      </c>
      <c r="C80" s="283">
        <f t="shared" si="9"/>
        <v>5.0700000000000002E-2</v>
      </c>
      <c r="D80" s="283">
        <f t="shared" si="3"/>
        <v>5.0700000000000002E-2</v>
      </c>
      <c r="E80" s="283">
        <f t="shared" si="4"/>
        <v>9.11E-2</v>
      </c>
      <c r="F80" s="283">
        <f t="shared" si="5"/>
        <v>9.11E-2</v>
      </c>
      <c r="G80" s="251">
        <f t="shared" si="10"/>
        <v>7.0900000000000005E-2</v>
      </c>
      <c r="H80" s="3">
        <f>0.92/66</f>
        <v>1.3939393939393941E-2</v>
      </c>
      <c r="I80" s="3">
        <f>G80*H80</f>
        <v>9.8830303030303054E-4</v>
      </c>
      <c r="O80" s="208">
        <v>37</v>
      </c>
      <c r="P80" s="232">
        <v>5.0700000000000002E-2</v>
      </c>
      <c r="Q80" s="232">
        <v>9.11E-2</v>
      </c>
      <c r="R80" s="249"/>
      <c r="S80" s="249"/>
    </row>
    <row r="81" spans="1:19" x14ac:dyDescent="0.2">
      <c r="A81" s="147"/>
      <c r="B81" s="176">
        <v>38</v>
      </c>
      <c r="C81" s="283">
        <f t="shared" si="9"/>
        <v>5.67E-2</v>
      </c>
      <c r="D81" s="283">
        <f t="shared" si="3"/>
        <v>5.67E-2</v>
      </c>
      <c r="E81" s="283">
        <f t="shared" si="4"/>
        <v>9.5799999999999996E-2</v>
      </c>
      <c r="F81" s="283">
        <f t="shared" si="5"/>
        <v>9.5799999999999996E-2</v>
      </c>
      <c r="G81" s="251">
        <f t="shared" si="10"/>
        <v>7.6249999999999998E-2</v>
      </c>
      <c r="H81" s="3">
        <f t="shared" si="11"/>
        <v>1.3939393939393941E-2</v>
      </c>
      <c r="I81" s="3">
        <f t="shared" ref="I81:I87" si="12">G81*H81</f>
        <v>1.062878787878788E-3</v>
      </c>
      <c r="O81" s="208">
        <v>38</v>
      </c>
      <c r="P81" s="232">
        <v>5.67E-2</v>
      </c>
      <c r="Q81" s="232">
        <v>9.5799999999999996E-2</v>
      </c>
      <c r="R81" s="249"/>
      <c r="S81" s="249"/>
    </row>
    <row r="82" spans="1:19" x14ac:dyDescent="0.2">
      <c r="A82" s="147"/>
      <c r="B82" s="176">
        <v>39</v>
      </c>
      <c r="C82" s="283">
        <f t="shared" si="9"/>
        <v>5.9699999999999996E-2</v>
      </c>
      <c r="D82" s="283">
        <f t="shared" si="3"/>
        <v>5.9699999999999996E-2</v>
      </c>
      <c r="E82" s="283">
        <f t="shared" si="4"/>
        <v>0.10009999999999999</v>
      </c>
      <c r="F82" s="283">
        <f t="shared" si="5"/>
        <v>0.10009999999999999</v>
      </c>
      <c r="G82" s="251">
        <f t="shared" si="10"/>
        <v>7.9899999999999999E-2</v>
      </c>
      <c r="H82" s="3">
        <f t="shared" si="11"/>
        <v>1.3939393939393941E-2</v>
      </c>
      <c r="I82" s="3">
        <f t="shared" si="12"/>
        <v>1.1137575757575759E-3</v>
      </c>
      <c r="O82" s="217">
        <v>39</v>
      </c>
      <c r="P82" s="233">
        <v>5.9699999999999996E-2</v>
      </c>
      <c r="Q82" s="233">
        <v>0.10009999999999999</v>
      </c>
      <c r="R82" s="249"/>
      <c r="S82" s="249"/>
    </row>
    <row r="83" spans="1:19" x14ac:dyDescent="0.2">
      <c r="B83" s="286">
        <v>40</v>
      </c>
      <c r="C83" s="287">
        <f t="shared" si="9"/>
        <v>6.3700000000000007E-2</v>
      </c>
      <c r="D83" s="287">
        <f t="shared" si="3"/>
        <v>6.3700000000000007E-2</v>
      </c>
      <c r="E83" s="287">
        <f t="shared" si="4"/>
        <v>0.1066</v>
      </c>
      <c r="F83" s="287">
        <f t="shared" si="5"/>
        <v>0.1066</v>
      </c>
      <c r="G83" s="309">
        <f t="shared" si="10"/>
        <v>8.5150000000000003E-2</v>
      </c>
      <c r="H83" s="20">
        <f t="shared" si="11"/>
        <v>1.3939393939393941E-2</v>
      </c>
      <c r="I83" s="20">
        <f t="shared" si="12"/>
        <v>1.186939393939394E-3</v>
      </c>
      <c r="O83" s="208">
        <v>40</v>
      </c>
      <c r="P83" s="232">
        <v>6.3700000000000007E-2</v>
      </c>
      <c r="Q83" s="232">
        <v>0.1066</v>
      </c>
      <c r="R83" s="249"/>
      <c r="S83" s="249"/>
    </row>
    <row r="84" spans="1:19" x14ac:dyDescent="0.2">
      <c r="B84" s="176">
        <v>41</v>
      </c>
      <c r="C84" s="283">
        <f t="shared" si="9"/>
        <v>6.8600000000000008E-2</v>
      </c>
      <c r="D84" s="283">
        <f t="shared" si="3"/>
        <v>6.8600000000000008E-2</v>
      </c>
      <c r="E84" s="283">
        <f t="shared" si="4"/>
        <v>0.11650000000000001</v>
      </c>
      <c r="F84" s="283">
        <f t="shared" si="5"/>
        <v>0.11650000000000001</v>
      </c>
      <c r="G84" s="251">
        <f t="shared" si="10"/>
        <v>9.2550000000000007E-2</v>
      </c>
      <c r="H84" s="3">
        <f t="shared" si="11"/>
        <v>1.3939393939393941E-2</v>
      </c>
      <c r="I84" s="3">
        <f t="shared" si="12"/>
        <v>1.2900909090909094E-3</v>
      </c>
      <c r="O84" s="208">
        <v>41</v>
      </c>
      <c r="P84" s="232">
        <v>6.8600000000000008E-2</v>
      </c>
      <c r="Q84" s="232">
        <v>0.11650000000000001</v>
      </c>
      <c r="R84" s="249"/>
      <c r="S84" s="249"/>
    </row>
    <row r="85" spans="1:19" x14ac:dyDescent="0.2">
      <c r="B85" s="176">
        <v>42</v>
      </c>
      <c r="C85" s="283">
        <f t="shared" si="9"/>
        <v>7.5600000000000001E-2</v>
      </c>
      <c r="D85" s="283">
        <f t="shared" si="3"/>
        <v>7.5600000000000001E-2</v>
      </c>
      <c r="E85" s="283">
        <f t="shared" si="4"/>
        <v>0.12859999999999999</v>
      </c>
      <c r="F85" s="283">
        <f t="shared" si="5"/>
        <v>0.12859999999999999</v>
      </c>
      <c r="G85" s="251">
        <f t="shared" si="10"/>
        <v>0.1021</v>
      </c>
      <c r="H85" s="3">
        <f t="shared" si="11"/>
        <v>1.3939393939393941E-2</v>
      </c>
      <c r="I85" s="3">
        <f t="shared" si="12"/>
        <v>1.4232121212121214E-3</v>
      </c>
      <c r="O85" s="208">
        <v>42</v>
      </c>
      <c r="P85" s="232">
        <v>7.5600000000000001E-2</v>
      </c>
      <c r="Q85" s="232">
        <v>0.12859999999999999</v>
      </c>
      <c r="R85" s="249"/>
      <c r="S85" s="249"/>
    </row>
    <row r="86" spans="1:19" x14ac:dyDescent="0.2">
      <c r="B86" s="176">
        <v>43</v>
      </c>
      <c r="C86" s="283">
        <f t="shared" si="9"/>
        <v>8.2599999999999993E-2</v>
      </c>
      <c r="D86" s="283">
        <f t="shared" si="3"/>
        <v>8.2599999999999993E-2</v>
      </c>
      <c r="E86" s="283">
        <f t="shared" si="4"/>
        <v>0.1431</v>
      </c>
      <c r="F86" s="283">
        <f t="shared" si="5"/>
        <v>0.1431</v>
      </c>
      <c r="G86" s="251">
        <f t="shared" si="10"/>
        <v>0.11285000000000001</v>
      </c>
      <c r="H86" s="3">
        <f t="shared" si="11"/>
        <v>1.3939393939393941E-2</v>
      </c>
      <c r="I86" s="3">
        <f t="shared" si="12"/>
        <v>1.5730606060606063E-3</v>
      </c>
      <c r="O86" s="208">
        <v>43</v>
      </c>
      <c r="P86" s="232">
        <v>8.2599999999999993E-2</v>
      </c>
      <c r="Q86" s="232">
        <v>0.1431</v>
      </c>
      <c r="R86" s="249"/>
      <c r="S86" s="249"/>
    </row>
    <row r="87" spans="1:19" x14ac:dyDescent="0.2">
      <c r="B87" s="225">
        <v>44</v>
      </c>
      <c r="C87" s="285">
        <f t="shared" si="9"/>
        <v>8.9499999999999996E-2</v>
      </c>
      <c r="D87" s="285">
        <f t="shared" si="3"/>
        <v>8.9499999999999996E-2</v>
      </c>
      <c r="E87" s="285">
        <f t="shared" si="4"/>
        <v>0.15990000000000001</v>
      </c>
      <c r="F87" s="285">
        <f t="shared" si="5"/>
        <v>0.15990000000000001</v>
      </c>
      <c r="G87" s="310">
        <f t="shared" si="10"/>
        <v>0.12470000000000001</v>
      </c>
      <c r="H87" s="15">
        <f t="shared" si="11"/>
        <v>1.3939393939393941E-2</v>
      </c>
      <c r="I87" s="15">
        <f t="shared" si="12"/>
        <v>1.7382424242424245E-3</v>
      </c>
      <c r="O87" s="217">
        <v>44</v>
      </c>
      <c r="P87" s="233">
        <v>8.9499999999999996E-2</v>
      </c>
      <c r="Q87" s="233">
        <v>0.15990000000000001</v>
      </c>
      <c r="R87" s="249"/>
      <c r="S87" s="249"/>
    </row>
    <row r="91" spans="1:19" x14ac:dyDescent="0.2">
      <c r="B91" s="469" t="s">
        <v>720</v>
      </c>
      <c r="C91" s="469"/>
      <c r="D91" s="469"/>
      <c r="E91" s="469"/>
      <c r="F91" s="469"/>
      <c r="G91" s="469"/>
      <c r="H91" s="469"/>
      <c r="I91" s="469"/>
    </row>
    <row r="92" spans="1:19" x14ac:dyDescent="0.2">
      <c r="B92" s="106" t="s">
        <v>483</v>
      </c>
      <c r="C92" s="40" t="s">
        <v>484</v>
      </c>
      <c r="D92" s="108" t="s">
        <v>485</v>
      </c>
      <c r="E92" s="111" t="s">
        <v>480</v>
      </c>
      <c r="F92" s="108" t="s">
        <v>486</v>
      </c>
      <c r="G92" s="151" t="s">
        <v>488</v>
      </c>
      <c r="H92" s="152" t="s">
        <v>437</v>
      </c>
      <c r="J92" s="3"/>
      <c r="K92" s="3"/>
      <c r="L92" s="3">
        <v>5</v>
      </c>
      <c r="M92">
        <f>L92*$J$96</f>
        <v>3.5</v>
      </c>
    </row>
    <row r="93" spans="1:19" x14ac:dyDescent="0.2">
      <c r="B93" s="28" t="s">
        <v>123</v>
      </c>
      <c r="C93" s="112" t="s">
        <v>76</v>
      </c>
      <c r="D93" s="3">
        <v>4</v>
      </c>
      <c r="E93" s="112">
        <f>SUM(H68:H72)</f>
        <v>6.9696969696969702E-2</v>
      </c>
      <c r="F93" s="3">
        <f>SUM(I68:I72)/E93</f>
        <v>6.7159999999999997E-2</v>
      </c>
      <c r="G93" s="153">
        <f>$V$15*D93</f>
        <v>80311</v>
      </c>
      <c r="H93" s="223">
        <f>F93*G93*J93</f>
        <v>6202.7397739999988</v>
      </c>
      <c r="J93" s="3">
        <v>1.1499999999999999</v>
      </c>
      <c r="K93" s="3" t="s">
        <v>76</v>
      </c>
      <c r="L93" s="3">
        <v>9</v>
      </c>
      <c r="M93">
        <f t="shared" ref="M93:M96" si="13">L93*$J$96</f>
        <v>6.3</v>
      </c>
    </row>
    <row r="94" spans="1:19" x14ac:dyDescent="0.2">
      <c r="B94" s="28" t="s">
        <v>73</v>
      </c>
      <c r="C94" s="112" t="s">
        <v>76</v>
      </c>
      <c r="D94" s="3">
        <v>7</v>
      </c>
      <c r="E94" s="112">
        <f>SUM(H73:H77)</f>
        <v>6.9696969696969702E-2</v>
      </c>
      <c r="F94" s="3">
        <f>SUM(I73:I77)/E93</f>
        <v>6.4079999999999998E-2</v>
      </c>
      <c r="G94" s="153">
        <f>$V$15*D94</f>
        <v>140544.25</v>
      </c>
      <c r="H94" s="223">
        <f>F94*G94*J93</f>
        <v>10356.986870999999</v>
      </c>
      <c r="J94" s="3"/>
      <c r="L94" s="112">
        <v>8</v>
      </c>
      <c r="M94">
        <f t="shared" si="13"/>
        <v>5.6</v>
      </c>
    </row>
    <row r="95" spans="1:19" x14ac:dyDescent="0.2">
      <c r="B95" s="28" t="s">
        <v>79</v>
      </c>
      <c r="C95" s="112" t="s">
        <v>76</v>
      </c>
      <c r="D95" s="112">
        <v>6</v>
      </c>
      <c r="E95" s="112">
        <f>SUM(H78:H82)</f>
        <v>6.9696969696969702E-2</v>
      </c>
      <c r="F95" s="112">
        <f>SUM(I78:I82)/E95</f>
        <v>7.2310000000000013E-2</v>
      </c>
      <c r="G95" s="153">
        <f t="shared" ref="G95" si="14">$V$15*D95</f>
        <v>120466.5</v>
      </c>
      <c r="H95" s="223">
        <f>F95*G95*J93</f>
        <v>10017.572507250001</v>
      </c>
      <c r="J95" s="3"/>
      <c r="K95" s="3"/>
      <c r="L95" s="112"/>
      <c r="M95">
        <f t="shared" si="13"/>
        <v>0</v>
      </c>
    </row>
    <row r="96" spans="1:19" x14ac:dyDescent="0.2">
      <c r="B96" s="28"/>
      <c r="C96" s="112"/>
      <c r="D96" s="112"/>
      <c r="E96" s="112"/>
      <c r="F96" s="112"/>
      <c r="G96" s="153"/>
      <c r="H96" s="223"/>
      <c r="J96" s="3">
        <v>0.7</v>
      </c>
      <c r="K96" s="3" t="s">
        <v>1285</v>
      </c>
      <c r="L96" s="112"/>
      <c r="M96">
        <f t="shared" si="13"/>
        <v>0</v>
      </c>
    </row>
    <row r="97" spans="2:22" x14ac:dyDescent="0.2">
      <c r="B97" s="28"/>
      <c r="C97" s="112"/>
      <c r="D97" s="112"/>
      <c r="E97" s="112"/>
      <c r="F97" s="112"/>
      <c r="G97" s="153"/>
      <c r="H97" s="223"/>
    </row>
    <row r="98" spans="2:22" x14ac:dyDescent="0.2">
      <c r="B98" s="28"/>
      <c r="C98" s="112"/>
      <c r="D98" s="112"/>
      <c r="E98" s="112"/>
      <c r="F98" s="112"/>
      <c r="G98" s="224"/>
      <c r="H98" s="223"/>
    </row>
    <row r="99" spans="2:22" x14ac:dyDescent="0.2">
      <c r="B99" s="28"/>
      <c r="C99" s="112"/>
      <c r="D99" s="112"/>
      <c r="E99" s="112"/>
      <c r="F99" s="112"/>
      <c r="G99" s="224"/>
      <c r="H99" s="223"/>
    </row>
    <row r="100" spans="2:22" x14ac:dyDescent="0.2">
      <c r="B100" s="28"/>
      <c r="C100" s="112"/>
      <c r="D100" s="112"/>
      <c r="E100" s="112"/>
      <c r="F100" s="112"/>
      <c r="G100" s="224"/>
      <c r="H100" s="223"/>
    </row>
    <row r="101" spans="2:22" x14ac:dyDescent="0.2">
      <c r="D101" s="35"/>
      <c r="E101" s="35"/>
      <c r="F101" s="35"/>
      <c r="G101" s="35"/>
      <c r="S101" s="35"/>
      <c r="T101" s="35"/>
      <c r="U101" s="35"/>
      <c r="V101" s="35"/>
    </row>
    <row r="102" spans="2:22" x14ac:dyDescent="0.2">
      <c r="D102" s="35"/>
      <c r="E102" s="455" t="s">
        <v>1346</v>
      </c>
      <c r="F102" s="455"/>
      <c r="G102" s="455"/>
      <c r="H102" s="455"/>
      <c r="S102" s="35"/>
      <c r="T102" s="35"/>
      <c r="U102" s="147"/>
      <c r="V102" s="28"/>
    </row>
    <row r="103" spans="2:22" x14ac:dyDescent="0.2">
      <c r="D103" s="107"/>
      <c r="E103" s="77" t="s">
        <v>353</v>
      </c>
      <c r="F103" s="77" t="s">
        <v>1302</v>
      </c>
      <c r="G103" s="119" t="s">
        <v>354</v>
      </c>
      <c r="H103" s="135" t="s">
        <v>1341</v>
      </c>
      <c r="S103" s="107"/>
      <c r="T103" s="35"/>
      <c r="U103" s="147"/>
      <c r="V103" s="11"/>
    </row>
    <row r="104" spans="2:22" x14ac:dyDescent="0.2">
      <c r="D104" s="107"/>
      <c r="E104" s="107" t="s">
        <v>3585</v>
      </c>
      <c r="F104" s="35"/>
      <c r="G104" s="108" t="s">
        <v>22</v>
      </c>
      <c r="H104" s="19" t="s">
        <v>1342</v>
      </c>
      <c r="S104" s="107"/>
      <c r="T104" s="35"/>
      <c r="U104" s="147"/>
      <c r="V104" s="10"/>
    </row>
    <row r="105" spans="2:22" x14ac:dyDescent="0.2">
      <c r="D105" s="107"/>
      <c r="E105" s="107" t="s">
        <v>4066</v>
      </c>
      <c r="F105" s="35"/>
      <c r="G105" s="108" t="s">
        <v>26</v>
      </c>
      <c r="H105" s="186" t="s">
        <v>99</v>
      </c>
      <c r="S105" s="107"/>
      <c r="T105" s="35"/>
      <c r="U105" s="147"/>
      <c r="V105" s="226"/>
    </row>
    <row r="106" spans="2:22" x14ac:dyDescent="0.2">
      <c r="D106" s="107"/>
      <c r="E106" s="107" t="s">
        <v>3773</v>
      </c>
      <c r="F106" s="35"/>
      <c r="G106" s="108" t="s">
        <v>440</v>
      </c>
      <c r="H106" s="226">
        <v>1.54</v>
      </c>
      <c r="S106" s="107"/>
      <c r="T106" s="3"/>
      <c r="U106" s="202"/>
      <c r="V106" s="132"/>
    </row>
    <row r="107" spans="2:22" x14ac:dyDescent="0.2">
      <c r="D107" s="107"/>
      <c r="E107" s="107" t="s">
        <v>3774</v>
      </c>
      <c r="F107" s="3"/>
      <c r="G107" s="111" t="s">
        <v>723</v>
      </c>
      <c r="H107" s="194">
        <v>1.54</v>
      </c>
      <c r="S107" s="107"/>
      <c r="T107" s="3"/>
      <c r="U107" s="202"/>
      <c r="V107" s="192"/>
    </row>
    <row r="108" spans="2:22" x14ac:dyDescent="0.2">
      <c r="D108" s="107"/>
      <c r="E108" s="107" t="s">
        <v>3775</v>
      </c>
      <c r="F108" s="3"/>
      <c r="G108" s="111" t="s">
        <v>399</v>
      </c>
      <c r="H108" s="192" t="str">
        <f>F58</f>
        <v>341321.75</v>
      </c>
      <c r="S108" s="107"/>
      <c r="U108" s="147"/>
      <c r="V108" s="145"/>
    </row>
    <row r="109" spans="2:22" x14ac:dyDescent="0.2">
      <c r="D109" s="107"/>
      <c r="E109" s="107" t="s">
        <v>3776</v>
      </c>
      <c r="G109" s="108" t="s">
        <v>70</v>
      </c>
      <c r="H109" s="200">
        <f>F30+F41+F52</f>
        <v>17</v>
      </c>
      <c r="S109" s="107"/>
      <c r="U109" s="147"/>
      <c r="V109" s="132"/>
    </row>
    <row r="110" spans="2:22" x14ac:dyDescent="0.2">
      <c r="D110" s="107"/>
      <c r="E110" s="107" t="s">
        <v>3777</v>
      </c>
      <c r="G110" s="108" t="s">
        <v>441</v>
      </c>
      <c r="H110" s="194">
        <f>ROUND(H106*H108/1000,2)</f>
        <v>525.64</v>
      </c>
      <c r="S110" s="107"/>
      <c r="U110" s="147"/>
      <c r="V110" s="132"/>
    </row>
    <row r="111" spans="2:22" x14ac:dyDescent="0.2">
      <c r="D111" s="107"/>
      <c r="E111" s="107" t="s">
        <v>3778</v>
      </c>
      <c r="G111" s="108" t="s">
        <v>442</v>
      </c>
      <c r="H111" s="194">
        <f>ROUND(H110/12,2)</f>
        <v>43.8</v>
      </c>
      <c r="S111" s="107"/>
      <c r="U111" s="147"/>
      <c r="V111" s="132"/>
    </row>
    <row r="112" spans="2:22" x14ac:dyDescent="0.2">
      <c r="E112" s="107" t="s">
        <v>3779</v>
      </c>
      <c r="G112" s="108" t="s">
        <v>724</v>
      </c>
      <c r="H112" s="194">
        <f>ROUND(H107*H108/1000,2)</f>
        <v>525.64</v>
      </c>
    </row>
    <row r="115" spans="4:9" x14ac:dyDescent="0.2">
      <c r="D115" s="35"/>
      <c r="E115" s="35"/>
      <c r="F115" s="35"/>
      <c r="G115" s="35"/>
    </row>
    <row r="116" spans="4:9" x14ac:dyDescent="0.2">
      <c r="D116" s="35"/>
      <c r="E116" s="35"/>
      <c r="F116" s="147"/>
      <c r="G116" s="28"/>
    </row>
    <row r="117" spans="4:9" x14ac:dyDescent="0.2">
      <c r="D117" s="107"/>
      <c r="E117" s="35"/>
      <c r="F117" s="147"/>
      <c r="G117" s="11"/>
    </row>
    <row r="118" spans="4:9" x14ac:dyDescent="0.2">
      <c r="D118" s="107"/>
      <c r="F118" s="147"/>
      <c r="G118" s="130"/>
      <c r="I118" s="227"/>
    </row>
    <row r="119" spans="4:9" x14ac:dyDescent="0.2">
      <c r="D119" s="107"/>
      <c r="F119" s="147"/>
      <c r="G119" s="130"/>
      <c r="I119" s="227"/>
    </row>
    <row r="123" spans="4:9" x14ac:dyDescent="0.2">
      <c r="D123" s="35"/>
      <c r="E123" s="35"/>
      <c r="F123" s="35"/>
      <c r="G123" s="35"/>
    </row>
    <row r="124" spans="4:9" x14ac:dyDescent="0.2">
      <c r="D124" s="35"/>
      <c r="E124" s="35"/>
      <c r="F124" s="147"/>
      <c r="G124" s="28"/>
    </row>
    <row r="125" spans="4:9" x14ac:dyDescent="0.2">
      <c r="D125" s="107"/>
      <c r="E125" s="35"/>
      <c r="F125" s="147"/>
      <c r="G125" s="11"/>
    </row>
    <row r="126" spans="4:9" x14ac:dyDescent="0.2">
      <c r="D126" s="107"/>
      <c r="F126" s="147"/>
      <c r="G126" s="130"/>
    </row>
    <row r="127" spans="4:9" x14ac:dyDescent="0.2">
      <c r="D127" s="107"/>
      <c r="F127" s="147"/>
      <c r="G127" s="130"/>
    </row>
  </sheetData>
  <mergeCells count="5">
    <mergeCell ref="C4:F4"/>
    <mergeCell ref="S4:V4"/>
    <mergeCell ref="B66:J66"/>
    <mergeCell ref="B91:I91"/>
    <mergeCell ref="E102:H102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V40"/>
  <sheetViews>
    <sheetView workbookViewId="0">
      <selection activeCell="F30" sqref="F30"/>
    </sheetView>
  </sheetViews>
  <sheetFormatPr baseColWidth="10" defaultColWidth="8.83203125" defaultRowHeight="15" x14ac:dyDescent="0.2"/>
  <cols>
    <col min="3" max="4" width="12.5" customWidth="1" collapsed="1"/>
    <col min="5" max="5" width="22.5" customWidth="1" collapsed="1"/>
    <col min="6" max="6" width="16.5" customWidth="1" collapsed="1"/>
    <col min="7" max="7" width="12.5" customWidth="1" collapsed="1"/>
    <col min="8" max="8" width="13.5" bestFit="1" customWidth="1" collapsed="1"/>
    <col min="12" max="12" width="11.5" customWidth="1" collapsed="1"/>
    <col min="15" max="15" width="14.5" customWidth="1" collapsed="1"/>
    <col min="20" max="20" width="17.5" customWidth="1" collapsed="1"/>
    <col min="21" max="21" width="12.5" customWidth="1" collapsed="1"/>
  </cols>
  <sheetData>
    <row r="3" spans="3:22" x14ac:dyDescent="0.2">
      <c r="C3" s="35" t="s">
        <v>1367</v>
      </c>
    </row>
    <row r="4" spans="3:22" x14ac:dyDescent="0.2">
      <c r="C4" s="25" t="s">
        <v>417</v>
      </c>
      <c r="D4" s="25" t="s">
        <v>418</v>
      </c>
      <c r="E4" s="25">
        <v>3</v>
      </c>
      <c r="F4" s="25"/>
    </row>
    <row r="5" spans="3:22" x14ac:dyDescent="0.2">
      <c r="C5" s="235" t="s">
        <v>353</v>
      </c>
      <c r="D5" s="77" t="s">
        <v>1302</v>
      </c>
      <c r="E5" s="236" t="s">
        <v>354</v>
      </c>
      <c r="F5" s="315" t="s">
        <v>574</v>
      </c>
      <c r="T5" s="6"/>
      <c r="U5" s="6"/>
    </row>
    <row r="6" spans="3:22" x14ac:dyDescent="0.2">
      <c r="C6" s="237" t="s">
        <v>3585</v>
      </c>
      <c r="E6" s="108" t="s">
        <v>22</v>
      </c>
      <c r="F6" s="10" t="s">
        <v>23</v>
      </c>
      <c r="T6" s="11"/>
      <c r="U6" s="11"/>
    </row>
    <row r="7" spans="3:22" x14ac:dyDescent="0.2">
      <c r="C7" s="107" t="s">
        <v>3987</v>
      </c>
      <c r="E7" s="111" t="s">
        <v>408</v>
      </c>
      <c r="F7" s="50" t="s">
        <v>1469</v>
      </c>
      <c r="T7" s="8"/>
      <c r="U7" s="8"/>
    </row>
    <row r="8" spans="3:22" x14ac:dyDescent="0.2">
      <c r="C8" s="107" t="s">
        <v>4058</v>
      </c>
      <c r="E8" s="111" t="s">
        <v>410</v>
      </c>
      <c r="F8" s="136" t="s">
        <v>1470</v>
      </c>
      <c r="T8" s="101"/>
      <c r="U8" s="101"/>
    </row>
    <row r="9" spans="3:22" x14ac:dyDescent="0.2">
      <c r="C9" s="107" t="s">
        <v>4060</v>
      </c>
      <c r="E9" s="111" t="s">
        <v>412</v>
      </c>
      <c r="F9" s="184" t="s">
        <v>1471</v>
      </c>
      <c r="T9" s="11"/>
      <c r="U9" s="11"/>
    </row>
    <row r="10" spans="3:22" x14ac:dyDescent="0.2">
      <c r="C10" s="107" t="s">
        <v>4062</v>
      </c>
      <c r="E10" s="111" t="s">
        <v>414</v>
      </c>
      <c r="F10" s="126" t="s">
        <v>1472</v>
      </c>
      <c r="T10" s="11"/>
      <c r="U10" s="11"/>
    </row>
    <row r="11" spans="3:22" x14ac:dyDescent="0.2">
      <c r="C11" s="107" t="s">
        <v>4064</v>
      </c>
      <c r="E11" s="127" t="s">
        <v>416</v>
      </c>
      <c r="F11" s="185" t="s">
        <v>1751</v>
      </c>
      <c r="T11" s="11"/>
      <c r="U11" s="11"/>
    </row>
    <row r="12" spans="3:22" x14ac:dyDescent="0.2">
      <c r="C12" s="237" t="s">
        <v>4128</v>
      </c>
      <c r="D12" s="25"/>
      <c r="E12" s="108" t="s">
        <v>26</v>
      </c>
      <c r="F12" s="186" t="s">
        <v>490</v>
      </c>
      <c r="T12" s="11"/>
      <c r="U12" s="10"/>
    </row>
    <row r="13" spans="3:22" x14ac:dyDescent="0.2">
      <c r="C13" s="237" t="s">
        <v>4129</v>
      </c>
      <c r="D13" s="25"/>
      <c r="E13" s="111" t="s">
        <v>422</v>
      </c>
      <c r="F13" s="10" t="s">
        <v>1474</v>
      </c>
      <c r="T13" s="11"/>
      <c r="U13" s="11"/>
    </row>
    <row r="14" spans="3:22" x14ac:dyDescent="0.2">
      <c r="C14" s="107" t="s">
        <v>4130</v>
      </c>
      <c r="E14" s="111" t="s">
        <v>726</v>
      </c>
      <c r="F14" s="238" t="s">
        <v>1511</v>
      </c>
      <c r="T14" s="6"/>
      <c r="U14" s="3"/>
      <c r="V14" s="3"/>
    </row>
    <row r="15" spans="3:22" x14ac:dyDescent="0.2">
      <c r="C15" s="237" t="s">
        <v>4131</v>
      </c>
      <c r="D15" s="4"/>
      <c r="E15" s="111" t="s">
        <v>727</v>
      </c>
      <c r="F15" s="10" t="s">
        <v>3000</v>
      </c>
      <c r="S15" s="11"/>
      <c r="T15" s="11"/>
      <c r="U15" s="3"/>
      <c r="V15" s="3"/>
    </row>
    <row r="16" spans="3:22" x14ac:dyDescent="0.2">
      <c r="C16" s="237" t="s">
        <v>6859</v>
      </c>
      <c r="D16" s="25"/>
      <c r="E16" s="108" t="s">
        <v>66</v>
      </c>
      <c r="F16" s="11" t="s">
        <v>67</v>
      </c>
      <c r="H16" s="25"/>
      <c r="S16" s="8"/>
      <c r="T16" s="8"/>
      <c r="U16" s="3"/>
      <c r="V16" s="3"/>
    </row>
    <row r="17" spans="3:22" x14ac:dyDescent="0.2">
      <c r="C17" s="237" t="s">
        <v>6860</v>
      </c>
      <c r="D17" s="4"/>
      <c r="E17" s="111" t="s">
        <v>426</v>
      </c>
      <c r="F17" s="10" t="s">
        <v>1753</v>
      </c>
      <c r="S17" s="101"/>
      <c r="T17" s="101"/>
      <c r="U17" s="3"/>
      <c r="V17" s="3"/>
    </row>
    <row r="18" spans="3:22" x14ac:dyDescent="0.2">
      <c r="C18" s="237" t="s">
        <v>6861</v>
      </c>
      <c r="D18" s="25"/>
      <c r="E18" s="111" t="s">
        <v>349</v>
      </c>
      <c r="F18" s="10" t="s">
        <v>3001</v>
      </c>
      <c r="S18" s="11"/>
      <c r="T18" s="11"/>
      <c r="U18" s="3"/>
      <c r="V18" s="3"/>
    </row>
    <row r="19" spans="3:22" x14ac:dyDescent="0.2">
      <c r="C19" s="237" t="s">
        <v>4132</v>
      </c>
      <c r="D19" s="25"/>
      <c r="E19" s="111" t="s">
        <v>430</v>
      </c>
      <c r="F19" s="10" t="s">
        <v>3002</v>
      </c>
      <c r="S19" s="11"/>
      <c r="T19" s="11"/>
      <c r="U19" s="3"/>
      <c r="V19" s="3"/>
    </row>
    <row r="20" spans="3:22" x14ac:dyDescent="0.2">
      <c r="C20" s="237" t="s">
        <v>4133</v>
      </c>
      <c r="D20" s="25"/>
      <c r="E20" s="111" t="s">
        <v>432</v>
      </c>
      <c r="F20" s="10" t="s">
        <v>3003</v>
      </c>
      <c r="S20" s="11"/>
      <c r="T20" s="11"/>
      <c r="U20" s="3"/>
      <c r="V20" s="3"/>
    </row>
    <row r="21" spans="3:22" x14ac:dyDescent="0.2">
      <c r="C21" s="237" t="s">
        <v>4134</v>
      </c>
      <c r="D21" s="4"/>
      <c r="E21" s="111" t="s">
        <v>434</v>
      </c>
      <c r="F21" s="10" t="s">
        <v>3004</v>
      </c>
      <c r="S21" s="11"/>
      <c r="T21" s="11"/>
      <c r="U21" s="10"/>
      <c r="V21" s="10"/>
    </row>
    <row r="22" spans="3:22" x14ac:dyDescent="0.2">
      <c r="C22" s="237" t="s">
        <v>4135</v>
      </c>
      <c r="D22" s="4"/>
      <c r="E22" s="108" t="s">
        <v>436</v>
      </c>
      <c r="F22" s="10" t="s">
        <v>3004</v>
      </c>
      <c r="S22" s="11"/>
      <c r="T22" s="11"/>
      <c r="U22" s="11"/>
      <c r="V22" s="11"/>
    </row>
    <row r="23" spans="3:22" x14ac:dyDescent="0.2">
      <c r="C23" s="237" t="s">
        <v>4136</v>
      </c>
      <c r="D23" s="25"/>
      <c r="E23" s="108" t="s">
        <v>439</v>
      </c>
      <c r="F23" s="10" t="s">
        <v>3005</v>
      </c>
      <c r="S23" s="11"/>
      <c r="T23" s="6"/>
      <c r="U23" s="11"/>
      <c r="V23" s="11"/>
    </row>
    <row r="24" spans="3:22" x14ac:dyDescent="0.2">
      <c r="C24" s="237" t="s">
        <v>4137</v>
      </c>
      <c r="D24" s="25"/>
      <c r="E24" s="108" t="s">
        <v>440</v>
      </c>
      <c r="F24" s="10" t="s">
        <v>3005</v>
      </c>
      <c r="S24" s="11"/>
      <c r="T24" s="11"/>
      <c r="U24" s="11"/>
      <c r="V24" s="11"/>
    </row>
    <row r="25" spans="3:22" x14ac:dyDescent="0.2">
      <c r="C25" s="237" t="s">
        <v>6862</v>
      </c>
      <c r="D25" s="25"/>
      <c r="E25" s="108" t="s">
        <v>399</v>
      </c>
      <c r="F25" s="10" t="s">
        <v>3001</v>
      </c>
      <c r="H25" s="28"/>
      <c r="S25" s="11"/>
      <c r="T25" s="8"/>
      <c r="U25" s="11"/>
      <c r="V25" s="11"/>
    </row>
    <row r="26" spans="3:22" x14ac:dyDescent="0.2">
      <c r="C26" s="237" t="s">
        <v>6863</v>
      </c>
      <c r="D26" s="4"/>
      <c r="E26" s="108" t="s">
        <v>498</v>
      </c>
      <c r="F26" s="10" t="s">
        <v>1753</v>
      </c>
      <c r="H26" s="28"/>
      <c r="T26" s="101"/>
    </row>
    <row r="27" spans="3:22" x14ac:dyDescent="0.2">
      <c r="H27" s="3"/>
      <c r="T27" s="11"/>
    </row>
    <row r="28" spans="3:22" x14ac:dyDescent="0.2">
      <c r="H28" s="28"/>
      <c r="T28" s="11"/>
    </row>
    <row r="29" spans="3:22" x14ac:dyDescent="0.2">
      <c r="T29" s="11"/>
      <c r="U29" s="6"/>
    </row>
    <row r="30" spans="3:22" x14ac:dyDescent="0.2">
      <c r="D30" s="138" t="s">
        <v>1315</v>
      </c>
      <c r="E30" s="35"/>
      <c r="F30" s="175"/>
    </row>
    <row r="31" spans="3:22" x14ac:dyDescent="0.2">
      <c r="D31" s="77" t="s">
        <v>353</v>
      </c>
      <c r="E31" s="77" t="s">
        <v>1302</v>
      </c>
      <c r="F31" s="119" t="s">
        <v>354</v>
      </c>
      <c r="G31" s="239" t="s">
        <v>574</v>
      </c>
    </row>
    <row r="32" spans="3:22" x14ac:dyDescent="0.2">
      <c r="D32" s="107" t="s">
        <v>3585</v>
      </c>
      <c r="E32" s="35"/>
      <c r="F32" s="108" t="s">
        <v>22</v>
      </c>
      <c r="G32" s="19" t="s">
        <v>23</v>
      </c>
    </row>
    <row r="33" spans="4:7" x14ac:dyDescent="0.2">
      <c r="D33" s="107" t="s">
        <v>4128</v>
      </c>
      <c r="E33" s="35"/>
      <c r="F33" s="108" t="s">
        <v>26</v>
      </c>
      <c r="G33" s="186" t="s">
        <v>490</v>
      </c>
    </row>
    <row r="34" spans="4:7" x14ac:dyDescent="0.2">
      <c r="D34" s="107" t="s">
        <v>6864</v>
      </c>
      <c r="E34" s="35"/>
      <c r="F34" s="108" t="s">
        <v>440</v>
      </c>
      <c r="G34" s="226" t="str">
        <f>F24</f>
        <v>7.12</v>
      </c>
    </row>
    <row r="35" spans="4:7" x14ac:dyDescent="0.2">
      <c r="D35" s="107" t="s">
        <v>6865</v>
      </c>
      <c r="E35" s="3"/>
      <c r="F35" s="111" t="s">
        <v>723</v>
      </c>
      <c r="G35" s="132" t="str">
        <f>F23</f>
        <v>7.12</v>
      </c>
    </row>
    <row r="36" spans="4:7" x14ac:dyDescent="0.2">
      <c r="D36" s="107" t="s">
        <v>6866</v>
      </c>
      <c r="E36" s="3"/>
      <c r="F36" s="111" t="s">
        <v>399</v>
      </c>
      <c r="G36" s="192" t="str">
        <f>F25</f>
        <v>2700</v>
      </c>
    </row>
    <row r="37" spans="4:7" x14ac:dyDescent="0.2">
      <c r="D37" s="107" t="s">
        <v>6867</v>
      </c>
      <c r="F37" s="108" t="s">
        <v>70</v>
      </c>
      <c r="G37" s="145" t="str">
        <f>F26</f>
        <v>3</v>
      </c>
    </row>
    <row r="38" spans="4:7" x14ac:dyDescent="0.2">
      <c r="D38" s="107" t="s">
        <v>6868</v>
      </c>
      <c r="F38" s="108" t="s">
        <v>441</v>
      </c>
      <c r="G38" s="132" t="s">
        <v>3018</v>
      </c>
    </row>
    <row r="39" spans="4:7" x14ac:dyDescent="0.2">
      <c r="D39" s="107" t="s">
        <v>6869</v>
      </c>
      <c r="F39" s="108" t="s">
        <v>442</v>
      </c>
      <c r="G39" s="132" t="s">
        <v>3019</v>
      </c>
    </row>
    <row r="40" spans="4:7" x14ac:dyDescent="0.2">
      <c r="D40" s="107" t="s">
        <v>6870</v>
      </c>
      <c r="F40" s="108" t="s">
        <v>724</v>
      </c>
      <c r="G40" s="132" t="s">
        <v>3018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V42"/>
  <sheetViews>
    <sheetView workbookViewId="0">
      <selection activeCell="U41" sqref="U41"/>
    </sheetView>
  </sheetViews>
  <sheetFormatPr baseColWidth="10" defaultColWidth="8.83203125" defaultRowHeight="15" x14ac:dyDescent="0.2"/>
  <cols>
    <col min="1" max="1" width="29.1640625" customWidth="1"/>
    <col min="2" max="2" width="25.83203125" customWidth="1"/>
    <col min="3" max="3" width="38.33203125" customWidth="1" collapsed="1"/>
    <col min="4" max="4" width="12.5" customWidth="1" collapsed="1"/>
    <col min="5" max="5" width="22.5" customWidth="1" collapsed="1"/>
    <col min="6" max="6" width="16.5" customWidth="1" collapsed="1"/>
    <col min="7" max="7" width="12.5" customWidth="1" collapsed="1"/>
    <col min="8" max="8" width="13.5" bestFit="1" customWidth="1" collapsed="1"/>
    <col min="12" max="12" width="11.5" customWidth="1" collapsed="1"/>
    <col min="15" max="15" width="14.5" customWidth="1" collapsed="1"/>
    <col min="20" max="20" width="17.5" customWidth="1" collapsed="1"/>
    <col min="21" max="21" width="12.5" customWidth="1" collapsed="1"/>
  </cols>
  <sheetData>
    <row r="3" spans="3:22" x14ac:dyDescent="0.2">
      <c r="C3" s="35" t="s">
        <v>1347</v>
      </c>
    </row>
    <row r="4" spans="3:22" x14ac:dyDescent="0.2">
      <c r="C4" s="25" t="s">
        <v>417</v>
      </c>
      <c r="D4" s="25" t="s">
        <v>418</v>
      </c>
      <c r="E4" s="25">
        <v>3</v>
      </c>
      <c r="F4" s="25"/>
    </row>
    <row r="5" spans="3:22" x14ac:dyDescent="0.2">
      <c r="C5" s="235" t="s">
        <v>353</v>
      </c>
      <c r="D5" s="77" t="s">
        <v>1302</v>
      </c>
      <c r="E5" s="236" t="s">
        <v>354</v>
      </c>
      <c r="F5" s="315" t="s">
        <v>1341</v>
      </c>
      <c r="T5" s="6"/>
      <c r="U5" s="6"/>
    </row>
    <row r="6" spans="3:22" x14ac:dyDescent="0.2">
      <c r="C6" s="237" t="s">
        <v>3585</v>
      </c>
      <c r="E6" s="108" t="s">
        <v>22</v>
      </c>
      <c r="F6" s="10" t="s">
        <v>1342</v>
      </c>
      <c r="T6" s="11"/>
      <c r="U6" s="11"/>
    </row>
    <row r="7" spans="3:22" x14ac:dyDescent="0.2">
      <c r="C7" s="107" t="s">
        <v>3987</v>
      </c>
      <c r="E7" s="111" t="s">
        <v>408</v>
      </c>
      <c r="F7" s="50" t="s">
        <v>1469</v>
      </c>
      <c r="T7" s="8"/>
      <c r="U7" s="8"/>
    </row>
    <row r="8" spans="3:22" x14ac:dyDescent="0.2">
      <c r="C8" s="107" t="s">
        <v>4058</v>
      </c>
      <c r="E8" s="111" t="s">
        <v>410</v>
      </c>
      <c r="F8" s="136" t="s">
        <v>1470</v>
      </c>
      <c r="T8" s="101"/>
      <c r="U8" s="101"/>
    </row>
    <row r="9" spans="3:22" x14ac:dyDescent="0.2">
      <c r="C9" s="107" t="s">
        <v>4060</v>
      </c>
      <c r="E9" s="111" t="s">
        <v>412</v>
      </c>
      <c r="F9" s="184" t="s">
        <v>1471</v>
      </c>
      <c r="T9" s="11"/>
      <c r="U9" s="11"/>
    </row>
    <row r="10" spans="3:22" x14ac:dyDescent="0.2">
      <c r="C10" s="107" t="s">
        <v>4062</v>
      </c>
      <c r="E10" s="111" t="s">
        <v>414</v>
      </c>
      <c r="F10" s="126" t="s">
        <v>1472</v>
      </c>
      <c r="T10" s="11"/>
      <c r="U10" s="11"/>
    </row>
    <row r="11" spans="3:22" x14ac:dyDescent="0.2">
      <c r="C11" s="107" t="s">
        <v>4064</v>
      </c>
      <c r="E11" s="127" t="s">
        <v>416</v>
      </c>
      <c r="F11" s="185" t="s">
        <v>1473</v>
      </c>
      <c r="T11" s="11"/>
      <c r="U11" s="11"/>
    </row>
    <row r="12" spans="3:22" x14ac:dyDescent="0.2">
      <c r="C12" s="237" t="s">
        <v>4128</v>
      </c>
      <c r="D12" s="25"/>
      <c r="E12" s="108" t="s">
        <v>26</v>
      </c>
      <c r="F12" s="186" t="s">
        <v>490</v>
      </c>
      <c r="T12" s="11"/>
      <c r="U12" s="10"/>
    </row>
    <row r="13" spans="3:22" x14ac:dyDescent="0.2">
      <c r="C13" s="237" t="s">
        <v>4129</v>
      </c>
      <c r="D13" s="25"/>
      <c r="E13" s="111" t="s">
        <v>422</v>
      </c>
      <c r="F13" s="10" t="s">
        <v>1500</v>
      </c>
      <c r="T13" s="11"/>
      <c r="U13" s="11"/>
    </row>
    <row r="14" spans="3:22" x14ac:dyDescent="0.2">
      <c r="C14" s="107" t="s">
        <v>4130</v>
      </c>
      <c r="E14" s="111" t="s">
        <v>726</v>
      </c>
      <c r="F14" s="238" t="s">
        <v>1511</v>
      </c>
      <c r="T14" s="6"/>
      <c r="U14" s="3"/>
      <c r="V14" s="3"/>
    </row>
    <row r="15" spans="3:22" x14ac:dyDescent="0.2">
      <c r="C15" s="237" t="s">
        <v>4131</v>
      </c>
      <c r="D15" s="4"/>
      <c r="E15" s="111" t="s">
        <v>727</v>
      </c>
      <c r="F15" s="10" t="s">
        <v>3011</v>
      </c>
      <c r="S15" s="11"/>
      <c r="T15" s="11"/>
      <c r="U15" s="3"/>
      <c r="V15" s="3"/>
    </row>
    <row r="16" spans="3:22" x14ac:dyDescent="0.2">
      <c r="C16" s="237" t="s">
        <v>6859</v>
      </c>
      <c r="D16" s="25"/>
      <c r="E16" s="108" t="s">
        <v>66</v>
      </c>
      <c r="F16" s="228" t="s">
        <v>1366</v>
      </c>
      <c r="H16" s="25"/>
      <c r="S16" s="8"/>
      <c r="T16" s="8"/>
      <c r="U16" s="3"/>
      <c r="V16" s="3"/>
    </row>
    <row r="17" spans="3:22" x14ac:dyDescent="0.2">
      <c r="C17" s="237" t="s">
        <v>6860</v>
      </c>
      <c r="D17" s="4"/>
      <c r="E17" s="111" t="s">
        <v>426</v>
      </c>
      <c r="F17" s="10" t="s">
        <v>1848</v>
      </c>
      <c r="H17">
        <f>14*I17</f>
        <v>9.7999999999999989</v>
      </c>
      <c r="I17">
        <v>0.7</v>
      </c>
      <c r="J17" t="s">
        <v>1285</v>
      </c>
      <c r="S17" s="101"/>
      <c r="T17" s="101"/>
      <c r="U17" s="3"/>
      <c r="V17" s="3"/>
    </row>
    <row r="18" spans="3:22" x14ac:dyDescent="0.2">
      <c r="C18" s="237" t="s">
        <v>6861</v>
      </c>
      <c r="D18" s="25"/>
      <c r="E18" s="111" t="s">
        <v>349</v>
      </c>
      <c r="F18" s="10" t="s">
        <v>3012</v>
      </c>
      <c r="S18" s="11"/>
      <c r="T18" s="11"/>
      <c r="U18" s="3"/>
      <c r="V18" s="3"/>
    </row>
    <row r="19" spans="3:22" x14ac:dyDescent="0.2">
      <c r="C19" s="237" t="s">
        <v>4132</v>
      </c>
      <c r="D19" s="25"/>
      <c r="E19" s="111" t="s">
        <v>430</v>
      </c>
      <c r="F19" s="10" t="s">
        <v>3013</v>
      </c>
      <c r="S19" s="11"/>
      <c r="T19" s="11"/>
      <c r="U19" s="3"/>
      <c r="V19" s="3"/>
    </row>
    <row r="20" spans="3:22" x14ac:dyDescent="0.2">
      <c r="C20" s="237" t="s">
        <v>4133</v>
      </c>
      <c r="D20" s="25"/>
      <c r="E20" s="111" t="s">
        <v>432</v>
      </c>
      <c r="F20" s="10" t="s">
        <v>3014</v>
      </c>
      <c r="S20" s="11"/>
      <c r="T20" s="11"/>
      <c r="U20" s="3"/>
      <c r="V20" s="3"/>
    </row>
    <row r="21" spans="3:22" x14ac:dyDescent="0.2">
      <c r="C21" s="237" t="s">
        <v>4134</v>
      </c>
      <c r="D21" s="4"/>
      <c r="E21" s="111" t="s">
        <v>434</v>
      </c>
      <c r="F21" s="10" t="s">
        <v>3015</v>
      </c>
      <c r="S21" s="11"/>
      <c r="T21" s="11"/>
      <c r="U21" s="10"/>
      <c r="V21" s="10"/>
    </row>
    <row r="22" spans="3:22" x14ac:dyDescent="0.2">
      <c r="C22" s="237" t="s">
        <v>4135</v>
      </c>
      <c r="D22" s="4"/>
      <c r="E22" s="108" t="s">
        <v>436</v>
      </c>
      <c r="F22" s="10" t="s">
        <v>3015</v>
      </c>
      <c r="S22" s="11"/>
      <c r="T22" s="11"/>
      <c r="U22" s="11"/>
      <c r="V22" s="11"/>
    </row>
    <row r="23" spans="3:22" x14ac:dyDescent="0.2">
      <c r="C23" s="237" t="s">
        <v>4136</v>
      </c>
      <c r="D23" s="25"/>
      <c r="E23" s="108" t="s">
        <v>439</v>
      </c>
      <c r="F23" s="10" t="s">
        <v>3016</v>
      </c>
      <c r="S23" s="11"/>
      <c r="T23" s="6"/>
      <c r="U23" s="11"/>
      <c r="V23" s="11"/>
    </row>
    <row r="24" spans="3:22" x14ac:dyDescent="0.2">
      <c r="C24" s="237" t="s">
        <v>4137</v>
      </c>
      <c r="D24" s="25"/>
      <c r="E24" s="108" t="s">
        <v>440</v>
      </c>
      <c r="F24" s="10" t="s">
        <v>3016</v>
      </c>
      <c r="S24" s="11"/>
      <c r="T24" s="11"/>
      <c r="U24" s="11"/>
      <c r="V24" s="11"/>
    </row>
    <row r="25" spans="3:22" x14ac:dyDescent="0.2">
      <c r="C25" s="237" t="s">
        <v>6862</v>
      </c>
      <c r="D25" s="25"/>
      <c r="E25" s="108" t="s">
        <v>399</v>
      </c>
      <c r="F25" s="10" t="s">
        <v>3012</v>
      </c>
      <c r="H25" s="28"/>
      <c r="S25" s="11"/>
      <c r="T25" s="8"/>
      <c r="U25" s="11"/>
      <c r="V25" s="11"/>
    </row>
    <row r="26" spans="3:22" x14ac:dyDescent="0.2">
      <c r="C26" s="237" t="s">
        <v>6863</v>
      </c>
      <c r="D26" s="4"/>
      <c r="E26" s="108" t="s">
        <v>498</v>
      </c>
      <c r="F26" s="10" t="s">
        <v>1848</v>
      </c>
      <c r="H26" s="28"/>
      <c r="T26" s="101"/>
    </row>
    <row r="27" spans="3:22" x14ac:dyDescent="0.2">
      <c r="C27" s="237" t="s">
        <v>4138</v>
      </c>
      <c r="D27" s="4"/>
      <c r="E27" s="108" t="s">
        <v>441</v>
      </c>
      <c r="F27" s="10" t="s">
        <v>3017</v>
      </c>
      <c r="H27" s="28"/>
      <c r="T27" s="101"/>
    </row>
    <row r="28" spans="3:22" x14ac:dyDescent="0.2">
      <c r="C28" s="237" t="s">
        <v>6871</v>
      </c>
      <c r="D28" s="4"/>
      <c r="E28" s="108" t="s">
        <v>2980</v>
      </c>
      <c r="F28" s="10" t="s">
        <v>3017</v>
      </c>
      <c r="H28" s="28"/>
      <c r="T28" s="101"/>
    </row>
    <row r="29" spans="3:22" x14ac:dyDescent="0.2">
      <c r="H29" s="3"/>
      <c r="T29" s="11"/>
    </row>
    <row r="30" spans="3:22" x14ac:dyDescent="0.2">
      <c r="H30" s="28"/>
      <c r="T30" s="11"/>
    </row>
    <row r="31" spans="3:22" x14ac:dyDescent="0.2">
      <c r="T31" s="11"/>
      <c r="U31" s="6"/>
    </row>
    <row r="32" spans="3:22" x14ac:dyDescent="0.2">
      <c r="D32" s="138" t="s">
        <v>1348</v>
      </c>
      <c r="E32" s="35"/>
      <c r="F32" s="175"/>
    </row>
    <row r="33" spans="4:7" x14ac:dyDescent="0.2">
      <c r="D33" s="77" t="s">
        <v>353</v>
      </c>
      <c r="E33" s="77" t="s">
        <v>1302</v>
      </c>
      <c r="F33" s="119" t="s">
        <v>354</v>
      </c>
      <c r="G33" s="239" t="s">
        <v>1341</v>
      </c>
    </row>
    <row r="34" spans="4:7" x14ac:dyDescent="0.2">
      <c r="D34" s="107" t="s">
        <v>3585</v>
      </c>
      <c r="E34" s="35"/>
      <c r="F34" s="108" t="s">
        <v>22</v>
      </c>
      <c r="G34" s="19" t="s">
        <v>1342</v>
      </c>
    </row>
    <row r="35" spans="4:7" x14ac:dyDescent="0.2">
      <c r="D35" s="107" t="s">
        <v>4128</v>
      </c>
      <c r="E35" s="35"/>
      <c r="F35" s="108" t="s">
        <v>26</v>
      </c>
      <c r="G35" s="186" t="s">
        <v>490</v>
      </c>
    </row>
    <row r="36" spans="4:7" x14ac:dyDescent="0.2">
      <c r="D36" s="107" t="s">
        <v>6864</v>
      </c>
      <c r="E36" s="35"/>
      <c r="F36" s="108" t="s">
        <v>440</v>
      </c>
      <c r="G36" s="226" t="s">
        <v>3016</v>
      </c>
    </row>
    <row r="37" spans="4:7" x14ac:dyDescent="0.2">
      <c r="D37" s="107" t="s">
        <v>6865</v>
      </c>
      <c r="E37" s="3"/>
      <c r="F37" s="111" t="s">
        <v>723</v>
      </c>
      <c r="G37" s="132" t="s">
        <v>3016</v>
      </c>
    </row>
    <row r="38" spans="4:7" x14ac:dyDescent="0.2">
      <c r="D38" s="107" t="s">
        <v>6866</v>
      </c>
      <c r="E38" s="3"/>
      <c r="F38" s="111" t="s">
        <v>399</v>
      </c>
      <c r="G38" s="192" t="s">
        <v>3020</v>
      </c>
    </row>
    <row r="39" spans="4:7" x14ac:dyDescent="0.2">
      <c r="D39" s="107" t="s">
        <v>6867</v>
      </c>
      <c r="F39" s="108" t="s">
        <v>70</v>
      </c>
      <c r="G39" s="145" t="s">
        <v>1848</v>
      </c>
    </row>
    <row r="40" spans="4:7" x14ac:dyDescent="0.2">
      <c r="D40" s="107" t="s">
        <v>6868</v>
      </c>
      <c r="F40" s="108" t="s">
        <v>441</v>
      </c>
      <c r="G40" s="132" t="s">
        <v>3017</v>
      </c>
    </row>
    <row r="41" spans="4:7" x14ac:dyDescent="0.2">
      <c r="D41" s="107" t="s">
        <v>6869</v>
      </c>
      <c r="F41" s="108" t="s">
        <v>442</v>
      </c>
      <c r="G41" s="132" t="s">
        <v>3021</v>
      </c>
    </row>
    <row r="42" spans="4:7" x14ac:dyDescent="0.2">
      <c r="D42" s="107" t="s">
        <v>6870</v>
      </c>
      <c r="F42" s="108" t="s">
        <v>724</v>
      </c>
      <c r="G42" s="132" t="s">
        <v>3017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4:K51"/>
  <sheetViews>
    <sheetView zoomScaleNormal="100" workbookViewId="0">
      <selection activeCell="C33" sqref="C33:E33"/>
    </sheetView>
  </sheetViews>
  <sheetFormatPr baseColWidth="10" defaultColWidth="8.5" defaultRowHeight="15" x14ac:dyDescent="0.2"/>
  <cols>
    <col min="1" max="2" width="8.5" collapsed="1"/>
    <col min="3" max="3" width="67.5" customWidth="1" collapsed="1"/>
    <col min="4" max="4" width="8.5" collapsed="1"/>
    <col min="5" max="8" width="25.5" customWidth="1" collapsed="1"/>
    <col min="9" max="16384" width="8.5" collapsed="1"/>
  </cols>
  <sheetData>
    <row r="4" spans="3:8" x14ac:dyDescent="0.2">
      <c r="C4" s="455" t="s">
        <v>1416</v>
      </c>
      <c r="D4" s="455"/>
      <c r="E4" s="455"/>
    </row>
    <row r="5" spans="3:8" x14ac:dyDescent="0.2">
      <c r="C5" s="25" t="s">
        <v>417</v>
      </c>
      <c r="D5" s="25" t="s">
        <v>418</v>
      </c>
      <c r="E5" s="25">
        <v>3</v>
      </c>
    </row>
    <row r="6" spans="3:8" x14ac:dyDescent="0.2">
      <c r="C6" s="35" t="s">
        <v>353</v>
      </c>
      <c r="D6" s="77" t="s">
        <v>1302</v>
      </c>
      <c r="E6" s="119" t="s">
        <v>354</v>
      </c>
      <c r="F6" s="120" t="s">
        <v>574</v>
      </c>
      <c r="G6" s="28"/>
      <c r="H6" s="28"/>
    </row>
    <row r="7" spans="3:8" x14ac:dyDescent="0.2">
      <c r="C7" s="107" t="s">
        <v>4060</v>
      </c>
      <c r="E7" s="111" t="s">
        <v>412</v>
      </c>
      <c r="F7" s="184">
        <v>2.2499999999999999E-2</v>
      </c>
      <c r="G7" s="28"/>
      <c r="H7" s="28"/>
    </row>
    <row r="8" spans="3:8" x14ac:dyDescent="0.2">
      <c r="C8" s="107" t="s">
        <v>6872</v>
      </c>
      <c r="E8" s="111" t="s">
        <v>1368</v>
      </c>
      <c r="F8" s="184" t="s">
        <v>162</v>
      </c>
      <c r="G8" s="28"/>
      <c r="H8" s="28"/>
    </row>
    <row r="9" spans="3:8" x14ac:dyDescent="0.2">
      <c r="C9" s="107" t="s">
        <v>6873</v>
      </c>
      <c r="E9" s="108" t="s">
        <v>534</v>
      </c>
      <c r="F9" s="122">
        <v>7</v>
      </c>
    </row>
    <row r="10" spans="3:8" x14ac:dyDescent="0.2">
      <c r="C10" s="107" t="s">
        <v>6874</v>
      </c>
      <c r="E10" s="108" t="s">
        <v>1363</v>
      </c>
      <c r="F10" s="122">
        <v>4</v>
      </c>
      <c r="H10">
        <f>7*0.5</f>
        <v>3.5</v>
      </c>
    </row>
    <row r="11" spans="3:8" x14ac:dyDescent="0.2">
      <c r="C11" s="107" t="s">
        <v>6211</v>
      </c>
      <c r="E11" s="108" t="s">
        <v>1409</v>
      </c>
      <c r="F11" s="122">
        <v>47500</v>
      </c>
    </row>
    <row r="12" spans="3:8" x14ac:dyDescent="0.2">
      <c r="C12" s="107" t="s">
        <v>6251</v>
      </c>
      <c r="E12" s="108" t="s">
        <v>1410</v>
      </c>
      <c r="F12" s="122">
        <v>55000</v>
      </c>
    </row>
    <row r="13" spans="3:8" x14ac:dyDescent="0.2">
      <c r="C13" s="107" t="s">
        <v>6271</v>
      </c>
      <c r="E13" s="108" t="s">
        <v>1411</v>
      </c>
      <c r="F13" s="122">
        <v>55000</v>
      </c>
    </row>
    <row r="14" spans="3:8" x14ac:dyDescent="0.2">
      <c r="C14" s="107" t="s">
        <v>6291</v>
      </c>
      <c r="E14" s="108" t="s">
        <v>1412</v>
      </c>
      <c r="F14" s="122">
        <v>47500</v>
      </c>
    </row>
    <row r="15" spans="3:8" x14ac:dyDescent="0.2">
      <c r="C15" s="107" t="s">
        <v>6307</v>
      </c>
      <c r="E15" s="108" t="s">
        <v>1413</v>
      </c>
      <c r="F15" s="122">
        <v>40000</v>
      </c>
    </row>
    <row r="16" spans="3:8" x14ac:dyDescent="0.2">
      <c r="C16" s="107" t="s">
        <v>6347</v>
      </c>
      <c r="E16" s="108" t="s">
        <v>1414</v>
      </c>
      <c r="F16" s="122">
        <v>55000</v>
      </c>
    </row>
    <row r="17" spans="3:11" x14ac:dyDescent="0.2">
      <c r="C17" s="107" t="s">
        <v>6357</v>
      </c>
      <c r="E17" s="108" t="s">
        <v>1415</v>
      </c>
      <c r="F17" s="122">
        <v>55000</v>
      </c>
    </row>
    <row r="18" spans="3:11" x14ac:dyDescent="0.2">
      <c r="C18" s="107" t="s">
        <v>6875</v>
      </c>
      <c r="E18" s="108" t="s">
        <v>555</v>
      </c>
      <c r="F18" s="322"/>
      <c r="H18">
        <f>18*0.7</f>
        <v>12.6</v>
      </c>
    </row>
    <row r="19" spans="3:11" x14ac:dyDescent="0.2">
      <c r="C19" s="107" t="s">
        <v>6876</v>
      </c>
      <c r="E19" s="108" t="s">
        <v>1364</v>
      </c>
      <c r="F19" s="307">
        <f>SUM(F11:F17)*0.9</f>
        <v>319500</v>
      </c>
    </row>
    <row r="20" spans="3:11" x14ac:dyDescent="0.2">
      <c r="C20" s="107" t="s">
        <v>6877</v>
      </c>
      <c r="E20" s="108" t="s">
        <v>349</v>
      </c>
      <c r="F20" s="307">
        <f>ROUND(F19*0.5, 3)</f>
        <v>159750</v>
      </c>
    </row>
    <row r="21" spans="3:11" x14ac:dyDescent="0.2">
      <c r="C21" s="107" t="s">
        <v>6878</v>
      </c>
      <c r="E21" s="108" t="s">
        <v>547</v>
      </c>
      <c r="F21" s="307">
        <v>1.02</v>
      </c>
    </row>
    <row r="22" spans="3:11" x14ac:dyDescent="0.2">
      <c r="C22" s="107" t="s">
        <v>6879</v>
      </c>
      <c r="E22" s="108" t="s">
        <v>548</v>
      </c>
      <c r="F22" s="307">
        <v>1.08</v>
      </c>
    </row>
    <row r="23" spans="3:11" x14ac:dyDescent="0.2">
      <c r="C23" s="107" t="s">
        <v>6880</v>
      </c>
      <c r="E23" s="108" t="s">
        <v>378</v>
      </c>
      <c r="F23" s="307">
        <v>2.1000000000000001E-2</v>
      </c>
    </row>
    <row r="24" spans="3:11" x14ac:dyDescent="0.2">
      <c r="C24" s="107" t="s">
        <v>6881</v>
      </c>
      <c r="E24" s="108" t="s">
        <v>549</v>
      </c>
      <c r="F24" s="307">
        <f>F20*F21*F22*F23/1000</f>
        <v>3.6955926000000003</v>
      </c>
    </row>
    <row r="25" spans="3:11" x14ac:dyDescent="0.2">
      <c r="C25" s="107" t="s">
        <v>6882</v>
      </c>
      <c r="E25" s="108" t="s">
        <v>550</v>
      </c>
      <c r="F25" s="307">
        <f>ROUND(F24/(1-F7), 3)</f>
        <v>3.7810000000000001</v>
      </c>
    </row>
    <row r="26" spans="3:11" x14ac:dyDescent="0.2">
      <c r="C26" s="107" t="s">
        <v>6883</v>
      </c>
      <c r="D26" s="3"/>
      <c r="E26" s="108" t="s">
        <v>551</v>
      </c>
      <c r="F26" s="307">
        <f>ROUND(F25*1000/F20, 3)</f>
        <v>2.4E-2</v>
      </c>
    </row>
    <row r="27" spans="3:11" x14ac:dyDescent="0.2">
      <c r="C27" s="107" t="s">
        <v>6884</v>
      </c>
      <c r="D27" s="3"/>
      <c r="E27" s="108" t="s">
        <v>552</v>
      </c>
      <c r="F27" s="307">
        <v>0.28999999999999998</v>
      </c>
      <c r="J27" s="174"/>
      <c r="K27" s="174"/>
    </row>
    <row r="28" spans="3:11" x14ac:dyDescent="0.2">
      <c r="C28" s="107" t="s">
        <v>6885</v>
      </c>
      <c r="E28" s="108" t="s">
        <v>553</v>
      </c>
      <c r="F28" s="307">
        <v>46.33</v>
      </c>
    </row>
    <row r="29" spans="3:11" x14ac:dyDescent="0.2">
      <c r="C29" s="107" t="s">
        <v>6886</v>
      </c>
      <c r="E29" s="108" t="s">
        <v>1406</v>
      </c>
      <c r="F29" s="307">
        <v>3.86</v>
      </c>
    </row>
    <row r="33" spans="3:8" x14ac:dyDescent="0.2">
      <c r="C33" s="456" t="s">
        <v>1417</v>
      </c>
      <c r="D33" s="456"/>
      <c r="E33" s="456"/>
    </row>
    <row r="34" spans="3:8" x14ac:dyDescent="0.2">
      <c r="C34" s="25" t="s">
        <v>417</v>
      </c>
      <c r="D34" s="25" t="s">
        <v>418</v>
      </c>
      <c r="E34" s="25">
        <v>3</v>
      </c>
    </row>
    <row r="35" spans="3:8" ht="15" customHeight="1" x14ac:dyDescent="0.2">
      <c r="C35" s="35" t="s">
        <v>353</v>
      </c>
      <c r="D35" s="35" t="s">
        <v>1302</v>
      </c>
      <c r="E35" s="106" t="s">
        <v>354</v>
      </c>
      <c r="F35" s="109" t="s">
        <v>574</v>
      </c>
    </row>
    <row r="36" spans="3:8" ht="15" customHeight="1" x14ac:dyDescent="0.2">
      <c r="C36" s="107" t="s">
        <v>4060</v>
      </c>
      <c r="E36" s="111" t="s">
        <v>412</v>
      </c>
      <c r="F36" s="184">
        <v>2.2499999999999999E-2</v>
      </c>
    </row>
    <row r="37" spans="3:8" x14ac:dyDescent="0.2">
      <c r="C37" s="107" t="s">
        <v>6873</v>
      </c>
      <c r="E37" s="108" t="s">
        <v>534</v>
      </c>
      <c r="F37" s="28">
        <v>7</v>
      </c>
    </row>
    <row r="38" spans="3:8" x14ac:dyDescent="0.2">
      <c r="C38" s="107" t="s">
        <v>6887</v>
      </c>
      <c r="E38" s="108" t="s">
        <v>1278</v>
      </c>
      <c r="F38" s="28">
        <v>7</v>
      </c>
    </row>
    <row r="39" spans="3:8" x14ac:dyDescent="0.2">
      <c r="C39" s="107" t="s">
        <v>6888</v>
      </c>
      <c r="E39" s="108" t="s">
        <v>1370</v>
      </c>
      <c r="F39" s="28">
        <v>4</v>
      </c>
      <c r="H39">
        <f>9*0.7</f>
        <v>6.3</v>
      </c>
    </row>
    <row r="40" spans="3:8" x14ac:dyDescent="0.2">
      <c r="C40" s="107" t="s">
        <v>6877</v>
      </c>
      <c r="E40" s="108" t="s">
        <v>554</v>
      </c>
      <c r="F40" s="307">
        <f>F20</f>
        <v>159750</v>
      </c>
    </row>
    <row r="41" spans="3:8" x14ac:dyDescent="0.2">
      <c r="C41" s="107" t="s">
        <v>6889</v>
      </c>
      <c r="E41" s="108" t="s">
        <v>555</v>
      </c>
      <c r="F41" s="307">
        <f>F20/F9</f>
        <v>22821.428571428572</v>
      </c>
    </row>
    <row r="42" spans="3:8" x14ac:dyDescent="0.2">
      <c r="C42" s="107" t="s">
        <v>6890</v>
      </c>
      <c r="E42" s="108" t="s">
        <v>349</v>
      </c>
      <c r="F42" s="28">
        <f>F41*F38*0.9*0.5</f>
        <v>71887.5</v>
      </c>
    </row>
    <row r="43" spans="3:8" x14ac:dyDescent="0.2">
      <c r="C43" s="107" t="s">
        <v>6891</v>
      </c>
      <c r="E43" s="108" t="s">
        <v>547</v>
      </c>
      <c r="F43" s="28">
        <v>1.02</v>
      </c>
    </row>
    <row r="44" spans="3:8" x14ac:dyDescent="0.2">
      <c r="C44" s="107" t="s">
        <v>6892</v>
      </c>
      <c r="E44" s="108" t="s">
        <v>548</v>
      </c>
      <c r="F44" s="28">
        <v>1</v>
      </c>
    </row>
    <row r="45" spans="3:8" x14ac:dyDescent="0.2">
      <c r="C45" s="107" t="s">
        <v>6893</v>
      </c>
      <c r="E45" s="108" t="s">
        <v>378</v>
      </c>
      <c r="F45" s="28">
        <v>3.7999999999999999E-2</v>
      </c>
    </row>
    <row r="46" spans="3:8" x14ac:dyDescent="0.2">
      <c r="C46" s="107" t="s">
        <v>6894</v>
      </c>
      <c r="E46" s="108" t="s">
        <v>549</v>
      </c>
      <c r="F46" s="28">
        <f>F42*F43*F44*F45/1000</f>
        <v>2.7863595000000001</v>
      </c>
    </row>
    <row r="47" spans="3:8" x14ac:dyDescent="0.2">
      <c r="C47" s="107" t="s">
        <v>6895</v>
      </c>
      <c r="E47" s="108" t="s">
        <v>550</v>
      </c>
      <c r="F47" s="28">
        <f>ROUND(F46/(1-F36), 3)</f>
        <v>2.85</v>
      </c>
    </row>
    <row r="48" spans="3:8" x14ac:dyDescent="0.2">
      <c r="C48" s="107" t="s">
        <v>6896</v>
      </c>
      <c r="D48" s="3"/>
      <c r="E48" s="108" t="s">
        <v>551</v>
      </c>
      <c r="F48" s="28">
        <f>ROUND(F47*1000/F42, 3)</f>
        <v>0.04</v>
      </c>
    </row>
    <row r="49" spans="3:11" x14ac:dyDescent="0.2">
      <c r="C49" s="107" t="s">
        <v>6897</v>
      </c>
      <c r="D49" s="3"/>
      <c r="E49" s="108" t="s">
        <v>552</v>
      </c>
      <c r="F49" s="28">
        <f>ROUND(F48*12,3)</f>
        <v>0.48</v>
      </c>
    </row>
    <row r="50" spans="3:11" x14ac:dyDescent="0.2">
      <c r="C50" s="107" t="s">
        <v>6898</v>
      </c>
      <c r="E50" s="108" t="s">
        <v>553</v>
      </c>
      <c r="F50" s="28">
        <f>ROUND(F49*F42/1000,2)</f>
        <v>34.51</v>
      </c>
      <c r="J50" s="174"/>
      <c r="K50" s="174"/>
    </row>
    <row r="51" spans="3:11" x14ac:dyDescent="0.2">
      <c r="C51" s="107" t="s">
        <v>6899</v>
      </c>
      <c r="E51" s="108" t="s">
        <v>1406</v>
      </c>
      <c r="F51" s="307">
        <f>ROUND(F50/12,2)</f>
        <v>2.88</v>
      </c>
    </row>
  </sheetData>
  <mergeCells count="2">
    <mergeCell ref="C4:E4"/>
    <mergeCell ref="C33:E33"/>
  </mergeCells>
  <phoneticPr fontId="1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4:K44"/>
  <sheetViews>
    <sheetView zoomScaleNormal="100" workbookViewId="0">
      <selection activeCell="F8" sqref="F8"/>
    </sheetView>
  </sheetViews>
  <sheetFormatPr baseColWidth="10" defaultColWidth="8.5" defaultRowHeight="15" x14ac:dyDescent="0.2"/>
  <cols>
    <col min="1" max="2" width="8.5" collapsed="1"/>
    <col min="3" max="3" width="84.5" customWidth="1" collapsed="1"/>
    <col min="4" max="4" width="8.5" collapsed="1"/>
    <col min="5" max="8" width="25.5" customWidth="1" collapsed="1"/>
    <col min="9" max="16384" width="8.5" collapsed="1"/>
  </cols>
  <sheetData>
    <row r="4" spans="3:8" x14ac:dyDescent="0.2">
      <c r="C4" s="455" t="s">
        <v>1354</v>
      </c>
      <c r="D4" s="455"/>
      <c r="E4" s="455"/>
    </row>
    <row r="5" spans="3:8" x14ac:dyDescent="0.2">
      <c r="C5" s="25" t="s">
        <v>417</v>
      </c>
      <c r="D5" s="25" t="s">
        <v>418</v>
      </c>
      <c r="E5" s="25">
        <v>3</v>
      </c>
    </row>
    <row r="6" spans="3:8" x14ac:dyDescent="0.2">
      <c r="C6" s="35" t="s">
        <v>353</v>
      </c>
      <c r="D6" s="77" t="s">
        <v>1302</v>
      </c>
      <c r="E6" s="119" t="s">
        <v>354</v>
      </c>
      <c r="F6" s="120" t="s">
        <v>1341</v>
      </c>
      <c r="G6" s="28"/>
      <c r="H6" s="28"/>
    </row>
    <row r="7" spans="3:8" x14ac:dyDescent="0.2">
      <c r="C7" s="107" t="s">
        <v>4060</v>
      </c>
      <c r="E7" s="111" t="s">
        <v>412</v>
      </c>
      <c r="F7" s="184">
        <v>2.2499999999999999E-2</v>
      </c>
      <c r="G7" s="28"/>
      <c r="H7" s="28"/>
    </row>
    <row r="8" spans="3:8" x14ac:dyDescent="0.2">
      <c r="C8" s="107" t="s">
        <v>6900</v>
      </c>
      <c r="E8" s="111" t="s">
        <v>1368</v>
      </c>
      <c r="F8" s="184" t="s">
        <v>1366</v>
      </c>
      <c r="G8" s="28"/>
      <c r="H8" s="28"/>
    </row>
    <row r="9" spans="3:8" x14ac:dyDescent="0.2">
      <c r="C9" s="107" t="s">
        <v>6901</v>
      </c>
      <c r="E9" s="108" t="s">
        <v>534</v>
      </c>
      <c r="F9" s="122">
        <v>18</v>
      </c>
    </row>
    <row r="10" spans="3:8" x14ac:dyDescent="0.2">
      <c r="C10" s="107" t="s">
        <v>6902</v>
      </c>
      <c r="E10" s="108" t="s">
        <v>1363</v>
      </c>
      <c r="F10" s="122">
        <v>13</v>
      </c>
    </row>
    <row r="11" spans="3:8" x14ac:dyDescent="0.2">
      <c r="C11" s="107" t="s">
        <v>6903</v>
      </c>
      <c r="E11" s="108" t="s">
        <v>555</v>
      </c>
      <c r="F11" s="307">
        <v>63000</v>
      </c>
      <c r="H11">
        <f>18*0.7</f>
        <v>12.6</v>
      </c>
    </row>
    <row r="12" spans="3:8" x14ac:dyDescent="0.2">
      <c r="C12" s="107" t="s">
        <v>6904</v>
      </c>
      <c r="E12" s="108" t="s">
        <v>1364</v>
      </c>
      <c r="F12" s="307">
        <f>F11*F9*0.9</f>
        <v>1020600</v>
      </c>
    </row>
    <row r="13" spans="3:8" x14ac:dyDescent="0.2">
      <c r="C13" s="107" t="s">
        <v>6905</v>
      </c>
      <c r="E13" s="108" t="s">
        <v>349</v>
      </c>
      <c r="F13" s="307">
        <f>ROUND(F12*0.7, 3)</f>
        <v>714420</v>
      </c>
    </row>
    <row r="14" spans="3:8" x14ac:dyDescent="0.2">
      <c r="C14" s="107" t="s">
        <v>4142</v>
      </c>
      <c r="E14" s="108" t="s">
        <v>547</v>
      </c>
      <c r="F14" s="307">
        <v>1.02</v>
      </c>
    </row>
    <row r="15" spans="3:8" x14ac:dyDescent="0.2">
      <c r="C15" s="107" t="s">
        <v>4143</v>
      </c>
      <c r="E15" s="108" t="s">
        <v>548</v>
      </c>
      <c r="F15" s="307">
        <v>1.08</v>
      </c>
    </row>
    <row r="16" spans="3:8" x14ac:dyDescent="0.2">
      <c r="C16" s="107" t="s">
        <v>4141</v>
      </c>
      <c r="E16" s="108" t="s">
        <v>378</v>
      </c>
      <c r="F16" s="307">
        <v>2.1000000000000001E-2</v>
      </c>
    </row>
    <row r="17" spans="3:11" x14ac:dyDescent="0.2">
      <c r="C17" s="107" t="s">
        <v>4144</v>
      </c>
      <c r="E17" s="108" t="s">
        <v>549</v>
      </c>
      <c r="F17" s="307">
        <f>F13*F14*F15*F16/1000</f>
        <v>16.527106512000003</v>
      </c>
    </row>
    <row r="18" spans="3:11" x14ac:dyDescent="0.2">
      <c r="C18" s="107" t="s">
        <v>4145</v>
      </c>
      <c r="E18" s="108" t="s">
        <v>550</v>
      </c>
      <c r="F18" s="307">
        <f>ROUND(F17/(1-F7), 3)</f>
        <v>16.908000000000001</v>
      </c>
    </row>
    <row r="19" spans="3:11" x14ac:dyDescent="0.2">
      <c r="C19" s="107" t="s">
        <v>4146</v>
      </c>
      <c r="D19" s="3"/>
      <c r="E19" s="108" t="s">
        <v>551</v>
      </c>
      <c r="F19" s="307">
        <f>ROUND(F18*1000/F13, 3)</f>
        <v>2.4E-2</v>
      </c>
    </row>
    <row r="20" spans="3:11" x14ac:dyDescent="0.2">
      <c r="C20" s="107" t="s">
        <v>4148</v>
      </c>
      <c r="D20" s="3"/>
      <c r="E20" s="108" t="s">
        <v>552</v>
      </c>
      <c r="F20" s="307">
        <v>0.28999999999999998</v>
      </c>
      <c r="J20" s="174"/>
      <c r="K20" s="174"/>
    </row>
    <row r="21" spans="3:11" x14ac:dyDescent="0.2">
      <c r="C21" s="107" t="s">
        <v>4149</v>
      </c>
      <c r="E21" s="108" t="s">
        <v>553</v>
      </c>
      <c r="F21" s="307">
        <v>207.18</v>
      </c>
    </row>
    <row r="22" spans="3:11" x14ac:dyDescent="0.2">
      <c r="C22" s="107" t="s">
        <v>4150</v>
      </c>
      <c r="E22" s="108" t="s">
        <v>1406</v>
      </c>
      <c r="F22" s="307">
        <v>17.27</v>
      </c>
    </row>
    <row r="26" spans="3:11" x14ac:dyDescent="0.2">
      <c r="C26" s="456" t="s">
        <v>1371</v>
      </c>
      <c r="D26" s="456"/>
      <c r="E26" s="456"/>
    </row>
    <row r="27" spans="3:11" x14ac:dyDescent="0.2">
      <c r="C27" s="25" t="s">
        <v>417</v>
      </c>
      <c r="D27" s="25" t="s">
        <v>418</v>
      </c>
      <c r="E27" s="25">
        <v>3</v>
      </c>
    </row>
    <row r="28" spans="3:11" ht="15" customHeight="1" x14ac:dyDescent="0.2">
      <c r="C28" s="35" t="s">
        <v>353</v>
      </c>
      <c r="D28" s="35" t="s">
        <v>1302</v>
      </c>
      <c r="E28" s="106" t="s">
        <v>354</v>
      </c>
      <c r="F28" s="109" t="s">
        <v>1341</v>
      </c>
    </row>
    <row r="29" spans="3:11" ht="15" customHeight="1" x14ac:dyDescent="0.2">
      <c r="C29" s="107" t="s">
        <v>4060</v>
      </c>
      <c r="E29" s="111" t="s">
        <v>412</v>
      </c>
      <c r="F29" s="184">
        <v>2.2499999999999999E-2</v>
      </c>
    </row>
    <row r="30" spans="3:11" x14ac:dyDescent="0.2">
      <c r="C30" s="107" t="s">
        <v>6901</v>
      </c>
      <c r="E30" s="108" t="s">
        <v>534</v>
      </c>
      <c r="F30" s="28">
        <v>18</v>
      </c>
    </row>
    <row r="31" spans="3:11" x14ac:dyDescent="0.2">
      <c r="C31" s="107" t="s">
        <v>6906</v>
      </c>
      <c r="E31" s="108" t="s">
        <v>1278</v>
      </c>
      <c r="F31" s="28">
        <v>9</v>
      </c>
    </row>
    <row r="32" spans="3:11" x14ac:dyDescent="0.2">
      <c r="C32" s="107" t="s">
        <v>6907</v>
      </c>
      <c r="E32" s="108" t="s">
        <v>1370</v>
      </c>
      <c r="F32" s="28">
        <v>7</v>
      </c>
      <c r="H32">
        <f>9*0.7</f>
        <v>6.3</v>
      </c>
    </row>
    <row r="33" spans="3:11" x14ac:dyDescent="0.2">
      <c r="C33" s="107" t="s">
        <v>6905</v>
      </c>
      <c r="E33" s="108" t="s">
        <v>554</v>
      </c>
      <c r="F33" s="307">
        <f>F13</f>
        <v>714420</v>
      </c>
    </row>
    <row r="34" spans="3:11" x14ac:dyDescent="0.2">
      <c r="C34" s="107" t="s">
        <v>6908</v>
      </c>
      <c r="E34" s="108" t="s">
        <v>555</v>
      </c>
      <c r="F34" s="307">
        <f>F13/F9</f>
        <v>39690</v>
      </c>
    </row>
    <row r="35" spans="3:11" x14ac:dyDescent="0.2">
      <c r="C35" s="107" t="s">
        <v>6909</v>
      </c>
      <c r="E35" s="108" t="s">
        <v>349</v>
      </c>
      <c r="F35" s="28">
        <f>F34*F31*0.7</f>
        <v>250046.99999999997</v>
      </c>
    </row>
    <row r="36" spans="3:11" x14ac:dyDescent="0.2">
      <c r="C36" s="107" t="s">
        <v>4153</v>
      </c>
      <c r="E36" s="108" t="s">
        <v>547</v>
      </c>
      <c r="F36" s="28">
        <v>1.02</v>
      </c>
    </row>
    <row r="37" spans="3:11" x14ac:dyDescent="0.2">
      <c r="C37" s="107" t="s">
        <v>4154</v>
      </c>
      <c r="E37" s="108" t="s">
        <v>548</v>
      </c>
      <c r="F37" s="28">
        <v>1</v>
      </c>
    </row>
    <row r="38" spans="3:11" x14ac:dyDescent="0.2">
      <c r="C38" s="107" t="s">
        <v>4152</v>
      </c>
      <c r="E38" s="108" t="s">
        <v>378</v>
      </c>
      <c r="F38" s="28">
        <v>3.7999999999999999E-2</v>
      </c>
    </row>
    <row r="39" spans="3:11" x14ac:dyDescent="0.2">
      <c r="C39" s="107" t="s">
        <v>4155</v>
      </c>
      <c r="E39" s="108" t="s">
        <v>549</v>
      </c>
      <c r="F39" s="28">
        <f>F35*F36*F37*F38/1000</f>
        <v>9.6918217199999983</v>
      </c>
    </row>
    <row r="40" spans="3:11" x14ac:dyDescent="0.2">
      <c r="C40" s="107" t="s">
        <v>4156</v>
      </c>
      <c r="E40" s="108" t="s">
        <v>550</v>
      </c>
      <c r="F40" s="28">
        <f>ROUND(F39/(1-F29), 3)</f>
        <v>9.9149999999999991</v>
      </c>
    </row>
    <row r="41" spans="3:11" x14ac:dyDescent="0.2">
      <c r="C41" s="107" t="s">
        <v>4157</v>
      </c>
      <c r="D41" s="3"/>
      <c r="E41" s="108" t="s">
        <v>551</v>
      </c>
      <c r="F41" s="28">
        <f>ROUND(F40*1000/F35, 3)</f>
        <v>0.04</v>
      </c>
    </row>
    <row r="42" spans="3:11" x14ac:dyDescent="0.2">
      <c r="C42" s="107" t="s">
        <v>4159</v>
      </c>
      <c r="D42" s="3"/>
      <c r="E42" s="108" t="s">
        <v>552</v>
      </c>
      <c r="F42" s="28">
        <f>ROUND(F41*12,3)</f>
        <v>0.48</v>
      </c>
    </row>
    <row r="43" spans="3:11" x14ac:dyDescent="0.2">
      <c r="C43" s="107" t="s">
        <v>4160</v>
      </c>
      <c r="E43" s="108" t="s">
        <v>553</v>
      </c>
      <c r="F43" s="28">
        <f>ROUND(F42*F35/1000,2)</f>
        <v>120.02</v>
      </c>
      <c r="J43" s="174"/>
      <c r="K43" s="174"/>
    </row>
    <row r="44" spans="3:11" x14ac:dyDescent="0.2">
      <c r="C44" s="107" t="s">
        <v>4161</v>
      </c>
      <c r="E44" s="108" t="s">
        <v>1406</v>
      </c>
      <c r="F44" s="307">
        <f>ROUND(F43/12,2)</f>
        <v>10</v>
      </c>
    </row>
  </sheetData>
  <mergeCells count="2">
    <mergeCell ref="C4:E4"/>
    <mergeCell ref="C26:E26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C3:Z81"/>
  <sheetViews>
    <sheetView topLeftCell="A22" zoomScale="125" workbookViewId="0">
      <selection activeCell="D42" sqref="D42"/>
    </sheetView>
  </sheetViews>
  <sheetFormatPr baseColWidth="10" defaultColWidth="8.5" defaultRowHeight="15" x14ac:dyDescent="0.2"/>
  <cols>
    <col min="3" max="3" width="52.5" customWidth="1" collapsed="1"/>
    <col min="4" max="4" width="29.5" customWidth="1" collapsed="1"/>
    <col min="5" max="5" width="19.5" customWidth="1" collapsed="1"/>
    <col min="13" max="13" width="36" customWidth="1" collapsed="1"/>
    <col min="14" max="14" width="12.5" customWidth="1" collapsed="1"/>
    <col min="18" max="18" width="16.5" customWidth="1" collapsed="1"/>
    <col min="19" max="19" width="15.5" customWidth="1" collapsed="1"/>
    <col min="24" max="24" width="21.5" customWidth="1" collapsed="1"/>
    <col min="26" max="26" width="15.5" customWidth="1" collapsed="1"/>
  </cols>
  <sheetData>
    <row r="3" spans="3:14" x14ac:dyDescent="0.2">
      <c r="C3" s="453" t="s">
        <v>1300</v>
      </c>
      <c r="D3" s="453"/>
      <c r="E3" s="453"/>
      <c r="F3" s="35"/>
      <c r="G3" s="35"/>
      <c r="H3" s="35"/>
      <c r="I3" s="35"/>
      <c r="J3" s="35"/>
      <c r="K3" s="35"/>
      <c r="L3" s="35"/>
      <c r="M3" s="35"/>
      <c r="N3" s="35"/>
    </row>
    <row r="4" spans="3:14" x14ac:dyDescent="0.2">
      <c r="C4" s="4" t="s">
        <v>0</v>
      </c>
      <c r="D4" s="5" t="s">
        <v>1</v>
      </c>
      <c r="E4" s="8" t="s">
        <v>489</v>
      </c>
    </row>
    <row r="5" spans="3:14" x14ac:dyDescent="0.2">
      <c r="C5" s="4" t="s">
        <v>4</v>
      </c>
      <c r="D5" s="7" t="s">
        <v>5</v>
      </c>
      <c r="E5" s="8">
        <v>44104</v>
      </c>
    </row>
    <row r="6" spans="3:14" x14ac:dyDescent="0.2">
      <c r="C6" s="4" t="s">
        <v>6</v>
      </c>
      <c r="D6" s="7" t="s">
        <v>7</v>
      </c>
      <c r="E6" s="8">
        <v>44104</v>
      </c>
    </row>
    <row r="7" spans="3:14" x14ac:dyDescent="0.2">
      <c r="C7" s="4" t="s">
        <v>8</v>
      </c>
      <c r="D7" s="7" t="s">
        <v>9</v>
      </c>
      <c r="E7" s="8" t="s">
        <v>11</v>
      </c>
    </row>
    <row r="8" spans="3:14" x14ac:dyDescent="0.2">
      <c r="C8" s="4" t="s">
        <v>12</v>
      </c>
      <c r="D8" s="7" t="s">
        <v>13</v>
      </c>
      <c r="E8" s="9">
        <v>74966</v>
      </c>
    </row>
    <row r="9" spans="3:14" x14ac:dyDescent="0.2">
      <c r="C9" s="4" t="s">
        <v>14</v>
      </c>
      <c r="D9" s="5" t="s">
        <v>15</v>
      </c>
      <c r="E9" s="10">
        <v>1474</v>
      </c>
    </row>
    <row r="10" spans="3:14" x14ac:dyDescent="0.2">
      <c r="C10" s="4" t="s">
        <v>16</v>
      </c>
      <c r="D10" s="7" t="s">
        <v>17</v>
      </c>
      <c r="E10" s="11" t="b">
        <v>0</v>
      </c>
    </row>
    <row r="11" spans="3:14" x14ac:dyDescent="0.2">
      <c r="C11" s="4" t="s">
        <v>18</v>
      </c>
      <c r="D11" s="7" t="s">
        <v>19</v>
      </c>
      <c r="E11" s="11">
        <v>221</v>
      </c>
    </row>
    <row r="12" spans="3:14" x14ac:dyDescent="0.2">
      <c r="C12" s="12" t="s">
        <v>20</v>
      </c>
      <c r="D12" s="13" t="s">
        <v>21</v>
      </c>
      <c r="E12" s="14">
        <v>90</v>
      </c>
    </row>
    <row r="13" spans="3:14" x14ac:dyDescent="0.2">
      <c r="C13" s="16" t="s">
        <v>1439</v>
      </c>
      <c r="D13" s="17" t="s">
        <v>22</v>
      </c>
      <c r="E13" s="18" t="s">
        <v>23</v>
      </c>
    </row>
    <row r="14" spans="3:14" x14ac:dyDescent="0.2">
      <c r="C14" s="4" t="s">
        <v>25</v>
      </c>
      <c r="D14" s="5" t="s">
        <v>26</v>
      </c>
      <c r="E14" s="155" t="s">
        <v>2023</v>
      </c>
    </row>
    <row r="15" spans="3:14" x14ac:dyDescent="0.2">
      <c r="C15" s="4" t="s">
        <v>27</v>
      </c>
      <c r="D15" s="5" t="s">
        <v>28</v>
      </c>
      <c r="E15" s="36" t="s">
        <v>29</v>
      </c>
    </row>
    <row r="16" spans="3:14" x14ac:dyDescent="0.2">
      <c r="C16" s="4" t="s">
        <v>30</v>
      </c>
      <c r="D16" s="5" t="s">
        <v>31</v>
      </c>
      <c r="E16" s="156">
        <v>1</v>
      </c>
    </row>
    <row r="17" spans="3:15" x14ac:dyDescent="0.2">
      <c r="C17" s="4" t="s">
        <v>32</v>
      </c>
      <c r="D17" s="5" t="s">
        <v>33</v>
      </c>
      <c r="E17" s="36" t="s">
        <v>753</v>
      </c>
    </row>
    <row r="18" spans="3:15" x14ac:dyDescent="0.2">
      <c r="C18" s="4" t="s">
        <v>34</v>
      </c>
      <c r="D18" s="5" t="s">
        <v>35</v>
      </c>
      <c r="E18" s="36" t="s">
        <v>36</v>
      </c>
    </row>
    <row r="19" spans="3:15" x14ac:dyDescent="0.2">
      <c r="C19" s="25" t="s">
        <v>37</v>
      </c>
      <c r="D19" s="26" t="s">
        <v>38</v>
      </c>
      <c r="E19" s="41" t="s">
        <v>39</v>
      </c>
    </row>
    <row r="20" spans="3:15" x14ac:dyDescent="0.2">
      <c r="C20" s="25" t="s">
        <v>40</v>
      </c>
      <c r="D20" s="26" t="s">
        <v>41</v>
      </c>
      <c r="E20" s="157">
        <v>0.5</v>
      </c>
    </row>
    <row r="21" spans="3:15" x14ac:dyDescent="0.2">
      <c r="C21" s="25" t="s">
        <v>42</v>
      </c>
      <c r="D21" s="26" t="s">
        <v>43</v>
      </c>
      <c r="E21" s="36" t="s">
        <v>2021</v>
      </c>
    </row>
    <row r="22" spans="3:15" x14ac:dyDescent="0.2">
      <c r="C22" s="25" t="s">
        <v>44</v>
      </c>
      <c r="D22" s="26" t="s">
        <v>45</v>
      </c>
      <c r="E22" s="36">
        <v>0</v>
      </c>
    </row>
    <row r="23" spans="3:15" x14ac:dyDescent="0.2">
      <c r="C23" s="4" t="s">
        <v>46</v>
      </c>
      <c r="D23" s="5" t="s">
        <v>47</v>
      </c>
      <c r="E23" s="36" t="s">
        <v>750</v>
      </c>
    </row>
    <row r="24" spans="3:15" x14ac:dyDescent="0.2">
      <c r="C24" s="4" t="s">
        <v>48</v>
      </c>
      <c r="D24" s="5" t="s">
        <v>49</v>
      </c>
      <c r="E24" s="158">
        <v>140000</v>
      </c>
    </row>
    <row r="25" spans="3:15" x14ac:dyDescent="0.2">
      <c r="C25" s="4" t="s">
        <v>50</v>
      </c>
      <c r="D25" s="5" t="s">
        <v>51</v>
      </c>
      <c r="E25" s="158">
        <v>10000</v>
      </c>
      <c r="M25" s="35"/>
      <c r="N25" s="202"/>
      <c r="O25" s="11"/>
    </row>
    <row r="26" spans="3:15" x14ac:dyDescent="0.2">
      <c r="C26" s="4" t="s">
        <v>52</v>
      </c>
      <c r="D26" s="5" t="s">
        <v>53</v>
      </c>
      <c r="E26" s="159"/>
      <c r="M26" s="35"/>
      <c r="N26" s="202"/>
      <c r="O26" s="11"/>
    </row>
    <row r="27" spans="3:15" x14ac:dyDescent="0.2">
      <c r="C27" s="4" t="s">
        <v>54</v>
      </c>
      <c r="D27" s="5" t="s">
        <v>55</v>
      </c>
      <c r="E27" s="36">
        <v>1.5</v>
      </c>
      <c r="M27" s="35"/>
      <c r="N27" s="202"/>
      <c r="O27" s="11"/>
    </row>
    <row r="28" spans="3:15" x14ac:dyDescent="0.2">
      <c r="C28" s="4" t="s">
        <v>56</v>
      </c>
      <c r="D28" s="5" t="s">
        <v>57</v>
      </c>
      <c r="E28" s="36"/>
      <c r="M28" s="35"/>
      <c r="N28" s="202"/>
      <c r="O28" s="11"/>
    </row>
    <row r="29" spans="3:15" x14ac:dyDescent="0.2">
      <c r="C29" s="35" t="s">
        <v>58</v>
      </c>
      <c r="D29" s="5" t="s">
        <v>59</v>
      </c>
      <c r="E29" s="36"/>
      <c r="M29" s="35"/>
      <c r="N29" s="202"/>
      <c r="O29" s="11"/>
    </row>
    <row r="30" spans="3:15" x14ac:dyDescent="0.2">
      <c r="C30" s="4" t="s">
        <v>61</v>
      </c>
      <c r="D30" s="5" t="s">
        <v>62</v>
      </c>
      <c r="E30" s="158"/>
      <c r="M30" s="35"/>
      <c r="N30" s="202"/>
      <c r="O30" s="11"/>
    </row>
    <row r="31" spans="3:15" x14ac:dyDescent="0.2">
      <c r="C31" s="35" t="s">
        <v>63</v>
      </c>
      <c r="D31" s="5" t="s">
        <v>64</v>
      </c>
      <c r="E31" s="36"/>
      <c r="M31" s="35"/>
      <c r="N31" s="202"/>
      <c r="O31" s="11"/>
    </row>
    <row r="32" spans="3:15" x14ac:dyDescent="0.2">
      <c r="C32" s="38" t="s">
        <v>65</v>
      </c>
      <c r="D32" s="17" t="s">
        <v>7207</v>
      </c>
      <c r="E32" s="18" t="s">
        <v>497</v>
      </c>
      <c r="M32" s="35"/>
      <c r="N32" s="202"/>
      <c r="O32" s="11"/>
    </row>
    <row r="33" spans="3:15" x14ac:dyDescent="0.2">
      <c r="C33" s="35" t="s">
        <v>71</v>
      </c>
      <c r="D33" s="40" t="s">
        <v>72</v>
      </c>
      <c r="E33" s="41" t="s">
        <v>73</v>
      </c>
      <c r="M33" s="35"/>
      <c r="N33" s="202"/>
      <c r="O33" s="11"/>
    </row>
    <row r="34" spans="3:15" x14ac:dyDescent="0.2">
      <c r="C34" s="35" t="s">
        <v>74</v>
      </c>
      <c r="D34" s="40" t="s">
        <v>75</v>
      </c>
      <c r="E34" s="36" t="s">
        <v>76</v>
      </c>
      <c r="M34" s="35"/>
      <c r="N34" s="202"/>
      <c r="O34" s="11"/>
    </row>
    <row r="35" spans="3:15" x14ac:dyDescent="0.2">
      <c r="C35" s="35" t="s">
        <v>77</v>
      </c>
      <c r="D35" s="40" t="s">
        <v>70</v>
      </c>
      <c r="E35" s="36">
        <v>7</v>
      </c>
      <c r="M35" s="35"/>
      <c r="N35" s="202"/>
      <c r="O35" s="11"/>
    </row>
    <row r="36" spans="3:15" x14ac:dyDescent="0.2">
      <c r="C36" s="35" t="s">
        <v>78</v>
      </c>
      <c r="D36" s="40" t="s">
        <v>72</v>
      </c>
      <c r="E36" s="41" t="s">
        <v>79</v>
      </c>
      <c r="M36" s="35"/>
      <c r="N36" s="202"/>
      <c r="O36" s="11"/>
    </row>
    <row r="37" spans="3:15" x14ac:dyDescent="0.2">
      <c r="C37" s="35" t="s">
        <v>80</v>
      </c>
      <c r="D37" s="40" t="s">
        <v>75</v>
      </c>
      <c r="E37" s="36" t="s">
        <v>76</v>
      </c>
      <c r="M37" s="35"/>
      <c r="N37" s="202"/>
      <c r="O37" s="11"/>
    </row>
    <row r="38" spans="3:15" x14ac:dyDescent="0.2">
      <c r="C38" s="35" t="s">
        <v>81</v>
      </c>
      <c r="D38" s="40" t="s">
        <v>70</v>
      </c>
      <c r="E38" s="36">
        <v>9</v>
      </c>
      <c r="M38" s="35"/>
      <c r="N38" s="202"/>
      <c r="O38" s="11"/>
    </row>
    <row r="39" spans="3:15" x14ac:dyDescent="0.2">
      <c r="C39" s="35" t="s">
        <v>82</v>
      </c>
      <c r="D39" s="40" t="s">
        <v>72</v>
      </c>
      <c r="E39" s="41" t="s">
        <v>83</v>
      </c>
      <c r="M39" s="35"/>
      <c r="N39" s="202"/>
      <c r="O39" s="11"/>
    </row>
    <row r="40" spans="3:15" x14ac:dyDescent="0.2">
      <c r="C40" s="35" t="s">
        <v>84</v>
      </c>
      <c r="D40" s="40" t="s">
        <v>75</v>
      </c>
      <c r="E40" s="36" t="s">
        <v>76</v>
      </c>
      <c r="M40" s="35"/>
      <c r="N40" s="202"/>
      <c r="O40" s="11"/>
    </row>
    <row r="41" spans="3:15" x14ac:dyDescent="0.2">
      <c r="C41" s="35" t="s">
        <v>86</v>
      </c>
      <c r="D41" s="40" t="s">
        <v>70</v>
      </c>
      <c r="E41" s="41">
        <v>5</v>
      </c>
      <c r="M41" s="35"/>
      <c r="N41" s="202"/>
      <c r="O41" s="11"/>
    </row>
    <row r="42" spans="3:15" x14ac:dyDescent="0.2">
      <c r="C42" s="35" t="s">
        <v>1328</v>
      </c>
      <c r="D42" s="40" t="s">
        <v>72</v>
      </c>
      <c r="E42" s="41" t="s">
        <v>95</v>
      </c>
      <c r="M42" s="35"/>
      <c r="N42" s="202"/>
      <c r="O42" s="11"/>
    </row>
    <row r="43" spans="3:15" x14ac:dyDescent="0.2">
      <c r="C43" s="35" t="s">
        <v>1329</v>
      </c>
      <c r="D43" s="40" t="s">
        <v>75</v>
      </c>
      <c r="E43" s="36" t="s">
        <v>76</v>
      </c>
      <c r="M43" s="35"/>
      <c r="N43" s="202"/>
      <c r="O43" s="11"/>
    </row>
    <row r="44" spans="3:15" x14ac:dyDescent="0.2">
      <c r="C44" s="35" t="s">
        <v>1330</v>
      </c>
      <c r="D44" s="40" t="s">
        <v>70</v>
      </c>
      <c r="E44" s="41">
        <v>3</v>
      </c>
      <c r="M44" s="35"/>
      <c r="N44" s="202"/>
      <c r="O44" s="11"/>
    </row>
    <row r="45" spans="3:15" x14ac:dyDescent="0.2">
      <c r="C45" s="16" t="s">
        <v>98</v>
      </c>
      <c r="D45" s="17" t="s">
        <v>26</v>
      </c>
      <c r="E45" s="160" t="s">
        <v>490</v>
      </c>
    </row>
    <row r="46" spans="3:15" x14ac:dyDescent="0.2">
      <c r="C46" s="4" t="s">
        <v>100</v>
      </c>
      <c r="D46" s="5" t="s">
        <v>28</v>
      </c>
      <c r="E46" s="36" t="s">
        <v>29</v>
      </c>
    </row>
    <row r="47" spans="3:15" x14ac:dyDescent="0.2">
      <c r="C47" s="4" t="s">
        <v>501</v>
      </c>
      <c r="D47" s="5" t="s">
        <v>31</v>
      </c>
      <c r="E47" s="156">
        <v>1</v>
      </c>
    </row>
    <row r="48" spans="3:15" x14ac:dyDescent="0.2">
      <c r="C48" s="4" t="s">
        <v>101</v>
      </c>
      <c r="D48" s="5" t="s">
        <v>33</v>
      </c>
      <c r="E48" s="36" t="s">
        <v>753</v>
      </c>
    </row>
    <row r="49" spans="3:8" x14ac:dyDescent="0.2">
      <c r="C49" s="4" t="s">
        <v>102</v>
      </c>
      <c r="D49" s="5" t="s">
        <v>35</v>
      </c>
      <c r="E49" s="36" t="s">
        <v>36</v>
      </c>
    </row>
    <row r="50" spans="3:8" x14ac:dyDescent="0.2">
      <c r="C50" s="25" t="s">
        <v>103</v>
      </c>
      <c r="D50" s="26" t="s">
        <v>38</v>
      </c>
      <c r="E50" s="41" t="s">
        <v>39</v>
      </c>
    </row>
    <row r="51" spans="3:8" x14ac:dyDescent="0.2">
      <c r="C51" s="25" t="s">
        <v>104</v>
      </c>
      <c r="D51" s="26" t="s">
        <v>41</v>
      </c>
      <c r="E51" s="157">
        <v>0.25</v>
      </c>
    </row>
    <row r="52" spans="3:8" x14ac:dyDescent="0.2">
      <c r="C52" s="25" t="s">
        <v>105</v>
      </c>
      <c r="D52" s="26" t="s">
        <v>43</v>
      </c>
      <c r="E52" s="36" t="s">
        <v>2021</v>
      </c>
    </row>
    <row r="53" spans="3:8" x14ac:dyDescent="0.2">
      <c r="C53" s="25" t="s">
        <v>106</v>
      </c>
      <c r="D53" s="26" t="s">
        <v>45</v>
      </c>
      <c r="E53" s="36">
        <v>0</v>
      </c>
    </row>
    <row r="54" spans="3:8" x14ac:dyDescent="0.2">
      <c r="C54" s="4" t="s">
        <v>491</v>
      </c>
      <c r="D54" s="5" t="s">
        <v>492</v>
      </c>
      <c r="E54" s="158">
        <v>2000</v>
      </c>
      <c r="H54" s="161"/>
    </row>
    <row r="55" spans="3:8" x14ac:dyDescent="0.2">
      <c r="C55" s="4" t="s">
        <v>493</v>
      </c>
      <c r="D55" s="5" t="s">
        <v>494</v>
      </c>
      <c r="E55" s="158">
        <v>1000</v>
      </c>
      <c r="H55" s="161"/>
    </row>
    <row r="56" spans="3:8" x14ac:dyDescent="0.2">
      <c r="C56" s="4" t="s">
        <v>495</v>
      </c>
      <c r="D56" s="5" t="s">
        <v>496</v>
      </c>
      <c r="E56" s="158">
        <v>700</v>
      </c>
      <c r="H56" s="161"/>
    </row>
    <row r="57" spans="3:8" x14ac:dyDescent="0.2">
      <c r="C57" s="4" t="s">
        <v>114</v>
      </c>
      <c r="D57" s="5" t="s">
        <v>62</v>
      </c>
      <c r="E57" s="162">
        <v>20</v>
      </c>
    </row>
    <row r="58" spans="3:8" x14ac:dyDescent="0.2">
      <c r="C58" s="38" t="s">
        <v>116</v>
      </c>
      <c r="D58" s="39" t="s">
        <v>66</v>
      </c>
      <c r="E58" s="18" t="s">
        <v>497</v>
      </c>
    </row>
    <row r="59" spans="3:8" x14ac:dyDescent="0.2">
      <c r="C59" s="35" t="s">
        <v>117</v>
      </c>
      <c r="D59" s="40" t="s">
        <v>70</v>
      </c>
      <c r="E59" s="36">
        <v>9</v>
      </c>
    </row>
    <row r="64" spans="3:8" x14ac:dyDescent="0.2">
      <c r="C64" s="35" t="s">
        <v>1303</v>
      </c>
    </row>
    <row r="65" spans="3:14" x14ac:dyDescent="0.2">
      <c r="C65" s="25" t="s">
        <v>417</v>
      </c>
      <c r="D65" s="25" t="s">
        <v>418</v>
      </c>
      <c r="E65" s="25">
        <v>3</v>
      </c>
      <c r="F65" s="25"/>
      <c r="K65" s="3"/>
      <c r="L65" s="3"/>
      <c r="M65" s="3"/>
      <c r="N65" s="3"/>
    </row>
    <row r="66" spans="3:14" x14ac:dyDescent="0.2">
      <c r="C66" s="25" t="s">
        <v>353</v>
      </c>
      <c r="D66" s="25" t="s">
        <v>1316</v>
      </c>
      <c r="E66" s="5" t="s">
        <v>354</v>
      </c>
      <c r="F66" s="5" t="s">
        <v>489</v>
      </c>
      <c r="K66" s="3"/>
      <c r="L66" s="3"/>
      <c r="M66" s="3" t="s">
        <v>354</v>
      </c>
      <c r="N66" s="3" t="s">
        <v>3</v>
      </c>
    </row>
    <row r="67" spans="3:14" x14ac:dyDescent="0.2">
      <c r="C67" s="25" t="s">
        <v>419</v>
      </c>
      <c r="E67" s="108" t="s">
        <v>22</v>
      </c>
      <c r="F67" s="36" t="s">
        <v>23</v>
      </c>
      <c r="K67" s="3"/>
      <c r="L67" s="3"/>
      <c r="M67" s="3" t="s">
        <v>406</v>
      </c>
      <c r="N67" s="3">
        <v>1.2350000000000001</v>
      </c>
    </row>
    <row r="68" spans="3:14" x14ac:dyDescent="0.2">
      <c r="C68" s="25" t="s">
        <v>4128</v>
      </c>
      <c r="D68" s="25"/>
      <c r="E68" s="108" t="s">
        <v>26</v>
      </c>
      <c r="F68" s="36" t="s">
        <v>490</v>
      </c>
      <c r="K68" s="3"/>
      <c r="L68" s="3"/>
      <c r="M68" s="3" t="s">
        <v>408</v>
      </c>
      <c r="N68" s="3">
        <v>1.0289999999999999</v>
      </c>
    </row>
    <row r="69" spans="3:14" x14ac:dyDescent="0.2">
      <c r="C69" s="25" t="s">
        <v>6859</v>
      </c>
      <c r="D69" s="25"/>
      <c r="E69" s="108" t="s">
        <v>66</v>
      </c>
      <c r="F69" s="36" t="s">
        <v>497</v>
      </c>
      <c r="K69" s="3"/>
      <c r="L69" s="3"/>
      <c r="M69" s="3" t="s">
        <v>410</v>
      </c>
      <c r="N69" s="3">
        <v>0.04</v>
      </c>
    </row>
    <row r="70" spans="3:14" x14ac:dyDescent="0.2">
      <c r="C70" s="25" t="s">
        <v>4129</v>
      </c>
      <c r="D70" s="25"/>
      <c r="E70" s="111" t="s">
        <v>422</v>
      </c>
      <c r="F70" s="36" t="s">
        <v>1500</v>
      </c>
      <c r="K70" s="3"/>
      <c r="L70" s="3"/>
      <c r="M70" s="3" t="s">
        <v>412</v>
      </c>
      <c r="N70" s="3">
        <v>2.75E-2</v>
      </c>
    </row>
    <row r="71" spans="3:14" x14ac:dyDescent="0.2">
      <c r="C71" s="25" t="s">
        <v>4131</v>
      </c>
      <c r="D71" s="4"/>
      <c r="E71" s="111" t="s">
        <v>727</v>
      </c>
      <c r="F71" s="36" t="s">
        <v>2994</v>
      </c>
      <c r="K71" s="3"/>
      <c r="L71" s="3"/>
      <c r="M71" s="3" t="s">
        <v>414</v>
      </c>
      <c r="N71" s="3">
        <v>0.06</v>
      </c>
    </row>
    <row r="72" spans="3:14" x14ac:dyDescent="0.2">
      <c r="C72" s="25" t="s">
        <v>6860</v>
      </c>
      <c r="D72" s="4"/>
      <c r="E72" s="111" t="s">
        <v>426</v>
      </c>
      <c r="F72" s="36" t="s">
        <v>1502</v>
      </c>
      <c r="K72" s="3"/>
      <c r="L72" s="3"/>
      <c r="M72" s="3" t="s">
        <v>416</v>
      </c>
      <c r="N72" s="3">
        <v>0.14799999999999999</v>
      </c>
    </row>
    <row r="73" spans="3:14" x14ac:dyDescent="0.2">
      <c r="C73" s="25" t="s">
        <v>6861</v>
      </c>
      <c r="D73" s="25"/>
      <c r="E73" s="111" t="s">
        <v>349</v>
      </c>
      <c r="F73" s="158" t="s">
        <v>2995</v>
      </c>
    </row>
    <row r="74" spans="3:14" x14ac:dyDescent="0.2">
      <c r="C74" s="25" t="s">
        <v>4132</v>
      </c>
      <c r="D74" s="25"/>
      <c r="E74" s="111" t="s">
        <v>430</v>
      </c>
      <c r="F74" s="36" t="s">
        <v>2996</v>
      </c>
    </row>
    <row r="75" spans="3:14" x14ac:dyDescent="0.2">
      <c r="C75" s="25" t="s">
        <v>4133</v>
      </c>
      <c r="D75" s="25"/>
      <c r="E75" s="111" t="s">
        <v>432</v>
      </c>
      <c r="F75" s="21" t="s">
        <v>2997</v>
      </c>
    </row>
    <row r="76" spans="3:14" x14ac:dyDescent="0.2">
      <c r="C76" s="25" t="s">
        <v>4134</v>
      </c>
      <c r="D76" s="4"/>
      <c r="E76" s="111" t="s">
        <v>434</v>
      </c>
      <c r="F76" s="21" t="s">
        <v>2998</v>
      </c>
    </row>
    <row r="77" spans="3:14" x14ac:dyDescent="0.2">
      <c r="C77" s="25" t="s">
        <v>4135</v>
      </c>
      <c r="D77" s="4"/>
      <c r="E77" s="108" t="s">
        <v>436</v>
      </c>
      <c r="F77" s="21" t="s">
        <v>2998</v>
      </c>
    </row>
    <row r="78" spans="3:14" x14ac:dyDescent="0.2">
      <c r="C78" s="25" t="s">
        <v>4136</v>
      </c>
      <c r="D78" s="25"/>
      <c r="E78" s="108" t="s">
        <v>439</v>
      </c>
      <c r="F78" s="21" t="s">
        <v>2999</v>
      </c>
    </row>
    <row r="79" spans="3:14" x14ac:dyDescent="0.2">
      <c r="C79" s="25" t="s">
        <v>4137</v>
      </c>
      <c r="D79" s="25"/>
      <c r="E79" s="108" t="s">
        <v>440</v>
      </c>
      <c r="F79" s="21" t="s">
        <v>2999</v>
      </c>
    </row>
    <row r="80" spans="3:14" x14ac:dyDescent="0.2">
      <c r="C80" s="25" t="s">
        <v>6862</v>
      </c>
      <c r="D80" s="25"/>
      <c r="E80" s="108" t="s">
        <v>399</v>
      </c>
      <c r="F80" s="21" t="s">
        <v>2995</v>
      </c>
    </row>
    <row r="81" spans="3:6" x14ac:dyDescent="0.2">
      <c r="C81" s="25" t="s">
        <v>6863</v>
      </c>
      <c r="D81" s="4"/>
      <c r="E81" s="108" t="s">
        <v>498</v>
      </c>
      <c r="F81" s="21" t="s">
        <v>1502</v>
      </c>
    </row>
  </sheetData>
  <mergeCells count="1">
    <mergeCell ref="C3:E3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3:T259"/>
  <sheetViews>
    <sheetView topLeftCell="D210" workbookViewId="0">
      <selection activeCell="P248" sqref="P248"/>
    </sheetView>
  </sheetViews>
  <sheetFormatPr baseColWidth="10" defaultColWidth="8.5" defaultRowHeight="12" x14ac:dyDescent="0.15"/>
  <cols>
    <col min="1" max="2" width="7.5" style="3" customWidth="1" collapsed="1"/>
    <col min="3" max="3" width="53.5" style="3" bestFit="1" customWidth="1" collapsed="1"/>
    <col min="4" max="4" width="29.5" style="3" bestFit="1" customWidth="1" collapsed="1"/>
    <col min="5" max="5" width="18" style="3" customWidth="1" collapsed="1"/>
    <col min="6" max="6" width="17.5" style="3" customWidth="1" collapsed="1"/>
    <col min="7" max="7" width="12.5" style="3" customWidth="1" collapsed="1"/>
    <col min="8" max="8" width="17.5" style="3" customWidth="1" collapsed="1"/>
    <col min="9" max="9" width="12.5" style="3" customWidth="1" collapsed="1"/>
    <col min="10" max="10" width="17.5" style="3" customWidth="1" collapsed="1"/>
    <col min="11" max="11" width="12.5" style="3" customWidth="1" collapsed="1"/>
    <col min="12" max="12" width="17.5" style="3" customWidth="1" collapsed="1"/>
    <col min="13" max="13" width="12.5" style="3" customWidth="1" collapsed="1"/>
    <col min="14" max="16" width="17.5" style="3" customWidth="1" collapsed="1"/>
    <col min="17" max="17" width="12.5" style="3" customWidth="1" collapsed="1"/>
    <col min="18" max="18" width="17.5" style="3" customWidth="1" collapsed="1"/>
    <col min="19" max="19" width="12.5" style="3" customWidth="1" collapsed="1"/>
    <col min="20" max="20" width="18" style="3" bestFit="1" customWidth="1" collapsed="1"/>
    <col min="21" max="16384" width="8.5" style="3" collapsed="1"/>
  </cols>
  <sheetData>
    <row r="3" spans="1:20" x14ac:dyDescent="0.15">
      <c r="A3" s="243"/>
      <c r="C3" s="453" t="s">
        <v>1294</v>
      </c>
      <c r="D3" s="45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</row>
    <row r="4" spans="1:20" x14ac:dyDescent="0.15">
      <c r="C4" s="4" t="s">
        <v>0</v>
      </c>
      <c r="D4" s="5" t="s">
        <v>1</v>
      </c>
      <c r="E4" s="6" t="s">
        <v>2</v>
      </c>
      <c r="F4" s="6"/>
      <c r="P4" s="6"/>
      <c r="T4" s="6" t="s">
        <v>3</v>
      </c>
    </row>
    <row r="5" spans="1:20" x14ac:dyDescent="0.15">
      <c r="C5" s="4" t="s">
        <v>4</v>
      </c>
      <c r="D5" s="7" t="s">
        <v>5</v>
      </c>
      <c r="E5" s="8">
        <v>44104</v>
      </c>
      <c r="F5" s="8"/>
      <c r="P5" s="8"/>
      <c r="T5" s="8">
        <v>44104</v>
      </c>
    </row>
    <row r="6" spans="1:20" x14ac:dyDescent="0.15">
      <c r="C6" s="4" t="s">
        <v>6</v>
      </c>
      <c r="D6" s="7" t="s">
        <v>7</v>
      </c>
      <c r="E6" s="8">
        <v>44104</v>
      </c>
      <c r="F6" s="8"/>
      <c r="P6" s="8"/>
      <c r="T6" s="8">
        <v>44104</v>
      </c>
    </row>
    <row r="7" spans="1:20" x14ac:dyDescent="0.15">
      <c r="C7" s="4" t="s">
        <v>8</v>
      </c>
      <c r="D7" s="7" t="s">
        <v>9</v>
      </c>
      <c r="E7" s="8" t="s">
        <v>10</v>
      </c>
      <c r="F7" s="8"/>
      <c r="P7" s="8"/>
      <c r="T7" s="8" t="s">
        <v>11</v>
      </c>
    </row>
    <row r="8" spans="1:20" x14ac:dyDescent="0.15">
      <c r="C8" s="4" t="s">
        <v>12</v>
      </c>
      <c r="D8" s="7" t="s">
        <v>13</v>
      </c>
      <c r="E8" s="9">
        <v>36925</v>
      </c>
      <c r="F8" s="9"/>
      <c r="P8" s="9"/>
      <c r="T8" s="9">
        <v>74966</v>
      </c>
    </row>
    <row r="9" spans="1:20" x14ac:dyDescent="0.15">
      <c r="C9" s="4" t="s">
        <v>14</v>
      </c>
      <c r="D9" s="5" t="s">
        <v>15</v>
      </c>
      <c r="E9" s="10">
        <v>1799</v>
      </c>
      <c r="F9" s="10"/>
      <c r="P9" s="10"/>
      <c r="T9" s="10">
        <v>1474</v>
      </c>
    </row>
    <row r="10" spans="1:20" x14ac:dyDescent="0.15">
      <c r="C10" s="4" t="s">
        <v>16</v>
      </c>
      <c r="D10" s="7" t="s">
        <v>17</v>
      </c>
      <c r="E10" s="11" t="b">
        <v>0</v>
      </c>
      <c r="F10" s="11"/>
      <c r="P10" s="11"/>
      <c r="T10" s="11" t="b">
        <v>0</v>
      </c>
    </row>
    <row r="11" spans="1:20" x14ac:dyDescent="0.15">
      <c r="C11" s="4" t="s">
        <v>18</v>
      </c>
      <c r="D11" s="7" t="s">
        <v>19</v>
      </c>
      <c r="E11" s="11">
        <v>53</v>
      </c>
      <c r="F11" s="11"/>
      <c r="P11" s="11"/>
      <c r="T11" s="11">
        <v>221</v>
      </c>
    </row>
    <row r="12" spans="1:20" x14ac:dyDescent="0.15">
      <c r="C12" s="12" t="s">
        <v>20</v>
      </c>
      <c r="D12" s="13" t="s">
        <v>21</v>
      </c>
      <c r="E12" s="14">
        <v>90</v>
      </c>
      <c r="F12" s="14"/>
      <c r="G12" s="15"/>
      <c r="H12" s="15"/>
      <c r="P12" s="11"/>
      <c r="T12" s="14">
        <v>90</v>
      </c>
    </row>
    <row r="13" spans="1:20" x14ac:dyDescent="0.15">
      <c r="C13" s="16" t="s">
        <v>1439</v>
      </c>
      <c r="D13" s="17" t="s">
        <v>22</v>
      </c>
      <c r="E13" s="18" t="s">
        <v>23</v>
      </c>
      <c r="F13" s="19"/>
      <c r="G13" s="20"/>
      <c r="H13" s="20"/>
      <c r="P13" s="11"/>
      <c r="T13" s="18" t="s">
        <v>24</v>
      </c>
    </row>
    <row r="14" spans="1:20" x14ac:dyDescent="0.15">
      <c r="C14" s="4" t="s">
        <v>25</v>
      </c>
      <c r="D14" s="5" t="s">
        <v>26</v>
      </c>
      <c r="E14" s="22" t="s">
        <v>2023</v>
      </c>
      <c r="F14" s="10"/>
      <c r="T14" s="22" t="s">
        <v>2023</v>
      </c>
    </row>
    <row r="15" spans="1:20" x14ac:dyDescent="0.15">
      <c r="C15" s="4" t="s">
        <v>27</v>
      </c>
      <c r="D15" s="5" t="s">
        <v>28</v>
      </c>
      <c r="E15" s="21" t="s">
        <v>29</v>
      </c>
      <c r="F15" s="10"/>
      <c r="T15" s="21" t="s">
        <v>29</v>
      </c>
    </row>
    <row r="16" spans="1:20" x14ac:dyDescent="0.15">
      <c r="C16" s="4" t="s">
        <v>30</v>
      </c>
      <c r="D16" s="5" t="s">
        <v>31</v>
      </c>
      <c r="E16" s="23">
        <v>1</v>
      </c>
      <c r="F16" s="24"/>
      <c r="T16" s="23">
        <v>1</v>
      </c>
    </row>
    <row r="17" spans="1:20" x14ac:dyDescent="0.15">
      <c r="C17" s="4" t="s">
        <v>32</v>
      </c>
      <c r="D17" s="5" t="s">
        <v>33</v>
      </c>
      <c r="E17" s="21" t="s">
        <v>753</v>
      </c>
      <c r="F17" s="10"/>
      <c r="T17" s="21" t="s">
        <v>753</v>
      </c>
    </row>
    <row r="18" spans="1:20" x14ac:dyDescent="0.15">
      <c r="C18" s="4" t="s">
        <v>34</v>
      </c>
      <c r="D18" s="5" t="s">
        <v>35</v>
      </c>
      <c r="E18" s="21" t="s">
        <v>36</v>
      </c>
      <c r="F18" s="10"/>
      <c r="T18" s="21" t="s">
        <v>36</v>
      </c>
    </row>
    <row r="19" spans="1:20" x14ac:dyDescent="0.15">
      <c r="C19" s="25" t="s">
        <v>37</v>
      </c>
      <c r="D19" s="26" t="s">
        <v>38</v>
      </c>
      <c r="E19" s="27" t="s">
        <v>39</v>
      </c>
      <c r="F19" s="28"/>
      <c r="T19" s="27" t="s">
        <v>39</v>
      </c>
    </row>
    <row r="20" spans="1:20" x14ac:dyDescent="0.15">
      <c r="C20" s="25" t="s">
        <v>40</v>
      </c>
      <c r="D20" s="26" t="s">
        <v>41</v>
      </c>
      <c r="E20" s="29">
        <v>0.5</v>
      </c>
      <c r="F20" s="30"/>
      <c r="T20" s="29">
        <v>0.5</v>
      </c>
    </row>
    <row r="21" spans="1:20" x14ac:dyDescent="0.15">
      <c r="C21" s="25" t="s">
        <v>42</v>
      </c>
      <c r="D21" s="26" t="s">
        <v>43</v>
      </c>
      <c r="E21" s="21" t="s">
        <v>2021</v>
      </c>
      <c r="F21" s="10"/>
      <c r="T21" s="21" t="s">
        <v>2021</v>
      </c>
    </row>
    <row r="22" spans="1:20" x14ac:dyDescent="0.15">
      <c r="C22" s="25" t="s">
        <v>44</v>
      </c>
      <c r="D22" s="26" t="s">
        <v>45</v>
      </c>
      <c r="E22" s="21">
        <v>0</v>
      </c>
      <c r="F22" s="10"/>
      <c r="T22" s="21">
        <v>0</v>
      </c>
    </row>
    <row r="23" spans="1:20" x14ac:dyDescent="0.15">
      <c r="C23" s="4" t="s">
        <v>46</v>
      </c>
      <c r="D23" s="5" t="s">
        <v>47</v>
      </c>
      <c r="E23" s="21" t="s">
        <v>750</v>
      </c>
      <c r="F23" s="10"/>
      <c r="T23" s="21" t="s">
        <v>750</v>
      </c>
    </row>
    <row r="24" spans="1:20" x14ac:dyDescent="0.15">
      <c r="C24" s="4" t="s">
        <v>48</v>
      </c>
      <c r="D24" s="5" t="s">
        <v>49</v>
      </c>
      <c r="E24" s="31">
        <v>140000</v>
      </c>
      <c r="F24" s="32"/>
      <c r="T24" s="31">
        <v>110000</v>
      </c>
    </row>
    <row r="25" spans="1:20" x14ac:dyDescent="0.15">
      <c r="C25" s="4" t="s">
        <v>50</v>
      </c>
      <c r="D25" s="5" t="s">
        <v>51</v>
      </c>
      <c r="E25" s="31">
        <v>10000</v>
      </c>
      <c r="F25" s="32"/>
      <c r="T25" s="31">
        <v>20000</v>
      </c>
    </row>
    <row r="26" spans="1:20" x14ac:dyDescent="0.15">
      <c r="C26" s="4" t="s">
        <v>52</v>
      </c>
      <c r="D26" s="5" t="s">
        <v>53</v>
      </c>
      <c r="E26" s="33"/>
      <c r="F26" s="34"/>
      <c r="T26" s="33"/>
    </row>
    <row r="27" spans="1:20" x14ac:dyDescent="0.15">
      <c r="C27" s="4" t="s">
        <v>54</v>
      </c>
      <c r="D27" s="5" t="s">
        <v>55</v>
      </c>
      <c r="E27" s="21">
        <v>1.5</v>
      </c>
      <c r="F27" s="10"/>
      <c r="T27" s="21">
        <v>2</v>
      </c>
    </row>
    <row r="28" spans="1:20" x14ac:dyDescent="0.15">
      <c r="C28" s="4" t="s">
        <v>56</v>
      </c>
      <c r="D28" s="5" t="s">
        <v>57</v>
      </c>
      <c r="E28" s="21"/>
      <c r="F28" s="10"/>
      <c r="T28" s="21"/>
    </row>
    <row r="29" spans="1:20" x14ac:dyDescent="0.15">
      <c r="C29" s="35" t="s">
        <v>58</v>
      </c>
      <c r="D29" s="5" t="s">
        <v>59</v>
      </c>
      <c r="E29" s="21"/>
      <c r="F29" s="10"/>
      <c r="T29" s="21"/>
    </row>
    <row r="30" spans="1:20" x14ac:dyDescent="0.15">
      <c r="C30" s="4" t="s">
        <v>61</v>
      </c>
      <c r="D30" s="5" t="s">
        <v>62</v>
      </c>
      <c r="E30" s="31"/>
      <c r="F30" s="32"/>
      <c r="T30" s="31"/>
    </row>
    <row r="31" spans="1:20" x14ac:dyDescent="0.15">
      <c r="C31" s="35" t="s">
        <v>63</v>
      </c>
      <c r="D31" s="5" t="s">
        <v>64</v>
      </c>
      <c r="E31" s="36"/>
      <c r="F31" s="11"/>
      <c r="T31" s="36"/>
    </row>
    <row r="32" spans="1:20" x14ac:dyDescent="0.15">
      <c r="A32" s="37"/>
      <c r="C32" s="38" t="s">
        <v>65</v>
      </c>
      <c r="D32" s="39" t="s">
        <v>66</v>
      </c>
      <c r="E32" s="18" t="s">
        <v>67</v>
      </c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18" t="s">
        <v>68</v>
      </c>
    </row>
    <row r="33" spans="1:20" x14ac:dyDescent="0.15">
      <c r="A33" s="37"/>
      <c r="C33" s="35" t="s">
        <v>69</v>
      </c>
      <c r="D33" s="40" t="s">
        <v>70</v>
      </c>
      <c r="E33" s="36"/>
      <c r="F33" s="11"/>
      <c r="T33" s="36">
        <v>68</v>
      </c>
    </row>
    <row r="34" spans="1:20" x14ac:dyDescent="0.15">
      <c r="A34" s="37"/>
      <c r="C34" s="35" t="s">
        <v>71</v>
      </c>
      <c r="D34" s="40" t="s">
        <v>72</v>
      </c>
      <c r="E34" s="36"/>
      <c r="F34" s="11"/>
      <c r="T34" s="41" t="s">
        <v>73</v>
      </c>
    </row>
    <row r="35" spans="1:20" x14ac:dyDescent="0.15">
      <c r="A35" s="37"/>
      <c r="C35" s="35" t="s">
        <v>74</v>
      </c>
      <c r="D35" s="40" t="s">
        <v>75</v>
      </c>
      <c r="E35" s="36"/>
      <c r="F35" s="11"/>
      <c r="T35" s="36" t="s">
        <v>76</v>
      </c>
    </row>
    <row r="36" spans="1:20" x14ac:dyDescent="0.15">
      <c r="A36" s="37"/>
      <c r="C36" s="35" t="s">
        <v>77</v>
      </c>
      <c r="D36" s="40" t="s">
        <v>70</v>
      </c>
      <c r="E36" s="36"/>
      <c r="F36" s="11"/>
      <c r="T36" s="36">
        <v>26</v>
      </c>
    </row>
    <row r="37" spans="1:20" x14ac:dyDescent="0.15">
      <c r="A37" s="37"/>
      <c r="C37" s="35" t="s">
        <v>78</v>
      </c>
      <c r="D37" s="40" t="s">
        <v>72</v>
      </c>
      <c r="E37" s="36"/>
      <c r="F37" s="11"/>
      <c r="T37" s="41" t="s">
        <v>79</v>
      </c>
    </row>
    <row r="38" spans="1:20" x14ac:dyDescent="0.15">
      <c r="A38" s="37"/>
      <c r="C38" s="35" t="s">
        <v>80</v>
      </c>
      <c r="D38" s="40" t="s">
        <v>75</v>
      </c>
      <c r="E38" s="36"/>
      <c r="F38" s="11"/>
      <c r="T38" s="36" t="s">
        <v>76</v>
      </c>
    </row>
    <row r="39" spans="1:20" x14ac:dyDescent="0.15">
      <c r="A39" s="37"/>
      <c r="C39" s="35" t="s">
        <v>81</v>
      </c>
      <c r="D39" s="40" t="s">
        <v>70</v>
      </c>
      <c r="E39" s="36"/>
      <c r="F39" s="11"/>
      <c r="T39" s="36">
        <v>33</v>
      </c>
    </row>
    <row r="40" spans="1:20" x14ac:dyDescent="0.15">
      <c r="A40" s="37"/>
      <c r="C40" s="35" t="s">
        <v>82</v>
      </c>
      <c r="D40" s="40" t="s">
        <v>72</v>
      </c>
      <c r="E40" s="36"/>
      <c r="F40" s="11"/>
      <c r="T40" s="41" t="s">
        <v>83</v>
      </c>
    </row>
    <row r="41" spans="1:20" x14ac:dyDescent="0.15">
      <c r="A41" s="37"/>
      <c r="C41" s="35" t="s">
        <v>84</v>
      </c>
      <c r="D41" s="40" t="s">
        <v>75</v>
      </c>
      <c r="E41" s="36"/>
      <c r="F41" s="11"/>
      <c r="T41" s="36" t="s">
        <v>76</v>
      </c>
    </row>
    <row r="42" spans="1:20" x14ac:dyDescent="0.15">
      <c r="A42" s="37"/>
      <c r="C42" s="35" t="s">
        <v>86</v>
      </c>
      <c r="D42" s="40" t="s">
        <v>70</v>
      </c>
      <c r="E42" s="42"/>
      <c r="F42" s="11"/>
      <c r="T42" s="43">
        <v>9</v>
      </c>
    </row>
    <row r="43" spans="1:20" x14ac:dyDescent="0.15">
      <c r="A43" s="37"/>
      <c r="C43" s="35" t="s">
        <v>87</v>
      </c>
      <c r="D43" s="40" t="s">
        <v>66</v>
      </c>
      <c r="E43" s="36"/>
      <c r="F43" s="11"/>
      <c r="T43" s="36" t="s">
        <v>88</v>
      </c>
    </row>
    <row r="44" spans="1:20" x14ac:dyDescent="0.15">
      <c r="A44" s="37"/>
      <c r="C44" s="35" t="s">
        <v>89</v>
      </c>
      <c r="D44" s="40" t="s">
        <v>70</v>
      </c>
      <c r="E44" s="36"/>
      <c r="F44" s="11"/>
      <c r="T44" s="36">
        <v>8</v>
      </c>
    </row>
    <row r="45" spans="1:20" x14ac:dyDescent="0.15">
      <c r="A45" s="37"/>
      <c r="C45" s="35" t="s">
        <v>90</v>
      </c>
      <c r="D45" s="40" t="s">
        <v>72</v>
      </c>
      <c r="E45" s="36"/>
      <c r="F45" s="11"/>
      <c r="T45" s="41" t="s">
        <v>79</v>
      </c>
    </row>
    <row r="46" spans="1:20" x14ac:dyDescent="0.15">
      <c r="A46" s="37"/>
      <c r="C46" s="35" t="s">
        <v>91</v>
      </c>
      <c r="D46" s="40" t="s">
        <v>75</v>
      </c>
      <c r="E46" s="36"/>
      <c r="F46" s="11"/>
      <c r="T46" s="36" t="s">
        <v>76</v>
      </c>
    </row>
    <row r="47" spans="1:20" x14ac:dyDescent="0.15">
      <c r="A47" s="37"/>
      <c r="C47" s="35" t="s">
        <v>93</v>
      </c>
      <c r="D47" s="40" t="s">
        <v>70</v>
      </c>
      <c r="E47" s="36"/>
      <c r="F47" s="11"/>
      <c r="T47" s="36">
        <v>2</v>
      </c>
    </row>
    <row r="48" spans="1:20" x14ac:dyDescent="0.15">
      <c r="A48" s="37"/>
      <c r="C48" s="35" t="s">
        <v>94</v>
      </c>
      <c r="D48" s="40" t="s">
        <v>72</v>
      </c>
      <c r="E48" s="36"/>
      <c r="F48" s="11"/>
      <c r="T48" s="41" t="s">
        <v>95</v>
      </c>
    </row>
    <row r="49" spans="1:20" x14ac:dyDescent="0.15">
      <c r="A49" s="37"/>
      <c r="C49" s="35" t="s">
        <v>96</v>
      </c>
      <c r="D49" s="40" t="s">
        <v>75</v>
      </c>
      <c r="E49" s="36"/>
      <c r="F49" s="11"/>
      <c r="T49" s="36" t="s">
        <v>76</v>
      </c>
    </row>
    <row r="50" spans="1:20" x14ac:dyDescent="0.15">
      <c r="A50" s="37"/>
      <c r="C50" s="35" t="s">
        <v>97</v>
      </c>
      <c r="D50" s="40" t="s">
        <v>70</v>
      </c>
      <c r="E50" s="36"/>
      <c r="F50" s="11"/>
      <c r="T50" s="36">
        <v>6</v>
      </c>
    </row>
    <row r="51" spans="1:20" x14ac:dyDescent="0.15">
      <c r="C51" s="16" t="s">
        <v>98</v>
      </c>
      <c r="D51" s="17" t="s">
        <v>26</v>
      </c>
      <c r="E51" s="44" t="s">
        <v>99</v>
      </c>
      <c r="F51" s="45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44" t="s">
        <v>99</v>
      </c>
    </row>
    <row r="52" spans="1:20" x14ac:dyDescent="0.15">
      <c r="C52" s="4" t="s">
        <v>100</v>
      </c>
      <c r="D52" s="5" t="s">
        <v>28</v>
      </c>
      <c r="E52" s="21" t="s">
        <v>29</v>
      </c>
      <c r="F52" s="10"/>
      <c r="T52" s="21" t="s">
        <v>29</v>
      </c>
    </row>
    <row r="53" spans="1:20" x14ac:dyDescent="0.15">
      <c r="C53" s="4" t="s">
        <v>101</v>
      </c>
      <c r="D53" s="5" t="s">
        <v>33</v>
      </c>
      <c r="E53" s="21" t="s">
        <v>753</v>
      </c>
      <c r="F53" s="10"/>
      <c r="T53" s="21" t="s">
        <v>753</v>
      </c>
    </row>
    <row r="54" spans="1:20" x14ac:dyDescent="0.15">
      <c r="C54" s="4" t="s">
        <v>102</v>
      </c>
      <c r="D54" s="5" t="s">
        <v>35</v>
      </c>
      <c r="E54" s="21" t="s">
        <v>36</v>
      </c>
      <c r="F54" s="10"/>
      <c r="T54" s="21" t="s">
        <v>568</v>
      </c>
    </row>
    <row r="55" spans="1:20" x14ac:dyDescent="0.15">
      <c r="C55" s="25" t="s">
        <v>103</v>
      </c>
      <c r="D55" s="26" t="s">
        <v>38</v>
      </c>
      <c r="E55" s="27" t="s">
        <v>1335</v>
      </c>
      <c r="F55" s="28"/>
      <c r="T55" s="27" t="s">
        <v>39</v>
      </c>
    </row>
    <row r="56" spans="1:20" x14ac:dyDescent="0.15">
      <c r="C56" s="25" t="s">
        <v>104</v>
      </c>
      <c r="D56" s="26" t="s">
        <v>41</v>
      </c>
      <c r="E56" s="29">
        <v>0</v>
      </c>
      <c r="F56" s="30"/>
      <c r="T56" s="29">
        <v>0.8</v>
      </c>
    </row>
    <row r="57" spans="1:20" x14ac:dyDescent="0.15">
      <c r="C57" s="25" t="s">
        <v>105</v>
      </c>
      <c r="D57" s="26" t="s">
        <v>43</v>
      </c>
      <c r="E57" s="21" t="s">
        <v>2021</v>
      </c>
      <c r="F57" s="10"/>
      <c r="T57" s="21" t="s">
        <v>2021</v>
      </c>
    </row>
    <row r="58" spans="1:20" x14ac:dyDescent="0.15">
      <c r="C58" s="25" t="s">
        <v>106</v>
      </c>
      <c r="D58" s="26" t="s">
        <v>45</v>
      </c>
      <c r="E58" s="21">
        <v>0</v>
      </c>
      <c r="F58" s="10"/>
      <c r="T58" s="21">
        <v>0</v>
      </c>
    </row>
    <row r="59" spans="1:20" x14ac:dyDescent="0.15">
      <c r="C59" s="4" t="s">
        <v>107</v>
      </c>
      <c r="D59" s="5" t="s">
        <v>47</v>
      </c>
      <c r="E59" s="21" t="s">
        <v>750</v>
      </c>
      <c r="F59" s="10"/>
      <c r="T59" s="21" t="s">
        <v>750</v>
      </c>
    </row>
    <row r="60" spans="1:20" x14ac:dyDescent="0.15">
      <c r="C60" s="4" t="s">
        <v>108</v>
      </c>
      <c r="D60" s="5" t="s">
        <v>49</v>
      </c>
      <c r="E60" s="31">
        <v>100000</v>
      </c>
      <c r="F60" s="32"/>
      <c r="T60" s="31">
        <v>70000</v>
      </c>
    </row>
    <row r="61" spans="1:20" x14ac:dyDescent="0.15">
      <c r="C61" s="4" t="s">
        <v>109</v>
      </c>
      <c r="D61" s="5" t="s">
        <v>51</v>
      </c>
      <c r="E61" s="31">
        <v>10000</v>
      </c>
      <c r="F61" s="32"/>
      <c r="T61" s="31">
        <v>30000</v>
      </c>
    </row>
    <row r="62" spans="1:20" x14ac:dyDescent="0.15">
      <c r="C62" s="4" t="s">
        <v>110</v>
      </c>
      <c r="D62" s="5" t="s">
        <v>53</v>
      </c>
      <c r="E62" s="31"/>
      <c r="F62" s="32"/>
      <c r="T62" s="31"/>
    </row>
    <row r="63" spans="1:20" x14ac:dyDescent="0.15">
      <c r="C63" s="4" t="s">
        <v>111</v>
      </c>
      <c r="D63" s="5" t="s">
        <v>55</v>
      </c>
      <c r="E63" s="21"/>
      <c r="F63" s="10"/>
      <c r="T63" s="21"/>
    </row>
    <row r="64" spans="1:20" x14ac:dyDescent="0.15">
      <c r="C64" s="4" t="s">
        <v>112</v>
      </c>
      <c r="D64" s="5" t="s">
        <v>57</v>
      </c>
      <c r="E64" s="46"/>
      <c r="F64" s="10"/>
      <c r="T64" s="46"/>
    </row>
    <row r="65" spans="3:20" x14ac:dyDescent="0.15">
      <c r="C65" s="35" t="s">
        <v>113</v>
      </c>
      <c r="D65" s="5" t="s">
        <v>59</v>
      </c>
      <c r="E65" s="21"/>
      <c r="F65" s="10"/>
      <c r="T65" s="21"/>
    </row>
    <row r="66" spans="3:20" x14ac:dyDescent="0.15">
      <c r="C66" s="4" t="s">
        <v>114</v>
      </c>
      <c r="D66" s="5" t="s">
        <v>62</v>
      </c>
      <c r="E66" s="47">
        <v>65</v>
      </c>
      <c r="F66" s="48"/>
      <c r="T66" s="47">
        <v>72</v>
      </c>
    </row>
    <row r="67" spans="3:20" x14ac:dyDescent="0.15">
      <c r="C67" s="35" t="s">
        <v>115</v>
      </c>
      <c r="D67" s="5" t="s">
        <v>64</v>
      </c>
      <c r="E67" s="21"/>
      <c r="F67" s="10"/>
      <c r="T67" s="21"/>
    </row>
    <row r="68" spans="3:20" x14ac:dyDescent="0.15">
      <c r="C68" s="38" t="s">
        <v>116</v>
      </c>
      <c r="D68" s="39" t="s">
        <v>66</v>
      </c>
      <c r="E68" s="18" t="s">
        <v>67</v>
      </c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18" t="s">
        <v>68</v>
      </c>
    </row>
    <row r="69" spans="3:20" ht="13" x14ac:dyDescent="0.15">
      <c r="C69" s="35" t="s">
        <v>117</v>
      </c>
      <c r="D69" s="40" t="s">
        <v>70</v>
      </c>
      <c r="E69" s="36">
        <v>13</v>
      </c>
      <c r="F69" s="11"/>
      <c r="G69" s="49"/>
      <c r="T69" s="36">
        <v>34</v>
      </c>
    </row>
    <row r="70" spans="3:20" ht="13" x14ac:dyDescent="0.15">
      <c r="C70" s="35" t="s">
        <v>118</v>
      </c>
      <c r="D70" s="40" t="s">
        <v>72</v>
      </c>
      <c r="E70" s="41"/>
      <c r="F70" s="50"/>
      <c r="G70" s="49"/>
      <c r="T70" s="41" t="s">
        <v>119</v>
      </c>
    </row>
    <row r="71" spans="3:20" ht="13" x14ac:dyDescent="0.15">
      <c r="C71" s="35" t="s">
        <v>120</v>
      </c>
      <c r="D71" s="40" t="s">
        <v>75</v>
      </c>
      <c r="E71" s="41"/>
      <c r="F71" s="50"/>
      <c r="G71" s="49"/>
      <c r="T71" s="36" t="s">
        <v>92</v>
      </c>
    </row>
    <row r="72" spans="3:20" ht="13" x14ac:dyDescent="0.15">
      <c r="C72" s="35" t="s">
        <v>121</v>
      </c>
      <c r="D72" s="40" t="s">
        <v>70</v>
      </c>
      <c r="E72" s="41"/>
      <c r="F72" s="50"/>
      <c r="G72" s="49"/>
      <c r="T72" s="36">
        <v>1</v>
      </c>
    </row>
    <row r="73" spans="3:20" ht="13" x14ac:dyDescent="0.15">
      <c r="C73" s="35" t="s">
        <v>126</v>
      </c>
      <c r="D73" s="40" t="s">
        <v>72</v>
      </c>
      <c r="E73" s="41"/>
      <c r="F73" s="50"/>
      <c r="G73" s="49"/>
      <c r="T73" s="41" t="s">
        <v>73</v>
      </c>
    </row>
    <row r="74" spans="3:20" ht="13" x14ac:dyDescent="0.15">
      <c r="C74" s="35" t="s">
        <v>127</v>
      </c>
      <c r="D74" s="40" t="s">
        <v>75</v>
      </c>
      <c r="E74" s="41"/>
      <c r="F74" s="50"/>
      <c r="G74" s="49"/>
      <c r="T74" s="36" t="s">
        <v>85</v>
      </c>
    </row>
    <row r="75" spans="3:20" ht="13" x14ac:dyDescent="0.15">
      <c r="C75" s="35" t="s">
        <v>128</v>
      </c>
      <c r="D75" s="40" t="s">
        <v>70</v>
      </c>
      <c r="E75" s="41"/>
      <c r="F75" s="50"/>
      <c r="G75" s="49"/>
      <c r="T75" s="36">
        <v>11</v>
      </c>
    </row>
    <row r="76" spans="3:20" ht="13" x14ac:dyDescent="0.15">
      <c r="C76" s="35" t="s">
        <v>129</v>
      </c>
      <c r="D76" s="40" t="s">
        <v>72</v>
      </c>
      <c r="E76" s="41"/>
      <c r="F76" s="50"/>
      <c r="G76" s="49"/>
      <c r="T76" s="41" t="s">
        <v>79</v>
      </c>
    </row>
    <row r="77" spans="3:20" ht="13" x14ac:dyDescent="0.15">
      <c r="C77" s="35" t="s">
        <v>130</v>
      </c>
      <c r="D77" s="40" t="s">
        <v>75</v>
      </c>
      <c r="E77" s="41"/>
      <c r="F77" s="50"/>
      <c r="G77" s="49"/>
      <c r="T77" s="36" t="s">
        <v>92</v>
      </c>
    </row>
    <row r="78" spans="3:20" ht="13" x14ac:dyDescent="0.15">
      <c r="C78" s="35" t="s">
        <v>131</v>
      </c>
      <c r="D78" s="40" t="s">
        <v>70</v>
      </c>
      <c r="E78" s="43"/>
      <c r="F78" s="51"/>
      <c r="G78" s="52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42">
        <v>17</v>
      </c>
    </row>
    <row r="79" spans="3:20" ht="13" x14ac:dyDescent="0.15">
      <c r="C79" s="35" t="s">
        <v>132</v>
      </c>
      <c r="D79" s="40" t="s">
        <v>66</v>
      </c>
      <c r="E79" s="41"/>
      <c r="F79" s="50"/>
      <c r="G79" s="49"/>
      <c r="T79" s="41" t="s">
        <v>88</v>
      </c>
    </row>
    <row r="80" spans="3:20" ht="13" x14ac:dyDescent="0.15">
      <c r="C80" s="35" t="s">
        <v>133</v>
      </c>
      <c r="D80" s="40" t="s">
        <v>70</v>
      </c>
      <c r="E80" s="41"/>
      <c r="F80" s="50"/>
      <c r="G80" s="49"/>
      <c r="T80" s="36">
        <v>7</v>
      </c>
    </row>
    <row r="81" spans="3:20" ht="13" x14ac:dyDescent="0.15">
      <c r="C81" s="35" t="s">
        <v>134</v>
      </c>
      <c r="D81" s="40" t="s">
        <v>72</v>
      </c>
      <c r="E81" s="41"/>
      <c r="F81" s="50"/>
      <c r="G81" s="49"/>
      <c r="T81" s="36" t="s">
        <v>79</v>
      </c>
    </row>
    <row r="82" spans="3:20" ht="13" x14ac:dyDescent="0.15">
      <c r="C82" s="35" t="s">
        <v>135</v>
      </c>
      <c r="D82" s="40" t="s">
        <v>75</v>
      </c>
      <c r="E82" s="41"/>
      <c r="F82" s="50"/>
      <c r="G82" s="49"/>
      <c r="T82" s="41" t="s">
        <v>85</v>
      </c>
    </row>
    <row r="83" spans="3:20" ht="13" x14ac:dyDescent="0.15">
      <c r="C83" s="35" t="s">
        <v>136</v>
      </c>
      <c r="D83" s="40" t="s">
        <v>70</v>
      </c>
      <c r="E83" s="41"/>
      <c r="F83" s="50"/>
      <c r="G83" s="49"/>
      <c r="T83" s="36">
        <v>2</v>
      </c>
    </row>
    <row r="84" spans="3:20" ht="13" x14ac:dyDescent="0.15">
      <c r="C84" s="35" t="s">
        <v>137</v>
      </c>
      <c r="D84" s="40" t="s">
        <v>72</v>
      </c>
      <c r="E84" s="41"/>
      <c r="F84" s="50"/>
      <c r="G84" s="49"/>
      <c r="T84" s="36" t="s">
        <v>95</v>
      </c>
    </row>
    <row r="85" spans="3:20" ht="13" x14ac:dyDescent="0.15">
      <c r="C85" s="35" t="s">
        <v>138</v>
      </c>
      <c r="D85" s="40" t="s">
        <v>75</v>
      </c>
      <c r="E85" s="41"/>
      <c r="F85" s="50"/>
      <c r="G85" s="49"/>
      <c r="T85" s="41" t="s">
        <v>92</v>
      </c>
    </row>
    <row r="86" spans="3:20" ht="13" x14ac:dyDescent="0.15">
      <c r="C86" s="35" t="s">
        <v>139</v>
      </c>
      <c r="D86" s="40" t="s">
        <v>70</v>
      </c>
      <c r="E86" s="41"/>
      <c r="F86" s="50"/>
      <c r="G86" s="49"/>
      <c r="T86" s="36">
        <v>5</v>
      </c>
    </row>
    <row r="87" spans="3:20" x14ac:dyDescent="0.15">
      <c r="C87" s="16" t="s">
        <v>1440</v>
      </c>
      <c r="D87" s="17" t="s">
        <v>22</v>
      </c>
      <c r="E87" s="53" t="s">
        <v>140</v>
      </c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53" t="s">
        <v>140</v>
      </c>
    </row>
    <row r="88" spans="3:20" x14ac:dyDescent="0.15">
      <c r="C88" s="4" t="s">
        <v>141</v>
      </c>
      <c r="D88" s="5" t="s">
        <v>26</v>
      </c>
      <c r="E88" s="54" t="s">
        <v>2023</v>
      </c>
      <c r="T88" s="54" t="s">
        <v>2023</v>
      </c>
    </row>
    <row r="89" spans="3:20" x14ac:dyDescent="0.15">
      <c r="C89" s="4" t="s">
        <v>142</v>
      </c>
      <c r="D89" s="5" t="s">
        <v>28</v>
      </c>
      <c r="E89" s="54" t="s">
        <v>29</v>
      </c>
      <c r="T89" s="54" t="s">
        <v>29</v>
      </c>
    </row>
    <row r="90" spans="3:20" x14ac:dyDescent="0.15">
      <c r="C90" s="4" t="s">
        <v>143</v>
      </c>
      <c r="D90" s="5" t="s">
        <v>31</v>
      </c>
      <c r="E90" s="55">
        <v>1</v>
      </c>
      <c r="F90" s="24"/>
      <c r="T90" s="55">
        <v>1</v>
      </c>
    </row>
    <row r="91" spans="3:20" x14ac:dyDescent="0.15">
      <c r="C91" s="4" t="s">
        <v>144</v>
      </c>
      <c r="D91" s="5" t="s">
        <v>33</v>
      </c>
      <c r="E91" s="54" t="s">
        <v>753</v>
      </c>
      <c r="T91" s="54" t="s">
        <v>753</v>
      </c>
    </row>
    <row r="92" spans="3:20" x14ac:dyDescent="0.15">
      <c r="C92" s="4" t="s">
        <v>145</v>
      </c>
      <c r="D92" s="5" t="s">
        <v>35</v>
      </c>
      <c r="E92" s="54" t="s">
        <v>36</v>
      </c>
      <c r="T92" s="54" t="s">
        <v>36</v>
      </c>
    </row>
    <row r="93" spans="3:20" x14ac:dyDescent="0.15">
      <c r="C93" s="25" t="s">
        <v>146</v>
      </c>
      <c r="D93" s="26" t="s">
        <v>38</v>
      </c>
      <c r="E93" s="56" t="s">
        <v>39</v>
      </c>
      <c r="T93" s="56" t="s">
        <v>39</v>
      </c>
    </row>
    <row r="94" spans="3:20" x14ac:dyDescent="0.15">
      <c r="C94" s="25" t="s">
        <v>147</v>
      </c>
      <c r="D94" s="26" t="s">
        <v>41</v>
      </c>
      <c r="E94" s="57">
        <v>0.5</v>
      </c>
      <c r="T94" s="57">
        <v>0.5</v>
      </c>
    </row>
    <row r="95" spans="3:20" x14ac:dyDescent="0.15">
      <c r="C95" s="25" t="s">
        <v>148</v>
      </c>
      <c r="D95" s="26" t="s">
        <v>43</v>
      </c>
      <c r="E95" s="54" t="s">
        <v>2021</v>
      </c>
      <c r="T95" s="54" t="s">
        <v>2021</v>
      </c>
    </row>
    <row r="96" spans="3:20" x14ac:dyDescent="0.15">
      <c r="C96" s="25" t="s">
        <v>149</v>
      </c>
      <c r="D96" s="26" t="s">
        <v>45</v>
      </c>
      <c r="E96" s="54">
        <v>0</v>
      </c>
      <c r="T96" s="54">
        <v>0</v>
      </c>
    </row>
    <row r="97" spans="3:20" x14ac:dyDescent="0.15">
      <c r="C97" s="4" t="s">
        <v>150</v>
      </c>
      <c r="D97" s="5" t="s">
        <v>47</v>
      </c>
      <c r="E97" s="54" t="s">
        <v>752</v>
      </c>
      <c r="T97" s="54" t="s">
        <v>752</v>
      </c>
    </row>
    <row r="98" spans="3:20" x14ac:dyDescent="0.15">
      <c r="C98" s="4" t="s">
        <v>151</v>
      </c>
      <c r="D98" s="5" t="s">
        <v>49</v>
      </c>
      <c r="E98" s="58"/>
      <c r="T98" s="58"/>
    </row>
    <row r="99" spans="3:20" x14ac:dyDescent="0.15">
      <c r="C99" s="4" t="s">
        <v>152</v>
      </c>
      <c r="D99" s="5" t="s">
        <v>51</v>
      </c>
      <c r="E99" s="58"/>
      <c r="T99" s="58"/>
    </row>
    <row r="100" spans="3:20" x14ac:dyDescent="0.15">
      <c r="C100" s="4" t="s">
        <v>153</v>
      </c>
      <c r="D100" s="5" t="s">
        <v>53</v>
      </c>
      <c r="E100" s="59" t="s">
        <v>154</v>
      </c>
      <c r="T100" s="59" t="s">
        <v>155</v>
      </c>
    </row>
    <row r="101" spans="3:20" x14ac:dyDescent="0.15">
      <c r="C101" s="4" t="s">
        <v>156</v>
      </c>
      <c r="D101" s="5" t="s">
        <v>55</v>
      </c>
      <c r="E101" s="54"/>
      <c r="T101" s="54"/>
    </row>
    <row r="102" spans="3:20" x14ac:dyDescent="0.15">
      <c r="C102" s="4" t="s">
        <v>157</v>
      </c>
      <c r="D102" s="5" t="s">
        <v>57</v>
      </c>
      <c r="E102" s="54"/>
      <c r="T102" s="54"/>
    </row>
    <row r="103" spans="3:20" x14ac:dyDescent="0.15">
      <c r="C103" s="35" t="s">
        <v>158</v>
      </c>
      <c r="D103" s="5" t="s">
        <v>59</v>
      </c>
      <c r="E103" s="54"/>
      <c r="T103" s="54"/>
    </row>
    <row r="104" spans="3:20" x14ac:dyDescent="0.15">
      <c r="C104" s="4" t="s">
        <v>159</v>
      </c>
      <c r="D104" s="5" t="s">
        <v>62</v>
      </c>
      <c r="E104" s="60">
        <v>73</v>
      </c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0">
        <v>65</v>
      </c>
    </row>
    <row r="105" spans="3:20" x14ac:dyDescent="0.15">
      <c r="C105" s="35" t="s">
        <v>160</v>
      </c>
      <c r="D105" s="5" t="s">
        <v>64</v>
      </c>
      <c r="E105" s="62"/>
      <c r="T105" s="62"/>
    </row>
    <row r="106" spans="3:20" x14ac:dyDescent="0.15">
      <c r="C106" s="38" t="s">
        <v>161</v>
      </c>
      <c r="D106" s="39" t="s">
        <v>66</v>
      </c>
      <c r="E106" s="53" t="s">
        <v>162</v>
      </c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53" t="s">
        <v>163</v>
      </c>
    </row>
    <row r="107" spans="3:20" x14ac:dyDescent="0.15">
      <c r="C107" s="35" t="s">
        <v>164</v>
      </c>
      <c r="D107" s="40" t="s">
        <v>70</v>
      </c>
      <c r="E107" s="62"/>
      <c r="T107" s="62">
        <v>62</v>
      </c>
    </row>
    <row r="108" spans="3:20" x14ac:dyDescent="0.15">
      <c r="C108" s="35" t="s">
        <v>165</v>
      </c>
      <c r="D108" s="40" t="s">
        <v>72</v>
      </c>
      <c r="E108" s="63"/>
      <c r="T108" s="63" t="s">
        <v>73</v>
      </c>
    </row>
    <row r="109" spans="3:20" x14ac:dyDescent="0.15">
      <c r="C109" s="35" t="s">
        <v>166</v>
      </c>
      <c r="D109" s="40" t="s">
        <v>75</v>
      </c>
      <c r="E109" s="63"/>
      <c r="T109" s="63" t="s">
        <v>76</v>
      </c>
    </row>
    <row r="110" spans="3:20" x14ac:dyDescent="0.15">
      <c r="C110" s="35" t="s">
        <v>167</v>
      </c>
      <c r="D110" s="40" t="s">
        <v>70</v>
      </c>
      <c r="E110" s="63"/>
      <c r="T110" s="63">
        <v>34</v>
      </c>
    </row>
    <row r="111" spans="3:20" x14ac:dyDescent="0.15">
      <c r="C111" s="35" t="s">
        <v>168</v>
      </c>
      <c r="D111" s="40" t="s">
        <v>72</v>
      </c>
      <c r="E111" s="63"/>
      <c r="T111" s="63" t="s">
        <v>79</v>
      </c>
    </row>
    <row r="112" spans="3:20" x14ac:dyDescent="0.15">
      <c r="C112" s="35" t="s">
        <v>169</v>
      </c>
      <c r="D112" s="40" t="s">
        <v>75</v>
      </c>
      <c r="E112" s="63"/>
      <c r="T112" s="63" t="s">
        <v>76</v>
      </c>
    </row>
    <row r="113" spans="3:20" x14ac:dyDescent="0.15">
      <c r="C113" s="35" t="s">
        <v>170</v>
      </c>
      <c r="D113" s="40" t="s">
        <v>70</v>
      </c>
      <c r="E113" s="63"/>
      <c r="T113" s="63">
        <v>28</v>
      </c>
    </row>
    <row r="114" spans="3:20" x14ac:dyDescent="0.15">
      <c r="C114" s="16" t="s">
        <v>171</v>
      </c>
      <c r="D114" s="17" t="s">
        <v>26</v>
      </c>
      <c r="E114" s="44" t="s">
        <v>99</v>
      </c>
      <c r="F114" s="45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44" t="s">
        <v>99</v>
      </c>
    </row>
    <row r="115" spans="3:20" x14ac:dyDescent="0.15">
      <c r="C115" s="4" t="s">
        <v>172</v>
      </c>
      <c r="D115" s="5" t="s">
        <v>28</v>
      </c>
      <c r="E115" s="54" t="s">
        <v>29</v>
      </c>
      <c r="T115" s="54" t="s">
        <v>29</v>
      </c>
    </row>
    <row r="116" spans="3:20" x14ac:dyDescent="0.15">
      <c r="C116" s="4" t="s">
        <v>173</v>
      </c>
      <c r="D116" s="5" t="s">
        <v>33</v>
      </c>
      <c r="E116" s="54" t="s">
        <v>753</v>
      </c>
      <c r="T116" s="54" t="s">
        <v>753</v>
      </c>
    </row>
    <row r="117" spans="3:20" x14ac:dyDescent="0.15">
      <c r="C117" s="4" t="s">
        <v>174</v>
      </c>
      <c r="D117" s="5" t="s">
        <v>35</v>
      </c>
      <c r="E117" s="54" t="s">
        <v>36</v>
      </c>
      <c r="T117" s="54" t="s">
        <v>36</v>
      </c>
    </row>
    <row r="118" spans="3:20" x14ac:dyDescent="0.15">
      <c r="C118" s="25" t="s">
        <v>175</v>
      </c>
      <c r="D118" s="26" t="s">
        <v>38</v>
      </c>
      <c r="E118" s="56" t="s">
        <v>1335</v>
      </c>
      <c r="T118" s="56" t="s">
        <v>1335</v>
      </c>
    </row>
    <row r="119" spans="3:20" x14ac:dyDescent="0.15">
      <c r="C119" s="25" t="s">
        <v>176</v>
      </c>
      <c r="D119" s="26" t="s">
        <v>41</v>
      </c>
      <c r="E119" s="57">
        <v>0</v>
      </c>
      <c r="T119" s="57">
        <v>0</v>
      </c>
    </row>
    <row r="120" spans="3:20" x14ac:dyDescent="0.15">
      <c r="C120" s="25" t="s">
        <v>177</v>
      </c>
      <c r="D120" s="26" t="s">
        <v>43</v>
      </c>
      <c r="E120" s="54" t="s">
        <v>2021</v>
      </c>
      <c r="T120" s="54" t="s">
        <v>2021</v>
      </c>
    </row>
    <row r="121" spans="3:20" x14ac:dyDescent="0.15">
      <c r="C121" s="25" t="s">
        <v>178</v>
      </c>
      <c r="D121" s="26" t="s">
        <v>45</v>
      </c>
      <c r="E121" s="54">
        <v>0</v>
      </c>
      <c r="T121" s="54">
        <v>0</v>
      </c>
    </row>
    <row r="122" spans="3:20" x14ac:dyDescent="0.15">
      <c r="C122" s="4" t="s">
        <v>179</v>
      </c>
      <c r="D122" s="5" t="s">
        <v>47</v>
      </c>
      <c r="E122" s="54" t="s">
        <v>752</v>
      </c>
      <c r="T122" s="54" t="s">
        <v>752</v>
      </c>
    </row>
    <row r="123" spans="3:20" x14ac:dyDescent="0.15">
      <c r="C123" s="4" t="s">
        <v>180</v>
      </c>
      <c r="D123" s="5" t="s">
        <v>49</v>
      </c>
      <c r="E123" s="58"/>
      <c r="T123" s="58"/>
    </row>
    <row r="124" spans="3:20" x14ac:dyDescent="0.15">
      <c r="C124" s="4" t="s">
        <v>181</v>
      </c>
      <c r="D124" s="5" t="s">
        <v>51</v>
      </c>
      <c r="E124" s="58"/>
      <c r="T124" s="58"/>
    </row>
    <row r="125" spans="3:20" x14ac:dyDescent="0.15">
      <c r="C125" s="4" t="s">
        <v>182</v>
      </c>
      <c r="D125" s="5" t="s">
        <v>53</v>
      </c>
      <c r="E125" s="58" t="s">
        <v>183</v>
      </c>
      <c r="T125" s="58" t="s">
        <v>184</v>
      </c>
    </row>
    <row r="126" spans="3:20" x14ac:dyDescent="0.15">
      <c r="C126" s="4" t="s">
        <v>185</v>
      </c>
      <c r="D126" s="5" t="s">
        <v>55</v>
      </c>
      <c r="E126" s="54"/>
      <c r="T126" s="54"/>
    </row>
    <row r="127" spans="3:20" x14ac:dyDescent="0.15">
      <c r="C127" s="4" t="s">
        <v>186</v>
      </c>
      <c r="D127" s="5" t="s">
        <v>57</v>
      </c>
      <c r="E127" s="64"/>
      <c r="T127" s="64"/>
    </row>
    <row r="128" spans="3:20" x14ac:dyDescent="0.15">
      <c r="C128" s="35" t="s">
        <v>187</v>
      </c>
      <c r="D128" s="5" t="s">
        <v>59</v>
      </c>
      <c r="E128" s="54"/>
      <c r="T128" s="54"/>
    </row>
    <row r="129" spans="3:20" x14ac:dyDescent="0.15">
      <c r="C129" s="4" t="s">
        <v>188</v>
      </c>
      <c r="D129" s="5" t="s">
        <v>62</v>
      </c>
      <c r="E129" s="65">
        <v>65</v>
      </c>
      <c r="T129" s="65">
        <v>60</v>
      </c>
    </row>
    <row r="130" spans="3:20" x14ac:dyDescent="0.15">
      <c r="C130" s="35" t="s">
        <v>189</v>
      </c>
      <c r="D130" s="5" t="s">
        <v>64</v>
      </c>
      <c r="E130" s="54"/>
      <c r="T130" s="54"/>
    </row>
    <row r="131" spans="3:20" x14ac:dyDescent="0.15">
      <c r="C131" s="38" t="s">
        <v>190</v>
      </c>
      <c r="D131" s="39" t="s">
        <v>66</v>
      </c>
      <c r="E131" s="53" t="s">
        <v>162</v>
      </c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53" t="s">
        <v>163</v>
      </c>
    </row>
    <row r="132" spans="3:20" x14ac:dyDescent="0.15">
      <c r="C132" s="35" t="s">
        <v>191</v>
      </c>
      <c r="D132" s="40" t="s">
        <v>70</v>
      </c>
      <c r="E132" s="62"/>
      <c r="T132" s="62">
        <v>23</v>
      </c>
    </row>
    <row r="133" spans="3:20" x14ac:dyDescent="0.15">
      <c r="C133" s="35" t="s">
        <v>192</v>
      </c>
      <c r="D133" s="40" t="s">
        <v>72</v>
      </c>
      <c r="E133" s="63"/>
      <c r="T133" s="63" t="s">
        <v>95</v>
      </c>
    </row>
    <row r="134" spans="3:20" x14ac:dyDescent="0.15">
      <c r="C134" s="35" t="s">
        <v>193</v>
      </c>
      <c r="D134" s="40" t="s">
        <v>75</v>
      </c>
      <c r="E134" s="63"/>
      <c r="T134" s="63" t="s">
        <v>76</v>
      </c>
    </row>
    <row r="135" spans="3:20" x14ac:dyDescent="0.15">
      <c r="C135" s="35" t="s">
        <v>194</v>
      </c>
      <c r="D135" s="40" t="s">
        <v>70</v>
      </c>
      <c r="E135" s="63"/>
      <c r="T135" s="63">
        <v>15</v>
      </c>
    </row>
    <row r="136" spans="3:20" x14ac:dyDescent="0.15">
      <c r="C136" s="35" t="s">
        <v>195</v>
      </c>
      <c r="D136" s="40" t="s">
        <v>72</v>
      </c>
      <c r="E136" s="63"/>
      <c r="T136" s="63" t="s">
        <v>196</v>
      </c>
    </row>
    <row r="137" spans="3:20" x14ac:dyDescent="0.15">
      <c r="C137" s="35" t="s">
        <v>197</v>
      </c>
      <c r="D137" s="40" t="s">
        <v>75</v>
      </c>
      <c r="E137" s="63"/>
      <c r="T137" s="63" t="s">
        <v>76</v>
      </c>
    </row>
    <row r="138" spans="3:20" x14ac:dyDescent="0.15">
      <c r="C138" s="35" t="s">
        <v>198</v>
      </c>
      <c r="D138" s="40" t="s">
        <v>70</v>
      </c>
      <c r="E138" s="63"/>
      <c r="T138" s="63">
        <v>8</v>
      </c>
    </row>
    <row r="139" spans="3:20" x14ac:dyDescent="0.15">
      <c r="C139" s="16" t="s">
        <v>1441</v>
      </c>
      <c r="D139" s="17" t="s">
        <v>22</v>
      </c>
      <c r="E139" s="66" t="s">
        <v>199</v>
      </c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66" t="s">
        <v>199</v>
      </c>
    </row>
    <row r="140" spans="3:20" x14ac:dyDescent="0.15">
      <c r="C140" s="4" t="s">
        <v>200</v>
      </c>
      <c r="D140" s="5" t="s">
        <v>26</v>
      </c>
      <c r="E140" s="22" t="s">
        <v>2023</v>
      </c>
      <c r="T140" s="22" t="s">
        <v>2023</v>
      </c>
    </row>
    <row r="141" spans="3:20" x14ac:dyDescent="0.15">
      <c r="C141" s="4" t="s">
        <v>201</v>
      </c>
      <c r="D141" s="5" t="s">
        <v>28</v>
      </c>
      <c r="E141" s="67" t="s">
        <v>29</v>
      </c>
      <c r="T141" s="67" t="s">
        <v>29</v>
      </c>
    </row>
    <row r="142" spans="3:20" x14ac:dyDescent="0.15">
      <c r="C142" s="4" t="s">
        <v>202</v>
      </c>
      <c r="D142" s="5" t="s">
        <v>31</v>
      </c>
      <c r="E142" s="68">
        <v>1</v>
      </c>
      <c r="T142" s="68">
        <v>1</v>
      </c>
    </row>
    <row r="143" spans="3:20" x14ac:dyDescent="0.15">
      <c r="C143" s="4" t="s">
        <v>203</v>
      </c>
      <c r="D143" s="5" t="s">
        <v>33</v>
      </c>
      <c r="E143" s="67" t="s">
        <v>753</v>
      </c>
      <c r="T143" s="67" t="s">
        <v>753</v>
      </c>
    </row>
    <row r="144" spans="3:20" x14ac:dyDescent="0.15">
      <c r="C144" s="4" t="s">
        <v>204</v>
      </c>
      <c r="D144" s="5" t="s">
        <v>35</v>
      </c>
      <c r="E144" s="67" t="s">
        <v>36</v>
      </c>
      <c r="T144" s="67" t="s">
        <v>36</v>
      </c>
    </row>
    <row r="145" spans="3:20" x14ac:dyDescent="0.15">
      <c r="C145" s="25" t="s">
        <v>205</v>
      </c>
      <c r="D145" s="26" t="s">
        <v>38</v>
      </c>
      <c r="E145" s="69" t="s">
        <v>39</v>
      </c>
      <c r="T145" s="69" t="s">
        <v>39</v>
      </c>
    </row>
    <row r="146" spans="3:20" x14ac:dyDescent="0.15">
      <c r="C146" s="25" t="s">
        <v>206</v>
      </c>
      <c r="D146" s="26" t="s">
        <v>41</v>
      </c>
      <c r="E146" s="70">
        <v>0.5</v>
      </c>
      <c r="T146" s="70">
        <v>0.5</v>
      </c>
    </row>
    <row r="147" spans="3:20" x14ac:dyDescent="0.15">
      <c r="C147" s="25" t="s">
        <v>207</v>
      </c>
      <c r="D147" s="26" t="s">
        <v>43</v>
      </c>
      <c r="E147" s="67" t="s">
        <v>2021</v>
      </c>
      <c r="T147" s="67" t="s">
        <v>2021</v>
      </c>
    </row>
    <row r="148" spans="3:20" x14ac:dyDescent="0.15">
      <c r="C148" s="25" t="s">
        <v>208</v>
      </c>
      <c r="D148" s="26" t="s">
        <v>45</v>
      </c>
      <c r="E148" s="67">
        <v>0</v>
      </c>
      <c r="T148" s="67">
        <v>0</v>
      </c>
    </row>
    <row r="149" spans="3:20" x14ac:dyDescent="0.15">
      <c r="C149" s="4" t="s">
        <v>209</v>
      </c>
      <c r="D149" s="5" t="s">
        <v>47</v>
      </c>
      <c r="E149" s="67" t="s">
        <v>751</v>
      </c>
      <c r="T149" s="67" t="s">
        <v>751</v>
      </c>
    </row>
    <row r="150" spans="3:20" x14ac:dyDescent="0.15">
      <c r="C150" s="4" t="s">
        <v>210</v>
      </c>
      <c r="D150" s="5" t="s">
        <v>49</v>
      </c>
      <c r="E150" s="71"/>
      <c r="T150" s="71"/>
    </row>
    <row r="151" spans="3:20" x14ac:dyDescent="0.15">
      <c r="C151" s="4" t="s">
        <v>211</v>
      </c>
      <c r="D151" s="5" t="s">
        <v>51</v>
      </c>
      <c r="E151" s="71"/>
      <c r="T151" s="71"/>
    </row>
    <row r="152" spans="3:20" x14ac:dyDescent="0.15">
      <c r="C152" s="4" t="s">
        <v>212</v>
      </c>
      <c r="D152" s="5" t="s">
        <v>53</v>
      </c>
      <c r="E152" s="72"/>
      <c r="T152" s="72"/>
    </row>
    <row r="153" spans="3:20" x14ac:dyDescent="0.15">
      <c r="C153" s="4" t="s">
        <v>213</v>
      </c>
      <c r="D153" s="5" t="s">
        <v>55</v>
      </c>
      <c r="E153" s="67"/>
      <c r="T153" s="67"/>
    </row>
    <row r="154" spans="3:20" x14ac:dyDescent="0.15">
      <c r="C154" s="4" t="s">
        <v>214</v>
      </c>
      <c r="D154" s="5" t="s">
        <v>57</v>
      </c>
      <c r="E154" s="72">
        <v>95000</v>
      </c>
      <c r="T154" s="72">
        <v>115000</v>
      </c>
    </row>
    <row r="155" spans="3:20" x14ac:dyDescent="0.15">
      <c r="C155" s="35" t="s">
        <v>215</v>
      </c>
      <c r="D155" s="5" t="s">
        <v>59</v>
      </c>
      <c r="E155" s="67"/>
      <c r="T155" s="67"/>
    </row>
    <row r="156" spans="3:20" x14ac:dyDescent="0.15">
      <c r="C156" s="4" t="s">
        <v>216</v>
      </c>
      <c r="D156" s="5" t="s">
        <v>62</v>
      </c>
      <c r="E156" s="73">
        <v>73</v>
      </c>
      <c r="T156" s="73">
        <v>70</v>
      </c>
    </row>
    <row r="157" spans="3:20" x14ac:dyDescent="0.15">
      <c r="C157" s="35" t="s">
        <v>217</v>
      </c>
      <c r="D157" s="5" t="s">
        <v>218</v>
      </c>
      <c r="E157" s="67">
        <v>60</v>
      </c>
      <c r="T157" s="67">
        <v>40</v>
      </c>
    </row>
    <row r="158" spans="3:20" x14ac:dyDescent="0.15">
      <c r="C158" s="35" t="s">
        <v>219</v>
      </c>
      <c r="D158" s="5" t="s">
        <v>220</v>
      </c>
      <c r="E158" s="70">
        <v>0.6</v>
      </c>
      <c r="T158" s="70">
        <v>0.75</v>
      </c>
    </row>
    <row r="159" spans="3:20" x14ac:dyDescent="0.15">
      <c r="C159" s="35" t="s">
        <v>221</v>
      </c>
      <c r="D159" s="5" t="s">
        <v>222</v>
      </c>
      <c r="E159" s="71">
        <v>60000</v>
      </c>
      <c r="T159" s="71">
        <v>90000</v>
      </c>
    </row>
    <row r="160" spans="3:20" x14ac:dyDescent="0.15">
      <c r="C160" s="35" t="s">
        <v>223</v>
      </c>
      <c r="D160" s="5" t="s">
        <v>218</v>
      </c>
      <c r="E160" s="67">
        <v>65</v>
      </c>
      <c r="T160" s="67"/>
    </row>
    <row r="161" spans="3:20" x14ac:dyDescent="0.15">
      <c r="C161" s="35" t="s">
        <v>224</v>
      </c>
      <c r="D161" s="5" t="s">
        <v>220</v>
      </c>
      <c r="E161" s="70">
        <v>0.5</v>
      </c>
      <c r="T161" s="70"/>
    </row>
    <row r="162" spans="3:20" x14ac:dyDescent="0.15">
      <c r="C162" s="35" t="s">
        <v>225</v>
      </c>
      <c r="D162" s="5" t="s">
        <v>222</v>
      </c>
      <c r="E162" s="71">
        <v>60000</v>
      </c>
      <c r="T162" s="71"/>
    </row>
    <row r="163" spans="3:20" x14ac:dyDescent="0.15">
      <c r="C163" s="35" t="s">
        <v>226</v>
      </c>
      <c r="D163" s="5" t="s">
        <v>218</v>
      </c>
      <c r="E163" s="73">
        <v>70</v>
      </c>
      <c r="T163" s="73"/>
    </row>
    <row r="164" spans="3:20" x14ac:dyDescent="0.15">
      <c r="C164" s="35" t="s">
        <v>227</v>
      </c>
      <c r="D164" s="5" t="s">
        <v>220</v>
      </c>
      <c r="E164" s="70">
        <v>0.4</v>
      </c>
      <c r="T164" s="70"/>
    </row>
    <row r="165" spans="3:20" x14ac:dyDescent="0.15">
      <c r="C165" s="35" t="s">
        <v>228</v>
      </c>
      <c r="D165" s="5" t="s">
        <v>222</v>
      </c>
      <c r="E165" s="74"/>
      <c r="T165" s="74"/>
    </row>
    <row r="166" spans="3:20" x14ac:dyDescent="0.15">
      <c r="C166" s="35" t="s">
        <v>229</v>
      </c>
      <c r="D166" s="40" t="s">
        <v>66</v>
      </c>
      <c r="E166" s="75" t="s">
        <v>230</v>
      </c>
      <c r="T166" s="75" t="s">
        <v>231</v>
      </c>
    </row>
    <row r="167" spans="3:20" x14ac:dyDescent="0.15">
      <c r="C167" s="35" t="s">
        <v>232</v>
      </c>
      <c r="D167" s="40" t="s">
        <v>70</v>
      </c>
      <c r="E167" s="75"/>
      <c r="T167" s="75">
        <v>33</v>
      </c>
    </row>
    <row r="168" spans="3:20" x14ac:dyDescent="0.15">
      <c r="C168" s="35" t="s">
        <v>233</v>
      </c>
      <c r="D168" s="40" t="s">
        <v>72</v>
      </c>
      <c r="E168" s="76"/>
      <c r="T168" s="76" t="s">
        <v>234</v>
      </c>
    </row>
    <row r="169" spans="3:20" x14ac:dyDescent="0.15">
      <c r="C169" s="35" t="s">
        <v>235</v>
      </c>
      <c r="D169" s="40" t="s">
        <v>75</v>
      </c>
      <c r="E169" s="76"/>
      <c r="T169" s="76" t="s">
        <v>76</v>
      </c>
    </row>
    <row r="170" spans="3:20" x14ac:dyDescent="0.15">
      <c r="C170" s="35" t="s">
        <v>236</v>
      </c>
      <c r="D170" s="40" t="s">
        <v>70</v>
      </c>
      <c r="E170" s="76"/>
      <c r="T170" s="76">
        <v>22</v>
      </c>
    </row>
    <row r="171" spans="3:20" x14ac:dyDescent="0.15">
      <c r="C171" s="35" t="s">
        <v>237</v>
      </c>
      <c r="D171" s="40" t="s">
        <v>72</v>
      </c>
      <c r="E171" s="76"/>
      <c r="T171" s="76" t="s">
        <v>238</v>
      </c>
    </row>
    <row r="172" spans="3:20" x14ac:dyDescent="0.15">
      <c r="C172" s="35" t="s">
        <v>239</v>
      </c>
      <c r="D172" s="40" t="s">
        <v>75</v>
      </c>
      <c r="E172" s="76"/>
      <c r="T172" s="76" t="s">
        <v>76</v>
      </c>
    </row>
    <row r="173" spans="3:20" x14ac:dyDescent="0.15">
      <c r="C173" s="35" t="s">
        <v>240</v>
      </c>
      <c r="D173" s="40" t="s">
        <v>70</v>
      </c>
      <c r="E173" s="76"/>
      <c r="T173" s="76">
        <v>8</v>
      </c>
    </row>
    <row r="174" spans="3:20" x14ac:dyDescent="0.15">
      <c r="C174" s="35" t="s">
        <v>241</v>
      </c>
      <c r="D174" s="40" t="s">
        <v>72</v>
      </c>
      <c r="E174" s="76"/>
      <c r="T174" s="76" t="s">
        <v>242</v>
      </c>
    </row>
    <row r="175" spans="3:20" x14ac:dyDescent="0.15">
      <c r="C175" s="35" t="s">
        <v>243</v>
      </c>
      <c r="D175" s="40" t="s">
        <v>75</v>
      </c>
      <c r="E175" s="76"/>
      <c r="T175" s="76" t="s">
        <v>76</v>
      </c>
    </row>
    <row r="176" spans="3:20" x14ac:dyDescent="0.15">
      <c r="C176" s="77" t="s">
        <v>244</v>
      </c>
      <c r="D176" s="78" t="s">
        <v>70</v>
      </c>
      <c r="E176" s="79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79">
        <v>3</v>
      </c>
    </row>
    <row r="177" spans="3:20" x14ac:dyDescent="0.15">
      <c r="C177" s="4" t="s">
        <v>245</v>
      </c>
      <c r="D177" s="5" t="s">
        <v>26</v>
      </c>
      <c r="E177" s="22" t="s">
        <v>99</v>
      </c>
      <c r="T177" s="22" t="s">
        <v>99</v>
      </c>
    </row>
    <row r="178" spans="3:20" x14ac:dyDescent="0.15">
      <c r="C178" s="4" t="s">
        <v>246</v>
      </c>
      <c r="D178" s="5" t="s">
        <v>28</v>
      </c>
      <c r="E178" s="67" t="s">
        <v>29</v>
      </c>
      <c r="T178" s="67" t="s">
        <v>29</v>
      </c>
    </row>
    <row r="179" spans="3:20" x14ac:dyDescent="0.15">
      <c r="C179" s="4" t="s">
        <v>247</v>
      </c>
      <c r="D179" s="5" t="s">
        <v>33</v>
      </c>
      <c r="E179" s="67" t="s">
        <v>753</v>
      </c>
      <c r="T179" s="67" t="s">
        <v>753</v>
      </c>
    </row>
    <row r="180" spans="3:20" x14ac:dyDescent="0.15">
      <c r="C180" s="4" t="s">
        <v>248</v>
      </c>
      <c r="D180" s="5" t="s">
        <v>35</v>
      </c>
      <c r="E180" s="67" t="s">
        <v>36</v>
      </c>
      <c r="T180" s="67" t="s">
        <v>36</v>
      </c>
    </row>
    <row r="181" spans="3:20" x14ac:dyDescent="0.15">
      <c r="C181" s="25" t="s">
        <v>249</v>
      </c>
      <c r="D181" s="26" t="s">
        <v>38</v>
      </c>
      <c r="E181" s="69" t="s">
        <v>1335</v>
      </c>
      <c r="T181" s="69" t="s">
        <v>1335</v>
      </c>
    </row>
    <row r="182" spans="3:20" x14ac:dyDescent="0.15">
      <c r="C182" s="25" t="s">
        <v>250</v>
      </c>
      <c r="D182" s="26" t="s">
        <v>41</v>
      </c>
      <c r="E182" s="70">
        <v>0</v>
      </c>
      <c r="T182" s="70">
        <v>0</v>
      </c>
    </row>
    <row r="183" spans="3:20" x14ac:dyDescent="0.15">
      <c r="C183" s="25" t="s">
        <v>251</v>
      </c>
      <c r="D183" s="26" t="s">
        <v>43</v>
      </c>
      <c r="E183" s="67" t="s">
        <v>2021</v>
      </c>
      <c r="T183" s="67" t="s">
        <v>2021</v>
      </c>
    </row>
    <row r="184" spans="3:20" x14ac:dyDescent="0.15">
      <c r="C184" s="25" t="s">
        <v>252</v>
      </c>
      <c r="D184" s="26" t="s">
        <v>45</v>
      </c>
      <c r="E184" s="67">
        <v>0</v>
      </c>
      <c r="T184" s="67">
        <v>0</v>
      </c>
    </row>
    <row r="185" spans="3:20" x14ac:dyDescent="0.15">
      <c r="C185" s="4" t="s">
        <v>253</v>
      </c>
      <c r="D185" s="5" t="s">
        <v>47</v>
      </c>
      <c r="E185" s="67" t="s">
        <v>2640</v>
      </c>
      <c r="T185" s="67" t="s">
        <v>2640</v>
      </c>
    </row>
    <row r="186" spans="3:20" x14ac:dyDescent="0.15">
      <c r="C186" s="4" t="s">
        <v>254</v>
      </c>
      <c r="D186" s="5" t="s">
        <v>49</v>
      </c>
      <c r="E186" s="71"/>
      <c r="T186" s="71"/>
    </row>
    <row r="187" spans="3:20" x14ac:dyDescent="0.15">
      <c r="C187" s="4" t="s">
        <v>255</v>
      </c>
      <c r="D187" s="5" t="s">
        <v>51</v>
      </c>
      <c r="E187" s="71"/>
      <c r="T187" s="71"/>
    </row>
    <row r="188" spans="3:20" x14ac:dyDescent="0.15">
      <c r="C188" s="4" t="s">
        <v>256</v>
      </c>
      <c r="D188" s="5" t="s">
        <v>53</v>
      </c>
      <c r="E188" s="71"/>
      <c r="T188" s="71"/>
    </row>
    <row r="189" spans="3:20" x14ac:dyDescent="0.15">
      <c r="C189" s="4" t="s">
        <v>257</v>
      </c>
      <c r="D189" s="5" t="s">
        <v>55</v>
      </c>
      <c r="E189" s="67"/>
      <c r="T189" s="67"/>
    </row>
    <row r="190" spans="3:20" x14ac:dyDescent="0.15">
      <c r="C190" s="4" t="s">
        <v>258</v>
      </c>
      <c r="D190" s="5" t="s">
        <v>57</v>
      </c>
      <c r="E190" s="80"/>
      <c r="T190" s="80"/>
    </row>
    <row r="191" spans="3:20" x14ac:dyDescent="0.15">
      <c r="C191" s="35" t="s">
        <v>259</v>
      </c>
      <c r="D191" s="5" t="s">
        <v>59</v>
      </c>
      <c r="E191" s="70">
        <v>0.6</v>
      </c>
      <c r="T191" s="70">
        <v>0.7</v>
      </c>
    </row>
    <row r="192" spans="3:20" x14ac:dyDescent="0.15">
      <c r="C192" s="4" t="s">
        <v>260</v>
      </c>
      <c r="D192" s="5" t="s">
        <v>62</v>
      </c>
      <c r="E192" s="73">
        <v>65</v>
      </c>
      <c r="T192" s="73">
        <v>60</v>
      </c>
    </row>
    <row r="193" spans="3:20" x14ac:dyDescent="0.15">
      <c r="C193" s="35" t="s">
        <v>261</v>
      </c>
      <c r="D193" s="5" t="s">
        <v>64</v>
      </c>
      <c r="E193" s="81"/>
      <c r="T193" s="81"/>
    </row>
    <row r="194" spans="3:20" x14ac:dyDescent="0.15">
      <c r="C194" s="35" t="s">
        <v>262</v>
      </c>
      <c r="D194" s="40" t="s">
        <v>66</v>
      </c>
      <c r="E194" s="75" t="s">
        <v>230</v>
      </c>
      <c r="T194" s="75" t="s">
        <v>231</v>
      </c>
    </row>
    <row r="195" spans="3:20" x14ac:dyDescent="0.15">
      <c r="C195" s="35" t="s">
        <v>263</v>
      </c>
      <c r="D195" s="40" t="s">
        <v>70</v>
      </c>
      <c r="E195" s="75"/>
      <c r="T195" s="75">
        <v>19</v>
      </c>
    </row>
    <row r="196" spans="3:20" x14ac:dyDescent="0.15">
      <c r="C196" s="35" t="s">
        <v>264</v>
      </c>
      <c r="D196" s="40" t="s">
        <v>72</v>
      </c>
      <c r="E196" s="76"/>
      <c r="T196" s="76" t="s">
        <v>234</v>
      </c>
    </row>
    <row r="197" spans="3:20" x14ac:dyDescent="0.15">
      <c r="C197" s="35" t="s">
        <v>265</v>
      </c>
      <c r="D197" s="40" t="s">
        <v>75</v>
      </c>
      <c r="E197" s="76"/>
      <c r="T197" s="76" t="s">
        <v>76</v>
      </c>
    </row>
    <row r="198" spans="3:20" x14ac:dyDescent="0.15">
      <c r="C198" s="35" t="s">
        <v>266</v>
      </c>
      <c r="D198" s="40" t="s">
        <v>70</v>
      </c>
      <c r="E198" s="79"/>
      <c r="T198" s="79">
        <v>19</v>
      </c>
    </row>
    <row r="199" spans="3:20" x14ac:dyDescent="0.15">
      <c r="C199" s="4" t="s">
        <v>1442</v>
      </c>
      <c r="D199" s="5" t="s">
        <v>22</v>
      </c>
      <c r="E199" s="82" t="s">
        <v>267</v>
      </c>
      <c r="T199" s="82" t="s">
        <v>268</v>
      </c>
    </row>
    <row r="200" spans="3:20" x14ac:dyDescent="0.15">
      <c r="C200" s="4" t="s">
        <v>269</v>
      </c>
      <c r="D200" s="5" t="s">
        <v>26</v>
      </c>
      <c r="E200" s="22" t="s">
        <v>2023</v>
      </c>
      <c r="T200" s="22" t="s">
        <v>2023</v>
      </c>
    </row>
    <row r="201" spans="3:20" x14ac:dyDescent="0.15">
      <c r="C201" s="4" t="s">
        <v>270</v>
      </c>
      <c r="D201" s="5" t="s">
        <v>28</v>
      </c>
      <c r="E201" s="83" t="s">
        <v>29</v>
      </c>
      <c r="T201" s="83" t="s">
        <v>29</v>
      </c>
    </row>
    <row r="202" spans="3:20" x14ac:dyDescent="0.15">
      <c r="C202" s="4" t="s">
        <v>271</v>
      </c>
      <c r="D202" s="5" t="s">
        <v>31</v>
      </c>
      <c r="E202" s="84">
        <v>1</v>
      </c>
      <c r="T202" s="84">
        <v>1</v>
      </c>
    </row>
    <row r="203" spans="3:20" x14ac:dyDescent="0.15">
      <c r="C203" s="4" t="s">
        <v>272</v>
      </c>
      <c r="D203" s="5" t="s">
        <v>33</v>
      </c>
      <c r="E203" s="83" t="s">
        <v>753</v>
      </c>
      <c r="T203" s="83" t="s">
        <v>753</v>
      </c>
    </row>
    <row r="204" spans="3:20" x14ac:dyDescent="0.15">
      <c r="C204" s="4" t="s">
        <v>273</v>
      </c>
      <c r="D204" s="5" t="s">
        <v>35</v>
      </c>
      <c r="E204" s="83" t="s">
        <v>36</v>
      </c>
      <c r="T204" s="83" t="s">
        <v>36</v>
      </c>
    </row>
    <row r="205" spans="3:20" x14ac:dyDescent="0.15">
      <c r="C205" s="25" t="s">
        <v>274</v>
      </c>
      <c r="D205" s="26" t="s">
        <v>38</v>
      </c>
      <c r="E205" s="85" t="s">
        <v>39</v>
      </c>
      <c r="T205" s="85" t="s">
        <v>39</v>
      </c>
    </row>
    <row r="206" spans="3:20" x14ac:dyDescent="0.15">
      <c r="C206" s="25" t="s">
        <v>275</v>
      </c>
      <c r="D206" s="26" t="s">
        <v>41</v>
      </c>
      <c r="E206" s="86">
        <v>0.5</v>
      </c>
      <c r="T206" s="86">
        <v>0.5</v>
      </c>
    </row>
    <row r="207" spans="3:20" x14ac:dyDescent="0.15">
      <c r="C207" s="25" t="s">
        <v>276</v>
      </c>
      <c r="D207" s="26" t="s">
        <v>43</v>
      </c>
      <c r="E207" s="83" t="s">
        <v>2021</v>
      </c>
      <c r="T207" s="83" t="s">
        <v>2021</v>
      </c>
    </row>
    <row r="208" spans="3:20" x14ac:dyDescent="0.15">
      <c r="C208" s="25" t="s">
        <v>277</v>
      </c>
      <c r="D208" s="26" t="s">
        <v>45</v>
      </c>
      <c r="E208" s="83">
        <v>0</v>
      </c>
      <c r="T208" s="83">
        <v>0</v>
      </c>
    </row>
    <row r="209" spans="3:20" x14ac:dyDescent="0.15">
      <c r="C209" s="4" t="s">
        <v>278</v>
      </c>
      <c r="D209" s="5" t="s">
        <v>47</v>
      </c>
      <c r="E209" s="83" t="s">
        <v>750</v>
      </c>
      <c r="T209" s="83" t="s">
        <v>750</v>
      </c>
    </row>
    <row r="210" spans="3:20" x14ac:dyDescent="0.15">
      <c r="C210" s="4" t="s">
        <v>279</v>
      </c>
      <c r="D210" s="5" t="s">
        <v>49</v>
      </c>
      <c r="E210" s="87">
        <v>90000</v>
      </c>
      <c r="T210" s="87">
        <v>100000</v>
      </c>
    </row>
    <row r="211" spans="3:20" x14ac:dyDescent="0.15">
      <c r="C211" s="4" t="s">
        <v>280</v>
      </c>
      <c r="D211" s="5" t="s">
        <v>51</v>
      </c>
      <c r="E211" s="87">
        <v>50000</v>
      </c>
      <c r="T211" s="87">
        <v>40000</v>
      </c>
    </row>
    <row r="212" spans="3:20" x14ac:dyDescent="0.15">
      <c r="C212" s="4" t="s">
        <v>281</v>
      </c>
      <c r="D212" s="5" t="s">
        <v>53</v>
      </c>
      <c r="E212" s="88"/>
      <c r="T212" s="88"/>
    </row>
    <row r="213" spans="3:20" x14ac:dyDescent="0.15">
      <c r="C213" s="4" t="s">
        <v>282</v>
      </c>
      <c r="D213" s="5" t="s">
        <v>55</v>
      </c>
      <c r="E213" s="83">
        <v>2</v>
      </c>
      <c r="T213" s="83">
        <v>2</v>
      </c>
    </row>
    <row r="214" spans="3:20" x14ac:dyDescent="0.15">
      <c r="C214" s="4" t="s">
        <v>283</v>
      </c>
      <c r="D214" s="5" t="s">
        <v>57</v>
      </c>
      <c r="E214" s="88"/>
      <c r="T214" s="88"/>
    </row>
    <row r="215" spans="3:20" x14ac:dyDescent="0.15">
      <c r="C215" s="35" t="s">
        <v>284</v>
      </c>
      <c r="D215" s="5" t="s">
        <v>59</v>
      </c>
      <c r="E215" s="83"/>
      <c r="T215" s="83"/>
    </row>
    <row r="216" spans="3:20" x14ac:dyDescent="0.15">
      <c r="C216" s="4" t="s">
        <v>285</v>
      </c>
      <c r="D216" s="5" t="s">
        <v>62</v>
      </c>
      <c r="E216" s="89">
        <v>73</v>
      </c>
      <c r="T216" s="89">
        <v>75</v>
      </c>
    </row>
    <row r="217" spans="3:20" x14ac:dyDescent="0.15">
      <c r="C217" s="35" t="s">
        <v>286</v>
      </c>
      <c r="D217" s="5" t="s">
        <v>64</v>
      </c>
      <c r="E217" s="90"/>
      <c r="T217" s="90"/>
    </row>
    <row r="218" spans="3:20" x14ac:dyDescent="0.15">
      <c r="C218" s="35" t="s">
        <v>287</v>
      </c>
      <c r="D218" s="40" t="s">
        <v>66</v>
      </c>
      <c r="E218" s="82" t="s">
        <v>288</v>
      </c>
      <c r="T218" s="82" t="s">
        <v>289</v>
      </c>
    </row>
    <row r="219" spans="3:20" x14ac:dyDescent="0.15">
      <c r="C219" s="35" t="s">
        <v>290</v>
      </c>
      <c r="D219" s="40" t="s">
        <v>70</v>
      </c>
      <c r="E219" s="82"/>
      <c r="T219" s="82">
        <v>24</v>
      </c>
    </row>
    <row r="220" spans="3:20" x14ac:dyDescent="0.15">
      <c r="C220" s="35" t="s">
        <v>291</v>
      </c>
      <c r="D220" s="40" t="s">
        <v>72</v>
      </c>
      <c r="E220" s="91"/>
      <c r="T220" s="91" t="s">
        <v>83</v>
      </c>
    </row>
    <row r="221" spans="3:20" x14ac:dyDescent="0.15">
      <c r="C221" s="35" t="s">
        <v>292</v>
      </c>
      <c r="D221" s="40" t="s">
        <v>75</v>
      </c>
      <c r="E221" s="91"/>
      <c r="T221" s="91" t="s">
        <v>76</v>
      </c>
    </row>
    <row r="222" spans="3:20" x14ac:dyDescent="0.15">
      <c r="C222" s="35" t="s">
        <v>293</v>
      </c>
      <c r="D222" s="40" t="s">
        <v>70</v>
      </c>
      <c r="E222" s="91"/>
      <c r="T222" s="91">
        <v>24</v>
      </c>
    </row>
    <row r="223" spans="3:20" x14ac:dyDescent="0.15">
      <c r="C223" s="4" t="s">
        <v>294</v>
      </c>
      <c r="D223" s="5" t="s">
        <v>26</v>
      </c>
      <c r="E223" s="22" t="s">
        <v>99</v>
      </c>
      <c r="T223" s="22" t="s">
        <v>99</v>
      </c>
    </row>
    <row r="224" spans="3:20" x14ac:dyDescent="0.15">
      <c r="C224" s="4" t="s">
        <v>295</v>
      </c>
      <c r="D224" s="5" t="s">
        <v>28</v>
      </c>
      <c r="E224" s="83" t="s">
        <v>29</v>
      </c>
      <c r="T224" s="83" t="s">
        <v>29</v>
      </c>
    </row>
    <row r="225" spans="3:20" x14ac:dyDescent="0.15">
      <c r="C225" s="4" t="s">
        <v>296</v>
      </c>
      <c r="D225" s="5" t="s">
        <v>33</v>
      </c>
      <c r="E225" s="83" t="s">
        <v>753</v>
      </c>
      <c r="T225" s="83" t="s">
        <v>753</v>
      </c>
    </row>
    <row r="226" spans="3:20" x14ac:dyDescent="0.15">
      <c r="C226" s="4" t="s">
        <v>297</v>
      </c>
      <c r="D226" s="5" t="s">
        <v>35</v>
      </c>
      <c r="E226" s="83" t="s">
        <v>36</v>
      </c>
      <c r="T226" s="83" t="s">
        <v>36</v>
      </c>
    </row>
    <row r="227" spans="3:20" x14ac:dyDescent="0.15">
      <c r="C227" s="25" t="s">
        <v>298</v>
      </c>
      <c r="D227" s="26" t="s">
        <v>38</v>
      </c>
      <c r="E227" s="85" t="s">
        <v>1335</v>
      </c>
      <c r="T227" s="85" t="s">
        <v>1335</v>
      </c>
    </row>
    <row r="228" spans="3:20" x14ac:dyDescent="0.15">
      <c r="C228" s="25" t="s">
        <v>299</v>
      </c>
      <c r="D228" s="26" t="s">
        <v>41</v>
      </c>
      <c r="E228" s="86">
        <v>0</v>
      </c>
      <c r="T228" s="86">
        <v>0</v>
      </c>
    </row>
    <row r="229" spans="3:20" x14ac:dyDescent="0.15">
      <c r="C229" s="25" t="s">
        <v>300</v>
      </c>
      <c r="D229" s="26" t="s">
        <v>43</v>
      </c>
      <c r="E229" s="83" t="s">
        <v>2021</v>
      </c>
      <c r="T229" s="83" t="s">
        <v>2021</v>
      </c>
    </row>
    <row r="230" spans="3:20" x14ac:dyDescent="0.15">
      <c r="C230" s="25" t="s">
        <v>301</v>
      </c>
      <c r="D230" s="26" t="s">
        <v>45</v>
      </c>
      <c r="E230" s="83">
        <v>0</v>
      </c>
      <c r="T230" s="83">
        <v>0</v>
      </c>
    </row>
    <row r="231" spans="3:20" x14ac:dyDescent="0.15">
      <c r="C231" s="4" t="s">
        <v>302</v>
      </c>
      <c r="D231" s="5" t="s">
        <v>47</v>
      </c>
      <c r="E231" s="83" t="s">
        <v>751</v>
      </c>
      <c r="T231" s="83" t="s">
        <v>751</v>
      </c>
    </row>
    <row r="232" spans="3:20" x14ac:dyDescent="0.15">
      <c r="C232" s="4" t="s">
        <v>303</v>
      </c>
      <c r="D232" s="5" t="s">
        <v>49</v>
      </c>
      <c r="E232" s="87"/>
      <c r="T232" s="87"/>
    </row>
    <row r="233" spans="3:20" x14ac:dyDescent="0.15">
      <c r="C233" s="4" t="s">
        <v>304</v>
      </c>
      <c r="D233" s="5" t="s">
        <v>51</v>
      </c>
      <c r="E233" s="87"/>
      <c r="T233" s="87"/>
    </row>
    <row r="234" spans="3:20" x14ac:dyDescent="0.15">
      <c r="C234" s="4" t="s">
        <v>305</v>
      </c>
      <c r="D234" s="5" t="s">
        <v>53</v>
      </c>
      <c r="E234" s="87"/>
      <c r="T234" s="87"/>
    </row>
    <row r="235" spans="3:20" x14ac:dyDescent="0.15">
      <c r="C235" s="4" t="s">
        <v>306</v>
      </c>
      <c r="D235" s="5" t="s">
        <v>55</v>
      </c>
      <c r="E235" s="83"/>
      <c r="T235" s="83"/>
    </row>
    <row r="236" spans="3:20" x14ac:dyDescent="0.15">
      <c r="C236" s="4" t="s">
        <v>307</v>
      </c>
      <c r="D236" s="5" t="s">
        <v>57</v>
      </c>
      <c r="E236" s="92">
        <v>75000</v>
      </c>
      <c r="T236" s="92">
        <v>70000</v>
      </c>
    </row>
    <row r="237" spans="3:20" x14ac:dyDescent="0.15">
      <c r="C237" s="35" t="s">
        <v>308</v>
      </c>
      <c r="D237" s="5" t="s">
        <v>59</v>
      </c>
      <c r="E237" s="86"/>
      <c r="T237" s="86"/>
    </row>
    <row r="238" spans="3:20" x14ac:dyDescent="0.15">
      <c r="C238" s="4" t="s">
        <v>309</v>
      </c>
      <c r="D238" s="5" t="s">
        <v>62</v>
      </c>
      <c r="E238" s="89">
        <v>65</v>
      </c>
      <c r="T238" s="89">
        <v>65</v>
      </c>
    </row>
    <row r="239" spans="3:20" x14ac:dyDescent="0.15">
      <c r="C239" s="35" t="s">
        <v>310</v>
      </c>
      <c r="D239" s="5" t="s">
        <v>64</v>
      </c>
      <c r="E239" s="93"/>
      <c r="T239" s="93"/>
    </row>
    <row r="240" spans="3:20" x14ac:dyDescent="0.15">
      <c r="C240" s="35" t="s">
        <v>311</v>
      </c>
      <c r="D240" s="40" t="s">
        <v>66</v>
      </c>
      <c r="E240" s="82" t="s">
        <v>288</v>
      </c>
      <c r="T240" s="82" t="s">
        <v>289</v>
      </c>
    </row>
    <row r="241" spans="3:20" x14ac:dyDescent="0.15">
      <c r="C241" s="35" t="s">
        <v>312</v>
      </c>
      <c r="D241" s="40" t="s">
        <v>70</v>
      </c>
      <c r="E241" s="82"/>
      <c r="T241" s="82">
        <v>18</v>
      </c>
    </row>
    <row r="242" spans="3:20" x14ac:dyDescent="0.15">
      <c r="C242" s="35" t="s">
        <v>313</v>
      </c>
      <c r="D242" s="40" t="s">
        <v>72</v>
      </c>
      <c r="E242" s="82"/>
      <c r="T242" s="91" t="s">
        <v>83</v>
      </c>
    </row>
    <row r="243" spans="3:20" x14ac:dyDescent="0.15">
      <c r="C243" s="35" t="s">
        <v>314</v>
      </c>
      <c r="D243" s="40" t="s">
        <v>75</v>
      </c>
      <c r="E243" s="82"/>
      <c r="T243" s="91" t="s">
        <v>76</v>
      </c>
    </row>
    <row r="244" spans="3:20" x14ac:dyDescent="0.15">
      <c r="C244" s="77" t="s">
        <v>315</v>
      </c>
      <c r="D244" s="78" t="s">
        <v>70</v>
      </c>
      <c r="E244" s="94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94">
        <v>18</v>
      </c>
    </row>
    <row r="245" spans="3:20" x14ac:dyDescent="0.15">
      <c r="C245" s="95" t="s">
        <v>316</v>
      </c>
      <c r="D245" s="96" t="s">
        <v>317</v>
      </c>
      <c r="E245" s="6" t="s">
        <v>318</v>
      </c>
      <c r="F245" s="6" t="s">
        <v>319</v>
      </c>
      <c r="G245" s="6"/>
      <c r="H245" s="6" t="s">
        <v>320</v>
      </c>
      <c r="J245" s="6" t="s">
        <v>321</v>
      </c>
      <c r="L245" s="6" t="s">
        <v>322</v>
      </c>
      <c r="N245" s="6" t="s">
        <v>323</v>
      </c>
      <c r="O245" s="6" t="s">
        <v>324</v>
      </c>
      <c r="P245" s="6" t="s">
        <v>325</v>
      </c>
      <c r="R245" s="6" t="s">
        <v>326</v>
      </c>
    </row>
    <row r="246" spans="3:20" x14ac:dyDescent="0.15">
      <c r="C246" s="97" t="s">
        <v>327</v>
      </c>
      <c r="D246" s="98" t="s">
        <v>328</v>
      </c>
      <c r="E246" s="11" t="s">
        <v>329</v>
      </c>
      <c r="F246" s="11" t="s">
        <v>330</v>
      </c>
      <c r="G246" s="11"/>
      <c r="H246" s="11" t="s">
        <v>329</v>
      </c>
      <c r="J246" s="11" t="s">
        <v>329</v>
      </c>
      <c r="L246" s="11" t="s">
        <v>329</v>
      </c>
      <c r="N246" s="11" t="s">
        <v>329</v>
      </c>
      <c r="O246" s="11" t="s">
        <v>329</v>
      </c>
      <c r="P246" s="11" t="s">
        <v>329</v>
      </c>
      <c r="R246" s="11" t="s">
        <v>330</v>
      </c>
    </row>
    <row r="247" spans="3:20" x14ac:dyDescent="0.15">
      <c r="C247" s="99" t="s">
        <v>331</v>
      </c>
      <c r="D247" s="100" t="s">
        <v>332</v>
      </c>
      <c r="E247" s="8">
        <v>29350</v>
      </c>
      <c r="F247" s="8">
        <v>27523</v>
      </c>
      <c r="G247" s="8"/>
      <c r="H247" s="8">
        <v>22045</v>
      </c>
      <c r="J247" s="8">
        <v>26299</v>
      </c>
      <c r="L247" s="8">
        <v>21551</v>
      </c>
      <c r="N247" s="8">
        <v>20152</v>
      </c>
      <c r="O247" s="8">
        <v>17961</v>
      </c>
      <c r="P247" s="8">
        <v>31778</v>
      </c>
      <c r="R247" s="8">
        <v>32123</v>
      </c>
    </row>
    <row r="248" spans="3:20" ht="13" x14ac:dyDescent="0.15">
      <c r="C248" s="97" t="s">
        <v>333</v>
      </c>
      <c r="D248" s="98" t="s">
        <v>334</v>
      </c>
      <c r="E248" s="101">
        <v>63000</v>
      </c>
      <c r="F248" s="102">
        <v>1538</v>
      </c>
      <c r="G248" s="102"/>
      <c r="H248" s="101">
        <v>4231</v>
      </c>
      <c r="J248" s="101">
        <v>38</v>
      </c>
      <c r="L248" s="101">
        <v>10</v>
      </c>
      <c r="N248" s="101">
        <v>50000</v>
      </c>
      <c r="O248" s="101">
        <v>50000</v>
      </c>
      <c r="P248" s="101">
        <v>13</v>
      </c>
      <c r="R248" s="101">
        <v>3533</v>
      </c>
    </row>
    <row r="249" spans="3:20" ht="13" x14ac:dyDescent="0.15">
      <c r="C249" s="97" t="s">
        <v>335</v>
      </c>
      <c r="D249" s="98" t="s">
        <v>336</v>
      </c>
      <c r="E249" s="11" t="s">
        <v>3022</v>
      </c>
      <c r="F249" s="103" t="s">
        <v>3023</v>
      </c>
      <c r="G249" s="103"/>
      <c r="H249" s="11" t="s">
        <v>3024</v>
      </c>
      <c r="J249" s="11" t="s">
        <v>3025</v>
      </c>
      <c r="L249" s="11" t="s">
        <v>3025</v>
      </c>
      <c r="N249" s="11" t="s">
        <v>3022</v>
      </c>
      <c r="O249" s="11" t="s">
        <v>3022</v>
      </c>
      <c r="P249" s="11" t="s">
        <v>3025</v>
      </c>
      <c r="R249" s="11" t="s">
        <v>1438</v>
      </c>
    </row>
    <row r="250" spans="3:20" x14ac:dyDescent="0.15">
      <c r="C250" s="97" t="s">
        <v>337</v>
      </c>
      <c r="D250" s="98" t="s">
        <v>338</v>
      </c>
      <c r="E250" s="11" t="b">
        <v>0</v>
      </c>
      <c r="F250" s="11" t="b">
        <v>0</v>
      </c>
      <c r="G250" s="11"/>
      <c r="H250" s="11" t="b">
        <v>1</v>
      </c>
      <c r="J250" s="11" t="b">
        <v>0</v>
      </c>
      <c r="L250" s="11" t="b">
        <v>1</v>
      </c>
      <c r="N250" s="11" t="b">
        <v>1</v>
      </c>
      <c r="O250" s="11" t="b">
        <v>1</v>
      </c>
      <c r="P250" s="11" t="b">
        <v>0</v>
      </c>
      <c r="R250" s="11" t="b">
        <v>0</v>
      </c>
    </row>
    <row r="251" spans="3:20" x14ac:dyDescent="0.15">
      <c r="C251" s="97" t="s">
        <v>339</v>
      </c>
      <c r="D251" s="98" t="s">
        <v>35</v>
      </c>
      <c r="E251" s="11" t="b">
        <v>0</v>
      </c>
      <c r="F251" s="11" t="b">
        <v>1</v>
      </c>
      <c r="G251" s="11"/>
      <c r="H251" s="11" t="b">
        <v>0</v>
      </c>
      <c r="J251" s="11" t="b">
        <v>0</v>
      </c>
      <c r="L251" s="11" t="b">
        <v>0</v>
      </c>
      <c r="N251" s="11" t="b">
        <v>0</v>
      </c>
      <c r="O251" s="11" t="b">
        <v>0</v>
      </c>
      <c r="P251" s="11" t="b">
        <v>0</v>
      </c>
      <c r="R251" s="11" t="b">
        <v>1</v>
      </c>
    </row>
    <row r="252" spans="3:20" x14ac:dyDescent="0.15">
      <c r="C252" s="104" t="s">
        <v>340</v>
      </c>
      <c r="D252" s="105" t="s">
        <v>341</v>
      </c>
      <c r="E252" s="11" t="s">
        <v>2023</v>
      </c>
      <c r="F252" s="11" t="s">
        <v>2023</v>
      </c>
      <c r="G252" s="10" t="s">
        <v>99</v>
      </c>
      <c r="H252" s="11" t="s">
        <v>2023</v>
      </c>
      <c r="I252" s="10" t="s">
        <v>99</v>
      </c>
      <c r="J252" s="11" t="s">
        <v>2023</v>
      </c>
      <c r="K252" s="10" t="s">
        <v>99</v>
      </c>
      <c r="L252" s="11" t="s">
        <v>2023</v>
      </c>
      <c r="M252" s="10" t="s">
        <v>99</v>
      </c>
      <c r="N252" s="11" t="s">
        <v>2023</v>
      </c>
      <c r="O252" s="11" t="s">
        <v>2023</v>
      </c>
      <c r="P252" s="11" t="s">
        <v>2023</v>
      </c>
      <c r="Q252" s="10" t="s">
        <v>99</v>
      </c>
      <c r="R252" s="11" t="s">
        <v>2023</v>
      </c>
      <c r="S252" s="10" t="s">
        <v>99</v>
      </c>
    </row>
    <row r="253" spans="3:20" x14ac:dyDescent="0.15">
      <c r="C253" s="97" t="s">
        <v>342</v>
      </c>
      <c r="D253" s="98" t="s">
        <v>29</v>
      </c>
      <c r="E253" s="11" t="b">
        <v>1</v>
      </c>
      <c r="F253" s="11" t="b">
        <v>1</v>
      </c>
      <c r="G253" s="11" t="b">
        <v>1</v>
      </c>
      <c r="H253" s="11" t="b">
        <v>1</v>
      </c>
      <c r="I253" s="11" t="b">
        <v>1</v>
      </c>
      <c r="J253" s="11" t="b">
        <v>1</v>
      </c>
      <c r="K253" s="11" t="b">
        <v>1</v>
      </c>
      <c r="L253" s="11" t="b">
        <v>1</v>
      </c>
      <c r="M253" s="11" t="b">
        <v>1</v>
      </c>
      <c r="N253" s="11" t="b">
        <v>1</v>
      </c>
      <c r="O253" s="11" t="b">
        <v>1</v>
      </c>
      <c r="P253" s="11" t="b">
        <v>1</v>
      </c>
      <c r="Q253" s="11" t="b">
        <v>1</v>
      </c>
      <c r="R253" s="11" t="b">
        <v>1</v>
      </c>
      <c r="S253" s="11" t="b">
        <v>1</v>
      </c>
    </row>
    <row r="254" spans="3:20" x14ac:dyDescent="0.15">
      <c r="C254" s="97" t="s">
        <v>343</v>
      </c>
      <c r="D254" s="98" t="s">
        <v>344</v>
      </c>
      <c r="E254" s="11" t="b">
        <v>1</v>
      </c>
      <c r="F254" s="11" t="b">
        <v>1</v>
      </c>
      <c r="G254" s="11" t="b">
        <v>1</v>
      </c>
      <c r="H254" s="11" t="b">
        <v>1</v>
      </c>
      <c r="I254" s="11" t="b">
        <v>1</v>
      </c>
      <c r="J254" s="11" t="b">
        <v>1</v>
      </c>
      <c r="K254" s="11" t="b">
        <v>1</v>
      </c>
      <c r="L254" s="11" t="b">
        <v>1</v>
      </c>
      <c r="M254" s="11" t="b">
        <v>1</v>
      </c>
      <c r="N254" s="11" t="b">
        <v>1</v>
      </c>
      <c r="O254" s="11" t="b">
        <v>1</v>
      </c>
      <c r="P254" s="11" t="b">
        <v>1</v>
      </c>
      <c r="Q254" s="11" t="b">
        <v>1</v>
      </c>
      <c r="R254" s="11" t="b">
        <v>1</v>
      </c>
      <c r="S254" s="11" t="b">
        <v>1</v>
      </c>
    </row>
    <row r="255" spans="3:20" x14ac:dyDescent="0.15">
      <c r="C255" s="97" t="s">
        <v>345</v>
      </c>
      <c r="D255" s="98" t="s">
        <v>346</v>
      </c>
      <c r="E255" s="11" t="s">
        <v>23</v>
      </c>
      <c r="F255" s="11" t="s">
        <v>23</v>
      </c>
      <c r="G255" s="11" t="s">
        <v>23</v>
      </c>
      <c r="H255" s="11" t="s">
        <v>140</v>
      </c>
      <c r="I255" s="11" t="s">
        <v>140</v>
      </c>
      <c r="J255" s="11" t="s">
        <v>199</v>
      </c>
      <c r="K255" s="11" t="s">
        <v>199</v>
      </c>
      <c r="L255" s="11" t="s">
        <v>199</v>
      </c>
      <c r="M255" s="11" t="s">
        <v>199</v>
      </c>
      <c r="N255" s="11" t="s">
        <v>199</v>
      </c>
      <c r="O255" s="11" t="s">
        <v>199</v>
      </c>
      <c r="P255" s="11" t="s">
        <v>267</v>
      </c>
      <c r="Q255" s="11" t="s">
        <v>267</v>
      </c>
      <c r="R255" s="11" t="s">
        <v>267</v>
      </c>
      <c r="S255" s="11" t="s">
        <v>267</v>
      </c>
    </row>
    <row r="256" spans="3:20" x14ac:dyDescent="0.15">
      <c r="C256" s="97" t="s">
        <v>347</v>
      </c>
      <c r="D256" s="98" t="s">
        <v>66</v>
      </c>
      <c r="E256" s="11" t="s">
        <v>67</v>
      </c>
      <c r="F256" s="11" t="s">
        <v>67</v>
      </c>
      <c r="G256" s="11" t="s">
        <v>67</v>
      </c>
      <c r="H256" s="11" t="s">
        <v>162</v>
      </c>
      <c r="I256" s="11" t="s">
        <v>162</v>
      </c>
      <c r="J256" s="11" t="s">
        <v>230</v>
      </c>
      <c r="K256" s="11" t="s">
        <v>230</v>
      </c>
      <c r="L256" s="11" t="s">
        <v>230</v>
      </c>
      <c r="M256" s="11" t="s">
        <v>230</v>
      </c>
      <c r="N256" s="11" t="s">
        <v>230</v>
      </c>
      <c r="O256" s="11" t="s">
        <v>230</v>
      </c>
      <c r="P256" s="11" t="s">
        <v>288</v>
      </c>
      <c r="Q256" s="11" t="s">
        <v>288</v>
      </c>
      <c r="R256" s="11" t="s">
        <v>288</v>
      </c>
      <c r="S256" s="11" t="s">
        <v>288</v>
      </c>
    </row>
    <row r="257" spans="3:18" x14ac:dyDescent="0.15">
      <c r="C257" s="97" t="s">
        <v>348</v>
      </c>
      <c r="D257" s="98" t="s">
        <v>349</v>
      </c>
      <c r="E257" s="101">
        <v>120000</v>
      </c>
      <c r="F257" s="101"/>
      <c r="G257" s="101"/>
      <c r="H257" s="101"/>
      <c r="J257" s="101"/>
      <c r="L257" s="101"/>
      <c r="N257" s="101"/>
      <c r="O257" s="101"/>
      <c r="P257" s="101"/>
      <c r="R257" s="101"/>
    </row>
    <row r="258" spans="3:18" x14ac:dyDescent="0.15">
      <c r="C258" s="97" t="s">
        <v>350</v>
      </c>
      <c r="D258" s="98" t="s">
        <v>351</v>
      </c>
      <c r="E258" s="8" t="s">
        <v>10</v>
      </c>
      <c r="F258" s="8" t="s">
        <v>10</v>
      </c>
      <c r="G258" s="8"/>
      <c r="H258" s="8" t="s">
        <v>10</v>
      </c>
      <c r="J258" s="8" t="s">
        <v>10</v>
      </c>
      <c r="L258" s="8" t="s">
        <v>10</v>
      </c>
      <c r="N258" s="8" t="s">
        <v>10</v>
      </c>
      <c r="O258" s="8" t="s">
        <v>10</v>
      </c>
      <c r="P258" s="8" t="s">
        <v>10</v>
      </c>
      <c r="R258" s="8" t="s">
        <v>10</v>
      </c>
    </row>
    <row r="259" spans="3:18" x14ac:dyDescent="0.15">
      <c r="C259" s="97" t="s">
        <v>352</v>
      </c>
      <c r="D259" s="98" t="s">
        <v>13</v>
      </c>
      <c r="E259" s="9">
        <v>36925</v>
      </c>
      <c r="F259" s="9">
        <v>36925</v>
      </c>
      <c r="G259" s="9"/>
      <c r="H259" s="9">
        <v>36925</v>
      </c>
      <c r="J259" s="9">
        <v>36925</v>
      </c>
      <c r="L259" s="9">
        <v>36925</v>
      </c>
      <c r="N259" s="9">
        <v>36925</v>
      </c>
      <c r="O259" s="9">
        <v>36925</v>
      </c>
      <c r="P259" s="9">
        <v>36925</v>
      </c>
      <c r="R259" s="9">
        <v>36925</v>
      </c>
    </row>
  </sheetData>
  <mergeCells count="1">
    <mergeCell ref="C3:D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C3:AD334"/>
  <sheetViews>
    <sheetView topLeftCell="A194" workbookViewId="0">
      <selection activeCell="G4" sqref="G4:G130"/>
    </sheetView>
  </sheetViews>
  <sheetFormatPr baseColWidth="10" defaultColWidth="8.5" defaultRowHeight="12" x14ac:dyDescent="0.15"/>
  <cols>
    <col min="1" max="1" width="8.5" style="3" collapsed="1"/>
    <col min="2" max="2" width="8.5" style="3" customWidth="1" collapsed="1"/>
    <col min="3" max="3" width="6.5" style="3" customWidth="1" collapsed="1"/>
    <col min="4" max="4" width="32.5" style="3" customWidth="1" collapsed="1"/>
    <col min="5" max="5" width="9.5" style="3" customWidth="1" collapsed="1"/>
    <col min="6" max="6" width="19.5" style="3" customWidth="1" collapsed="1"/>
    <col min="7" max="7" width="17.5" style="3" customWidth="1" collapsed="1"/>
    <col min="8" max="8" width="15.5" style="3" customWidth="1" collapsed="1"/>
    <col min="9" max="9" width="13.5" style="3" bestFit="1" customWidth="1" collapsed="1"/>
    <col min="10" max="10" width="12.5" style="3" customWidth="1" collapsed="1"/>
    <col min="11" max="18" width="8.5" style="3" collapsed="1"/>
    <col min="19" max="19" width="58.5" style="3" customWidth="1" collapsed="1"/>
    <col min="20" max="21" width="8.5" style="3" collapsed="1"/>
    <col min="22" max="22" width="22.5" style="3" customWidth="1" collapsed="1"/>
    <col min="23" max="23" width="24.5" style="3" customWidth="1" collapsed="1"/>
    <col min="24" max="24" width="17.5" style="3" customWidth="1" collapsed="1"/>
    <col min="25" max="25" width="13.5" style="3" customWidth="1" collapsed="1"/>
    <col min="26" max="26" width="12.5" style="3" customWidth="1" collapsed="1"/>
    <col min="27" max="27" width="11.5" style="3" customWidth="1" collapsed="1"/>
    <col min="28" max="30" width="8.5" style="3" collapsed="1"/>
    <col min="31" max="31" width="16.5" style="3" customWidth="1" collapsed="1"/>
    <col min="32" max="16384" width="8.5" style="3" collapsed="1"/>
  </cols>
  <sheetData>
    <row r="3" spans="4:26" x14ac:dyDescent="0.15">
      <c r="D3" s="470" t="s">
        <v>1279</v>
      </c>
      <c r="E3" s="470"/>
      <c r="F3" s="470"/>
      <c r="G3" s="470"/>
      <c r="H3" s="35"/>
      <c r="I3" s="35"/>
      <c r="U3" s="455" t="s">
        <v>1280</v>
      </c>
      <c r="V3" s="455"/>
      <c r="W3" s="455"/>
      <c r="X3" s="455"/>
    </row>
    <row r="4" spans="4:26" x14ac:dyDescent="0.15">
      <c r="D4" s="35" t="s">
        <v>353</v>
      </c>
      <c r="E4" s="35" t="s">
        <v>1295</v>
      </c>
      <c r="F4" s="106" t="s">
        <v>354</v>
      </c>
      <c r="G4" s="28" t="s">
        <v>2</v>
      </c>
      <c r="H4" s="28"/>
      <c r="J4" s="28"/>
      <c r="K4" s="28"/>
      <c r="L4" s="28"/>
      <c r="M4" s="28"/>
      <c r="N4" s="28"/>
      <c r="O4" s="28"/>
      <c r="P4" s="28"/>
      <c r="Q4" s="28"/>
      <c r="R4" s="28"/>
      <c r="U4" s="35" t="s">
        <v>353</v>
      </c>
      <c r="V4" s="35" t="s">
        <v>1295</v>
      </c>
      <c r="W4" s="106" t="s">
        <v>354</v>
      </c>
      <c r="X4" s="28" t="s">
        <v>2</v>
      </c>
    </row>
    <row r="5" spans="4:26" x14ac:dyDescent="0.15">
      <c r="D5" s="107" t="s">
        <v>3984</v>
      </c>
      <c r="E5" s="35"/>
      <c r="F5" s="108" t="s">
        <v>356</v>
      </c>
      <c r="G5" s="109" t="s">
        <v>318</v>
      </c>
      <c r="J5" s="28"/>
      <c r="K5" s="28"/>
      <c r="L5" s="28"/>
      <c r="M5" s="28"/>
      <c r="N5" s="28"/>
      <c r="O5" s="28"/>
      <c r="P5" s="28"/>
      <c r="Q5" s="28"/>
      <c r="R5" s="28"/>
      <c r="U5" s="107" t="s">
        <v>4056</v>
      </c>
      <c r="W5" s="108" t="s">
        <v>356</v>
      </c>
      <c r="X5" s="109" t="s">
        <v>319</v>
      </c>
    </row>
    <row r="6" spans="4:26" x14ac:dyDescent="0.15">
      <c r="D6" s="107" t="s">
        <v>3986</v>
      </c>
      <c r="E6" s="110"/>
      <c r="F6" s="111" t="s">
        <v>328</v>
      </c>
      <c r="G6" s="112" t="s">
        <v>329</v>
      </c>
      <c r="J6" s="112"/>
      <c r="K6" s="112"/>
      <c r="L6" s="112"/>
      <c r="M6" s="112"/>
      <c r="N6" s="112"/>
      <c r="O6" s="112"/>
      <c r="P6" s="112"/>
      <c r="Q6" s="112"/>
      <c r="R6" s="112"/>
      <c r="U6" s="107" t="s">
        <v>4057</v>
      </c>
      <c r="W6" s="111" t="s">
        <v>328</v>
      </c>
      <c r="X6" s="112" t="s">
        <v>330</v>
      </c>
    </row>
    <row r="7" spans="4:26" x14ac:dyDescent="0.15">
      <c r="D7" s="107" t="s">
        <v>6069</v>
      </c>
      <c r="E7" s="110"/>
      <c r="F7" s="111" t="s">
        <v>359</v>
      </c>
      <c r="G7" s="10" t="s">
        <v>7243</v>
      </c>
      <c r="J7" s="10"/>
      <c r="K7" s="10"/>
      <c r="L7" s="10"/>
      <c r="M7" s="10"/>
      <c r="N7" s="10"/>
      <c r="O7" s="10"/>
      <c r="P7" s="10"/>
      <c r="Q7" s="10"/>
      <c r="R7" s="10"/>
      <c r="U7" s="107" t="s">
        <v>4059</v>
      </c>
      <c r="W7" s="111" t="s">
        <v>359</v>
      </c>
      <c r="X7" s="10" t="b">
        <v>0</v>
      </c>
    </row>
    <row r="8" spans="4:26" x14ac:dyDescent="0.15">
      <c r="D8" s="107" t="s">
        <v>3988</v>
      </c>
      <c r="E8" s="110"/>
      <c r="F8" s="111" t="s">
        <v>361</v>
      </c>
      <c r="G8" s="10" t="s">
        <v>92</v>
      </c>
      <c r="J8" s="10"/>
      <c r="K8" s="10"/>
      <c r="L8" s="10"/>
      <c r="M8" s="10"/>
      <c r="N8" s="10"/>
      <c r="O8" s="10"/>
      <c r="P8" s="10"/>
      <c r="Q8" s="10"/>
      <c r="R8" s="10"/>
      <c r="U8" s="107" t="s">
        <v>4061</v>
      </c>
      <c r="W8" s="111" t="s">
        <v>361</v>
      </c>
      <c r="X8" s="10" t="s">
        <v>85</v>
      </c>
    </row>
    <row r="9" spans="4:26" x14ac:dyDescent="0.15">
      <c r="D9" s="107" t="s">
        <v>6940</v>
      </c>
      <c r="E9" s="110"/>
      <c r="F9" s="111" t="s">
        <v>362</v>
      </c>
      <c r="G9" s="10" t="s">
        <v>7243</v>
      </c>
      <c r="J9" s="10"/>
      <c r="K9" s="10"/>
      <c r="L9" s="10"/>
      <c r="M9" s="10"/>
      <c r="N9" s="10"/>
      <c r="O9" s="10"/>
      <c r="P9" s="10"/>
      <c r="Q9" s="10"/>
      <c r="R9" s="10"/>
      <c r="U9" s="107" t="s">
        <v>6941</v>
      </c>
      <c r="W9" s="111" t="s">
        <v>362</v>
      </c>
      <c r="X9" s="10" t="b">
        <v>0</v>
      </c>
    </row>
    <row r="10" spans="4:26" x14ac:dyDescent="0.15">
      <c r="D10" s="107" t="s">
        <v>6070</v>
      </c>
      <c r="E10" s="110"/>
      <c r="F10" s="111" t="s">
        <v>364</v>
      </c>
      <c r="G10" s="10" t="s">
        <v>7243</v>
      </c>
      <c r="J10" s="10"/>
      <c r="K10" s="10"/>
      <c r="L10" s="10"/>
      <c r="M10" s="10"/>
      <c r="N10" s="10"/>
      <c r="O10" s="10"/>
      <c r="P10" s="10"/>
      <c r="Q10" s="10"/>
      <c r="R10" s="10"/>
      <c r="U10" s="107" t="s">
        <v>6942</v>
      </c>
      <c r="W10" s="111" t="s">
        <v>364</v>
      </c>
      <c r="X10" s="10" t="b">
        <v>1</v>
      </c>
    </row>
    <row r="11" spans="4:26" x14ac:dyDescent="0.15">
      <c r="D11" s="107" t="s">
        <v>6943</v>
      </c>
      <c r="E11" s="110"/>
      <c r="F11" s="111" t="s">
        <v>365</v>
      </c>
      <c r="G11" s="10" t="s">
        <v>2023</v>
      </c>
      <c r="J11" s="10"/>
      <c r="K11" s="10"/>
      <c r="L11" s="10"/>
      <c r="M11" s="10"/>
      <c r="N11" s="10"/>
      <c r="O11" s="10"/>
      <c r="P11" s="10"/>
      <c r="Q11" s="10"/>
      <c r="R11" s="10"/>
      <c r="U11" s="107" t="s">
        <v>6944</v>
      </c>
      <c r="W11" s="111" t="s">
        <v>365</v>
      </c>
      <c r="X11" s="10" t="s">
        <v>99</v>
      </c>
    </row>
    <row r="12" spans="4:26" x14ac:dyDescent="0.15">
      <c r="D12" s="107" t="s">
        <v>4162</v>
      </c>
      <c r="E12" s="110"/>
      <c r="F12" s="111" t="s">
        <v>366</v>
      </c>
      <c r="G12" s="112" t="s">
        <v>67</v>
      </c>
      <c r="J12" s="112"/>
      <c r="K12" s="112"/>
      <c r="L12" s="112"/>
      <c r="M12" s="112"/>
      <c r="N12" s="112"/>
      <c r="O12" s="112"/>
      <c r="P12" s="112"/>
      <c r="Q12" s="112"/>
      <c r="R12" s="112"/>
      <c r="U12" s="107" t="s">
        <v>6945</v>
      </c>
      <c r="W12" s="111" t="s">
        <v>366</v>
      </c>
      <c r="X12" s="112" t="s">
        <v>367</v>
      </c>
    </row>
    <row r="13" spans="4:26" x14ac:dyDescent="0.15">
      <c r="D13" s="107" t="s">
        <v>3990</v>
      </c>
      <c r="E13" s="110"/>
      <c r="F13" s="111" t="s">
        <v>369</v>
      </c>
      <c r="G13" s="28" t="s">
        <v>2392</v>
      </c>
      <c r="J13" s="28"/>
      <c r="K13" s="28"/>
      <c r="L13" s="28"/>
      <c r="M13" s="28"/>
      <c r="N13" s="28"/>
      <c r="O13" s="28"/>
      <c r="P13" s="28"/>
      <c r="Q13" s="28"/>
      <c r="R13" s="28"/>
      <c r="U13" s="107" t="s">
        <v>4063</v>
      </c>
      <c r="W13" s="111" t="s">
        <v>369</v>
      </c>
      <c r="X13" s="28">
        <v>45</v>
      </c>
    </row>
    <row r="14" spans="4:26" x14ac:dyDescent="0.15">
      <c r="D14" s="107" t="s">
        <v>3992</v>
      </c>
      <c r="E14" s="110"/>
      <c r="F14" s="111" t="s">
        <v>371</v>
      </c>
      <c r="G14" s="28" t="s">
        <v>83</v>
      </c>
      <c r="J14" s="28"/>
      <c r="K14" s="28"/>
      <c r="L14" s="28"/>
      <c r="M14" s="28"/>
      <c r="N14" s="28"/>
      <c r="O14" s="28"/>
      <c r="P14" s="28"/>
      <c r="Q14" s="28"/>
      <c r="R14" s="28"/>
      <c r="U14" s="107" t="s">
        <v>4065</v>
      </c>
      <c r="W14" s="111" t="s">
        <v>371</v>
      </c>
      <c r="X14" s="28" t="s">
        <v>95</v>
      </c>
    </row>
    <row r="15" spans="4:26" x14ac:dyDescent="0.15">
      <c r="D15" s="107" t="s">
        <v>6071</v>
      </c>
      <c r="E15" s="110"/>
      <c r="F15" s="111" t="s">
        <v>373</v>
      </c>
      <c r="G15" s="113" t="s">
        <v>7244</v>
      </c>
      <c r="J15" s="113"/>
      <c r="K15" s="113"/>
      <c r="L15" s="113"/>
      <c r="M15" s="113"/>
      <c r="N15" s="113"/>
      <c r="O15" s="113"/>
      <c r="P15" s="113"/>
      <c r="Q15" s="113"/>
      <c r="R15" s="113"/>
      <c r="U15" s="107" t="s">
        <v>6451</v>
      </c>
      <c r="W15" s="111" t="s">
        <v>373</v>
      </c>
      <c r="X15" s="113"/>
    </row>
    <row r="16" spans="4:26" x14ac:dyDescent="0.15">
      <c r="D16" s="107" t="s">
        <v>6946</v>
      </c>
      <c r="E16" s="110"/>
      <c r="F16" s="111" t="s">
        <v>374</v>
      </c>
      <c r="G16" s="113" t="s">
        <v>7244</v>
      </c>
      <c r="J16" s="113"/>
      <c r="K16" s="113"/>
      <c r="L16" s="113"/>
      <c r="M16" s="113"/>
      <c r="N16" s="113"/>
      <c r="O16" s="113"/>
      <c r="P16" s="113"/>
      <c r="Q16" s="113"/>
      <c r="R16" s="113"/>
      <c r="U16" s="107" t="s">
        <v>6947</v>
      </c>
      <c r="W16" s="111" t="s">
        <v>374</v>
      </c>
      <c r="X16" s="114">
        <v>28682.5</v>
      </c>
      <c r="Z16" s="114"/>
    </row>
    <row r="17" spans="4:26" x14ac:dyDescent="0.15">
      <c r="D17" s="107" t="s">
        <v>3994</v>
      </c>
      <c r="E17" s="110"/>
      <c r="F17" s="111" t="s">
        <v>376</v>
      </c>
      <c r="G17" s="113" t="s">
        <v>7244</v>
      </c>
      <c r="J17" s="113"/>
      <c r="K17" s="113"/>
      <c r="L17" s="113"/>
      <c r="M17" s="113"/>
      <c r="N17" s="113"/>
      <c r="O17" s="113"/>
      <c r="P17" s="113"/>
      <c r="Q17" s="113"/>
      <c r="R17" s="113"/>
      <c r="U17" s="107" t="s">
        <v>4067</v>
      </c>
      <c r="W17" s="111" t="s">
        <v>376</v>
      </c>
      <c r="X17" s="114">
        <v>28682.5</v>
      </c>
      <c r="Z17" s="114"/>
    </row>
    <row r="18" spans="4:26" x14ac:dyDescent="0.15">
      <c r="D18" s="107" t="s">
        <v>3996</v>
      </c>
      <c r="E18" s="110"/>
      <c r="F18" s="111" t="s">
        <v>378</v>
      </c>
      <c r="G18" s="28" t="s">
        <v>7245</v>
      </c>
      <c r="J18" s="28"/>
      <c r="K18" s="28"/>
      <c r="L18" s="28"/>
      <c r="M18" s="28"/>
      <c r="N18" s="28"/>
      <c r="O18" s="28"/>
      <c r="P18" s="28"/>
      <c r="Q18" s="28"/>
      <c r="R18" s="28"/>
      <c r="U18" s="107" t="s">
        <v>4069</v>
      </c>
      <c r="W18" s="111" t="s">
        <v>378</v>
      </c>
      <c r="X18" s="115">
        <v>2.7970000000000002</v>
      </c>
      <c r="Z18" s="115"/>
    </row>
    <row r="19" spans="4:26" x14ac:dyDescent="0.15">
      <c r="D19" s="107" t="s">
        <v>6072</v>
      </c>
      <c r="E19" s="110"/>
      <c r="F19" s="108" t="s">
        <v>356</v>
      </c>
      <c r="G19" s="109" t="s">
        <v>319</v>
      </c>
      <c r="H19" s="28"/>
      <c r="J19" s="28"/>
      <c r="K19" s="28"/>
      <c r="L19" s="28"/>
      <c r="M19" s="28"/>
      <c r="N19" s="28"/>
      <c r="O19" s="28"/>
      <c r="P19" s="28"/>
      <c r="Q19" s="28"/>
      <c r="R19" s="28"/>
      <c r="U19" s="107" t="s">
        <v>6609</v>
      </c>
      <c r="W19" s="108" t="s">
        <v>356</v>
      </c>
      <c r="X19" s="116" t="s">
        <v>320</v>
      </c>
    </row>
    <row r="20" spans="4:26" x14ac:dyDescent="0.15">
      <c r="D20" s="107" t="s">
        <v>6073</v>
      </c>
      <c r="E20" s="110"/>
      <c r="F20" s="111" t="s">
        <v>328</v>
      </c>
      <c r="G20" s="112" t="s">
        <v>330</v>
      </c>
      <c r="H20" s="28"/>
      <c r="J20" s="28"/>
      <c r="K20" s="28"/>
      <c r="L20" s="28"/>
      <c r="M20" s="28"/>
      <c r="N20" s="28"/>
      <c r="O20" s="28"/>
      <c r="P20" s="28"/>
      <c r="Q20" s="28"/>
      <c r="R20" s="28"/>
      <c r="U20" s="107" t="s">
        <v>6610</v>
      </c>
      <c r="W20" s="111" t="s">
        <v>328</v>
      </c>
      <c r="X20" s="112" t="s">
        <v>329</v>
      </c>
    </row>
    <row r="21" spans="4:26" x14ac:dyDescent="0.15">
      <c r="D21" s="107" t="s">
        <v>6074</v>
      </c>
      <c r="E21" s="110"/>
      <c r="F21" s="111" t="s">
        <v>359</v>
      </c>
      <c r="G21" s="10" t="s">
        <v>7243</v>
      </c>
      <c r="H21" s="28"/>
      <c r="J21" s="28"/>
      <c r="K21" s="28"/>
      <c r="L21" s="28"/>
      <c r="M21" s="28"/>
      <c r="N21" s="28"/>
      <c r="O21" s="28"/>
      <c r="P21" s="28"/>
      <c r="Q21" s="28"/>
      <c r="R21" s="28"/>
      <c r="U21" s="107" t="s">
        <v>6611</v>
      </c>
      <c r="W21" s="111" t="s">
        <v>359</v>
      </c>
      <c r="X21" s="10" t="b">
        <v>1</v>
      </c>
    </row>
    <row r="22" spans="4:26" x14ac:dyDescent="0.15">
      <c r="D22" s="107" t="s">
        <v>6075</v>
      </c>
      <c r="E22" s="110"/>
      <c r="F22" s="111" t="s">
        <v>361</v>
      </c>
      <c r="G22" s="10" t="s">
        <v>85</v>
      </c>
      <c r="H22" s="28"/>
      <c r="J22" s="28"/>
      <c r="K22" s="28"/>
      <c r="L22" s="28"/>
      <c r="M22" s="28"/>
      <c r="N22" s="28"/>
      <c r="O22" s="28"/>
      <c r="P22" s="28"/>
      <c r="Q22" s="28"/>
      <c r="R22" s="28"/>
      <c r="U22" s="107" t="s">
        <v>6612</v>
      </c>
      <c r="W22" s="111" t="s">
        <v>361</v>
      </c>
      <c r="X22" s="10" t="s">
        <v>92</v>
      </c>
    </row>
    <row r="23" spans="4:26" x14ac:dyDescent="0.15">
      <c r="D23" s="107" t="s">
        <v>6948</v>
      </c>
      <c r="E23" s="110"/>
      <c r="F23" s="111" t="s">
        <v>362</v>
      </c>
      <c r="G23" s="10" t="s">
        <v>7243</v>
      </c>
      <c r="H23" s="28"/>
      <c r="J23" s="28"/>
      <c r="K23" s="28"/>
      <c r="L23" s="28"/>
      <c r="M23" s="28"/>
      <c r="N23" s="28"/>
      <c r="O23" s="28"/>
      <c r="P23" s="28"/>
      <c r="Q23" s="28"/>
      <c r="R23" s="28"/>
      <c r="U23" s="107" t="s">
        <v>6949</v>
      </c>
      <c r="W23" s="111" t="s">
        <v>362</v>
      </c>
      <c r="X23" s="10" t="b">
        <v>0</v>
      </c>
    </row>
    <row r="24" spans="4:26" x14ac:dyDescent="0.15">
      <c r="D24" s="107" t="s">
        <v>6076</v>
      </c>
      <c r="E24" s="110"/>
      <c r="F24" s="111" t="s">
        <v>364</v>
      </c>
      <c r="G24" s="10" t="s">
        <v>7246</v>
      </c>
      <c r="H24" s="28"/>
      <c r="J24" s="28"/>
      <c r="K24" s="28"/>
      <c r="L24" s="28"/>
      <c r="M24" s="28"/>
      <c r="N24" s="28"/>
      <c r="O24" s="28"/>
      <c r="P24" s="28"/>
      <c r="Q24" s="28"/>
      <c r="R24" s="28"/>
      <c r="U24" s="107" t="s">
        <v>6950</v>
      </c>
      <c r="W24" s="111" t="s">
        <v>364</v>
      </c>
      <c r="X24" s="10" t="b">
        <v>1</v>
      </c>
    </row>
    <row r="25" spans="4:26" x14ac:dyDescent="0.15">
      <c r="D25" s="107" t="s">
        <v>6951</v>
      </c>
      <c r="E25" s="110"/>
      <c r="F25" s="111" t="s">
        <v>365</v>
      </c>
      <c r="G25" s="10" t="s">
        <v>2023</v>
      </c>
      <c r="H25" s="28"/>
      <c r="J25" s="28"/>
      <c r="K25" s="28"/>
      <c r="L25" s="28"/>
      <c r="M25" s="28"/>
      <c r="N25" s="28"/>
      <c r="O25" s="28"/>
      <c r="P25" s="28"/>
      <c r="Q25" s="28"/>
      <c r="R25" s="28"/>
      <c r="U25" s="107" t="s">
        <v>6952</v>
      </c>
      <c r="W25" s="111" t="s">
        <v>365</v>
      </c>
      <c r="X25" s="10" t="s">
        <v>99</v>
      </c>
    </row>
    <row r="26" spans="4:26" x14ac:dyDescent="0.15">
      <c r="D26" s="107" t="s">
        <v>6953</v>
      </c>
      <c r="E26" s="110"/>
      <c r="F26" s="111" t="s">
        <v>366</v>
      </c>
      <c r="G26" s="112" t="s">
        <v>7247</v>
      </c>
      <c r="H26" s="28"/>
      <c r="J26" s="28"/>
      <c r="K26" s="28"/>
      <c r="L26" s="28"/>
      <c r="M26" s="28"/>
      <c r="N26" s="28"/>
      <c r="O26" s="28"/>
      <c r="P26" s="28"/>
      <c r="Q26" s="28"/>
      <c r="R26" s="28"/>
      <c r="U26" s="107" t="s">
        <v>6954</v>
      </c>
      <c r="W26" s="111" t="s">
        <v>366</v>
      </c>
      <c r="X26" s="112" t="s">
        <v>384</v>
      </c>
    </row>
    <row r="27" spans="4:26" x14ac:dyDescent="0.15">
      <c r="D27" s="107" t="s">
        <v>6077</v>
      </c>
      <c r="E27" s="110"/>
      <c r="F27" s="111" t="s">
        <v>369</v>
      </c>
      <c r="G27" s="28" t="s">
        <v>7248</v>
      </c>
      <c r="H27" s="28"/>
      <c r="J27" s="28"/>
      <c r="K27" s="28"/>
      <c r="L27" s="28"/>
      <c r="M27" s="28"/>
      <c r="N27" s="28"/>
      <c r="O27" s="28"/>
      <c r="P27" s="28"/>
      <c r="Q27" s="28"/>
      <c r="R27" s="28"/>
      <c r="U27" s="107" t="s">
        <v>6613</v>
      </c>
      <c r="W27" s="111" t="s">
        <v>369</v>
      </c>
      <c r="X27" s="28">
        <v>60</v>
      </c>
    </row>
    <row r="28" spans="4:26" x14ac:dyDescent="0.15">
      <c r="D28" s="107" t="s">
        <v>6078</v>
      </c>
      <c r="E28" s="110"/>
      <c r="F28" s="111" t="s">
        <v>371</v>
      </c>
      <c r="G28" s="28" t="s">
        <v>95</v>
      </c>
      <c r="H28" s="28"/>
      <c r="J28" s="28"/>
      <c r="K28" s="28"/>
      <c r="L28" s="28"/>
      <c r="M28" s="28"/>
      <c r="N28" s="28"/>
      <c r="O28" s="28"/>
      <c r="P28" s="28"/>
      <c r="Q28" s="28"/>
      <c r="R28" s="28"/>
      <c r="U28" s="107" t="s">
        <v>6614</v>
      </c>
      <c r="W28" s="111" t="s">
        <v>371</v>
      </c>
      <c r="X28" s="28" t="s">
        <v>234</v>
      </c>
    </row>
    <row r="29" spans="4:26" x14ac:dyDescent="0.15">
      <c r="D29" s="107" t="s">
        <v>6079</v>
      </c>
      <c r="E29" s="110"/>
      <c r="F29" s="111" t="s">
        <v>373</v>
      </c>
      <c r="G29" s="113"/>
      <c r="H29" s="28"/>
      <c r="J29" s="28"/>
      <c r="K29" s="28"/>
      <c r="L29" s="28"/>
      <c r="M29" s="28"/>
      <c r="N29" s="28"/>
      <c r="O29" s="28"/>
      <c r="P29" s="28"/>
      <c r="Q29" s="28"/>
      <c r="R29" s="28"/>
      <c r="U29" s="107" t="s">
        <v>6616</v>
      </c>
      <c r="W29" s="111" t="s">
        <v>373</v>
      </c>
      <c r="X29" s="113"/>
    </row>
    <row r="30" spans="4:26" x14ac:dyDescent="0.15">
      <c r="D30" s="107" t="s">
        <v>6955</v>
      </c>
      <c r="E30" s="110"/>
      <c r="F30" s="111" t="s">
        <v>374</v>
      </c>
      <c r="G30" s="113" t="s">
        <v>7208</v>
      </c>
      <c r="H30" s="28"/>
      <c r="J30" s="28"/>
      <c r="K30" s="28"/>
      <c r="L30" s="28"/>
      <c r="M30" s="28"/>
      <c r="N30" s="28"/>
      <c r="O30" s="28"/>
      <c r="P30" s="28"/>
      <c r="Q30" s="28"/>
      <c r="R30" s="28"/>
      <c r="U30" s="107" t="s">
        <v>6956</v>
      </c>
      <c r="W30" s="111" t="s">
        <v>374</v>
      </c>
      <c r="X30" s="117">
        <v>19121.667000000001</v>
      </c>
    </row>
    <row r="31" spans="4:26" x14ac:dyDescent="0.15">
      <c r="D31" s="107" t="s">
        <v>6080</v>
      </c>
      <c r="E31" s="110"/>
      <c r="F31" s="111" t="s">
        <v>376</v>
      </c>
      <c r="G31" s="113" t="s">
        <v>7208</v>
      </c>
      <c r="J31" s="28"/>
      <c r="K31" s="28"/>
      <c r="L31" s="28"/>
      <c r="M31" s="28"/>
      <c r="N31" s="28"/>
      <c r="O31" s="28"/>
      <c r="P31" s="28"/>
      <c r="Q31" s="28"/>
      <c r="R31" s="28"/>
      <c r="U31" s="107" t="s">
        <v>6618</v>
      </c>
      <c r="W31" s="111" t="s">
        <v>376</v>
      </c>
      <c r="X31" s="117">
        <v>19121.667000000001</v>
      </c>
    </row>
    <row r="32" spans="4:26" x14ac:dyDescent="0.15">
      <c r="D32" s="107" t="s">
        <v>6081</v>
      </c>
      <c r="E32" s="110"/>
      <c r="F32" s="111" t="s">
        <v>378</v>
      </c>
      <c r="G32" s="115" t="s">
        <v>7249</v>
      </c>
      <c r="H32" s="28"/>
      <c r="U32" s="107" t="s">
        <v>6620</v>
      </c>
      <c r="W32" s="111" t="s">
        <v>378</v>
      </c>
      <c r="X32" s="117">
        <v>13.393000000000001</v>
      </c>
    </row>
    <row r="33" spans="4:24" x14ac:dyDescent="0.15">
      <c r="D33" s="107" t="s">
        <v>6181</v>
      </c>
      <c r="E33" s="110"/>
      <c r="F33" s="108" t="s">
        <v>356</v>
      </c>
      <c r="G33" s="116" t="s">
        <v>320</v>
      </c>
      <c r="H33" s="28"/>
      <c r="U33" s="107" t="s">
        <v>6957</v>
      </c>
      <c r="W33" s="108" t="s">
        <v>356</v>
      </c>
      <c r="X33" s="116" t="s">
        <v>321</v>
      </c>
    </row>
    <row r="34" spans="4:24" x14ac:dyDescent="0.15">
      <c r="D34" s="107" t="s">
        <v>6182</v>
      </c>
      <c r="E34" s="110"/>
      <c r="F34" s="111" t="s">
        <v>328</v>
      </c>
      <c r="G34" s="112" t="s">
        <v>329</v>
      </c>
      <c r="H34" s="28"/>
      <c r="S34" s="28"/>
      <c r="U34" s="107" t="s">
        <v>6958</v>
      </c>
      <c r="W34" s="111" t="s">
        <v>328</v>
      </c>
      <c r="X34" s="112" t="s">
        <v>329</v>
      </c>
    </row>
    <row r="35" spans="4:24" x14ac:dyDescent="0.15">
      <c r="D35" s="107" t="s">
        <v>6183</v>
      </c>
      <c r="E35" s="110"/>
      <c r="F35" s="111" t="s">
        <v>359</v>
      </c>
      <c r="G35" s="10" t="s">
        <v>7246</v>
      </c>
      <c r="H35" s="28"/>
      <c r="S35" s="28"/>
      <c r="U35" s="107" t="s">
        <v>6959</v>
      </c>
      <c r="W35" s="111" t="s">
        <v>359</v>
      </c>
      <c r="X35" s="10" t="b">
        <v>0</v>
      </c>
    </row>
    <row r="36" spans="4:24" x14ac:dyDescent="0.15">
      <c r="D36" s="107" t="s">
        <v>6184</v>
      </c>
      <c r="E36" s="110"/>
      <c r="F36" s="111" t="s">
        <v>361</v>
      </c>
      <c r="G36" s="10" t="s">
        <v>92</v>
      </c>
      <c r="H36" s="28"/>
      <c r="S36" s="28"/>
      <c r="U36" s="107" t="s">
        <v>6960</v>
      </c>
      <c r="W36" s="111" t="s">
        <v>361</v>
      </c>
      <c r="X36" s="10" t="s">
        <v>92</v>
      </c>
    </row>
    <row r="37" spans="4:24" x14ac:dyDescent="0.15">
      <c r="D37" s="107" t="s">
        <v>6961</v>
      </c>
      <c r="F37" s="111" t="s">
        <v>362</v>
      </c>
      <c r="G37" s="10" t="s">
        <v>7243</v>
      </c>
      <c r="H37" s="35"/>
      <c r="I37" s="35"/>
      <c r="S37" s="28"/>
      <c r="U37" s="107" t="s">
        <v>6962</v>
      </c>
      <c r="W37" s="111" t="s">
        <v>362</v>
      </c>
      <c r="X37" s="10" t="b">
        <v>0</v>
      </c>
    </row>
    <row r="38" spans="4:24" x14ac:dyDescent="0.15">
      <c r="D38" s="107" t="s">
        <v>6185</v>
      </c>
      <c r="F38" s="111" t="s">
        <v>364</v>
      </c>
      <c r="G38" s="10" t="s">
        <v>7246</v>
      </c>
      <c r="H38" s="28"/>
      <c r="S38" s="28"/>
      <c r="U38" s="107" t="s">
        <v>6963</v>
      </c>
      <c r="W38" s="111" t="s">
        <v>364</v>
      </c>
      <c r="X38" s="10" t="b">
        <v>1</v>
      </c>
    </row>
    <row r="39" spans="4:24" x14ac:dyDescent="0.15">
      <c r="D39" s="107" t="s">
        <v>6964</v>
      </c>
      <c r="F39" s="111" t="s">
        <v>365</v>
      </c>
      <c r="G39" s="10" t="s">
        <v>2023</v>
      </c>
      <c r="U39" s="107" t="s">
        <v>6965</v>
      </c>
      <c r="W39" s="111" t="s">
        <v>365</v>
      </c>
      <c r="X39" s="10" t="s">
        <v>99</v>
      </c>
    </row>
    <row r="40" spans="4:24" x14ac:dyDescent="0.15">
      <c r="D40" s="107" t="s">
        <v>6966</v>
      </c>
      <c r="F40" s="111" t="s">
        <v>366</v>
      </c>
      <c r="G40" s="112" t="s">
        <v>7250</v>
      </c>
      <c r="U40" s="107" t="s">
        <v>6967</v>
      </c>
      <c r="W40" s="111" t="s">
        <v>366</v>
      </c>
      <c r="X40" s="112" t="s">
        <v>390</v>
      </c>
    </row>
    <row r="41" spans="4:24" x14ac:dyDescent="0.15">
      <c r="D41" s="107" t="s">
        <v>6186</v>
      </c>
      <c r="F41" s="111" t="s">
        <v>369</v>
      </c>
      <c r="G41" s="28" t="s">
        <v>7251</v>
      </c>
      <c r="U41" s="107" t="s">
        <v>6968</v>
      </c>
      <c r="W41" s="111" t="s">
        <v>369</v>
      </c>
      <c r="X41" s="28">
        <v>48</v>
      </c>
    </row>
    <row r="42" spans="4:24" x14ac:dyDescent="0.15">
      <c r="D42" s="107" t="s">
        <v>6187</v>
      </c>
      <c r="F42" s="111" t="s">
        <v>371</v>
      </c>
      <c r="G42" s="28" t="s">
        <v>234</v>
      </c>
      <c r="U42" s="107" t="s">
        <v>6969</v>
      </c>
      <c r="W42" s="111" t="s">
        <v>371</v>
      </c>
      <c r="X42" s="28" t="s">
        <v>95</v>
      </c>
    </row>
    <row r="43" spans="4:24" x14ac:dyDescent="0.15">
      <c r="D43" s="107" t="s">
        <v>6189</v>
      </c>
      <c r="F43" s="111" t="s">
        <v>373</v>
      </c>
      <c r="G43" s="113"/>
      <c r="U43" s="107" t="s">
        <v>6970</v>
      </c>
      <c r="W43" s="111" t="s">
        <v>373</v>
      </c>
      <c r="X43" s="113"/>
    </row>
    <row r="44" spans="4:24" x14ac:dyDescent="0.15">
      <c r="D44" s="107" t="s">
        <v>6971</v>
      </c>
      <c r="F44" s="111" t="s">
        <v>374</v>
      </c>
      <c r="G44" s="113" t="s">
        <v>1508</v>
      </c>
      <c r="U44" s="107" t="s">
        <v>6972</v>
      </c>
      <c r="W44" s="111" t="s">
        <v>374</v>
      </c>
      <c r="X44" s="117">
        <v>29725.5</v>
      </c>
    </row>
    <row r="45" spans="4:24" x14ac:dyDescent="0.15">
      <c r="D45" s="107" t="s">
        <v>6191</v>
      </c>
      <c r="F45" s="111" t="s">
        <v>376</v>
      </c>
      <c r="G45" s="113" t="s">
        <v>1508</v>
      </c>
      <c r="U45" s="107" t="s">
        <v>6973</v>
      </c>
      <c r="W45" s="111" t="s">
        <v>376</v>
      </c>
      <c r="X45" s="117">
        <v>29725.5</v>
      </c>
    </row>
    <row r="46" spans="4:24" x14ac:dyDescent="0.15">
      <c r="D46" s="107" t="s">
        <v>6193</v>
      </c>
      <c r="F46" s="111" t="s">
        <v>378</v>
      </c>
      <c r="G46" s="115" t="s">
        <v>7252</v>
      </c>
      <c r="U46" s="107" t="s">
        <v>6974</v>
      </c>
      <c r="W46" s="111" t="s">
        <v>378</v>
      </c>
      <c r="X46" s="117">
        <v>3.754</v>
      </c>
    </row>
    <row r="47" spans="4:24" x14ac:dyDescent="0.15">
      <c r="D47" s="107" t="s">
        <v>6975</v>
      </c>
      <c r="F47" s="108" t="s">
        <v>356</v>
      </c>
      <c r="G47" s="116" t="s">
        <v>321</v>
      </c>
      <c r="U47" s="107" t="s">
        <v>6976</v>
      </c>
      <c r="W47" s="108" t="s">
        <v>356</v>
      </c>
      <c r="X47" s="116" t="s">
        <v>322</v>
      </c>
    </row>
    <row r="48" spans="4:24" x14ac:dyDescent="0.15">
      <c r="D48" s="107" t="s">
        <v>6977</v>
      </c>
      <c r="F48" s="111" t="s">
        <v>328</v>
      </c>
      <c r="G48" s="112" t="s">
        <v>329</v>
      </c>
      <c r="U48" s="107" t="s">
        <v>6978</v>
      </c>
      <c r="W48" s="111" t="s">
        <v>328</v>
      </c>
      <c r="X48" s="112" t="s">
        <v>329</v>
      </c>
    </row>
    <row r="49" spans="4:24" x14ac:dyDescent="0.15">
      <c r="D49" s="107" t="s">
        <v>6979</v>
      </c>
      <c r="F49" s="111" t="s">
        <v>359</v>
      </c>
      <c r="G49" s="10" t="s">
        <v>7243</v>
      </c>
      <c r="U49" s="107" t="s">
        <v>6980</v>
      </c>
      <c r="W49" s="111" t="s">
        <v>359</v>
      </c>
      <c r="X49" s="10" t="b">
        <v>1</v>
      </c>
    </row>
    <row r="50" spans="4:24" x14ac:dyDescent="0.15">
      <c r="D50" s="107" t="s">
        <v>6981</v>
      </c>
      <c r="F50" s="111" t="s">
        <v>361</v>
      </c>
      <c r="G50" s="10" t="s">
        <v>92</v>
      </c>
      <c r="U50" s="107" t="s">
        <v>6982</v>
      </c>
      <c r="W50" s="111" t="s">
        <v>361</v>
      </c>
      <c r="X50" s="10" t="s">
        <v>92</v>
      </c>
    </row>
    <row r="51" spans="4:24" x14ac:dyDescent="0.15">
      <c r="D51" s="107" t="s">
        <v>6983</v>
      </c>
      <c r="F51" s="111" t="s">
        <v>362</v>
      </c>
      <c r="G51" s="10" t="s">
        <v>7243</v>
      </c>
      <c r="U51" s="107" t="s">
        <v>6984</v>
      </c>
      <c r="W51" s="111" t="s">
        <v>362</v>
      </c>
      <c r="X51" s="10" t="b">
        <v>0</v>
      </c>
    </row>
    <row r="52" spans="4:24" x14ac:dyDescent="0.15">
      <c r="D52" s="107" t="s">
        <v>6985</v>
      </c>
      <c r="F52" s="111" t="s">
        <v>364</v>
      </c>
      <c r="G52" s="10" t="s">
        <v>7246</v>
      </c>
      <c r="U52" s="107" t="s">
        <v>6986</v>
      </c>
      <c r="W52" s="111" t="s">
        <v>364</v>
      </c>
      <c r="X52" s="10" t="b">
        <v>1</v>
      </c>
    </row>
    <row r="53" spans="4:24" x14ac:dyDescent="0.15">
      <c r="D53" s="107" t="s">
        <v>6987</v>
      </c>
      <c r="F53" s="111" t="s">
        <v>365</v>
      </c>
      <c r="G53" s="10" t="s">
        <v>2023</v>
      </c>
      <c r="U53" s="107" t="s">
        <v>6988</v>
      </c>
      <c r="W53" s="111" t="s">
        <v>365</v>
      </c>
      <c r="X53" s="10" t="s">
        <v>99</v>
      </c>
    </row>
    <row r="54" spans="4:24" x14ac:dyDescent="0.15">
      <c r="D54" s="107" t="s">
        <v>6989</v>
      </c>
      <c r="F54" s="111" t="s">
        <v>366</v>
      </c>
      <c r="G54" s="112" t="s">
        <v>7253</v>
      </c>
      <c r="U54" s="107" t="s">
        <v>6990</v>
      </c>
      <c r="W54" s="111" t="s">
        <v>366</v>
      </c>
      <c r="X54" s="112" t="s">
        <v>390</v>
      </c>
    </row>
    <row r="55" spans="4:24" x14ac:dyDescent="0.15">
      <c r="D55" s="107" t="s">
        <v>6991</v>
      </c>
      <c r="F55" s="111" t="s">
        <v>369</v>
      </c>
      <c r="G55" s="28" t="s">
        <v>7254</v>
      </c>
      <c r="U55" s="107" t="s">
        <v>6992</v>
      </c>
      <c r="W55" s="111" t="s">
        <v>369</v>
      </c>
      <c r="X55" s="28">
        <v>61</v>
      </c>
    </row>
    <row r="56" spans="4:24" x14ac:dyDescent="0.15">
      <c r="D56" s="107" t="s">
        <v>6993</v>
      </c>
      <c r="F56" s="111" t="s">
        <v>371</v>
      </c>
      <c r="G56" s="28" t="s">
        <v>95</v>
      </c>
      <c r="U56" s="107" t="s">
        <v>6994</v>
      </c>
      <c r="W56" s="111" t="s">
        <v>371</v>
      </c>
      <c r="X56" s="28" t="s">
        <v>234</v>
      </c>
    </row>
    <row r="57" spans="4:24" x14ac:dyDescent="0.15">
      <c r="D57" s="107" t="s">
        <v>6995</v>
      </c>
      <c r="F57" s="111" t="s">
        <v>373</v>
      </c>
      <c r="G57" s="113"/>
      <c r="U57" s="107" t="s">
        <v>6996</v>
      </c>
      <c r="W57" s="111" t="s">
        <v>373</v>
      </c>
      <c r="X57" s="113"/>
    </row>
    <row r="58" spans="4:24" x14ac:dyDescent="0.15">
      <c r="D58" s="107" t="s">
        <v>6997</v>
      </c>
      <c r="F58" s="111" t="s">
        <v>374</v>
      </c>
      <c r="G58" s="34" t="s">
        <v>1952</v>
      </c>
      <c r="U58" s="107" t="s">
        <v>6998</v>
      </c>
      <c r="W58" s="111" t="s">
        <v>374</v>
      </c>
      <c r="X58" s="117">
        <v>17835.3</v>
      </c>
    </row>
    <row r="59" spans="4:24" x14ac:dyDescent="0.15">
      <c r="D59" s="107" t="s">
        <v>6999</v>
      </c>
      <c r="F59" s="111" t="s">
        <v>376</v>
      </c>
      <c r="G59" s="34" t="s">
        <v>1952</v>
      </c>
      <c r="U59" s="107" t="s">
        <v>7000</v>
      </c>
      <c r="W59" s="111" t="s">
        <v>376</v>
      </c>
      <c r="X59" s="117">
        <v>17835.3</v>
      </c>
    </row>
    <row r="60" spans="4:24" x14ac:dyDescent="0.15">
      <c r="D60" s="107" t="s">
        <v>7001</v>
      </c>
      <c r="F60" s="111" t="s">
        <v>378</v>
      </c>
      <c r="G60" s="115" t="s">
        <v>7255</v>
      </c>
      <c r="U60" s="107" t="s">
        <v>7002</v>
      </c>
      <c r="W60" s="111" t="s">
        <v>378</v>
      </c>
      <c r="X60" s="118">
        <v>13.997</v>
      </c>
    </row>
    <row r="61" spans="4:24" x14ac:dyDescent="0.15">
      <c r="D61" s="107" t="s">
        <v>7003</v>
      </c>
      <c r="F61" s="108" t="s">
        <v>356</v>
      </c>
      <c r="G61" s="116" t="s">
        <v>322</v>
      </c>
      <c r="U61" s="107" t="s">
        <v>7004</v>
      </c>
      <c r="W61" s="108" t="s">
        <v>356</v>
      </c>
      <c r="X61" s="116" t="s">
        <v>325</v>
      </c>
    </row>
    <row r="62" spans="4:24" x14ac:dyDescent="0.15">
      <c r="D62" s="107" t="s">
        <v>7005</v>
      </c>
      <c r="F62" s="111" t="s">
        <v>328</v>
      </c>
      <c r="G62" s="112" t="s">
        <v>329</v>
      </c>
      <c r="U62" s="107" t="s">
        <v>7006</v>
      </c>
      <c r="W62" s="111" t="s">
        <v>328</v>
      </c>
      <c r="X62" s="112" t="s">
        <v>329</v>
      </c>
    </row>
    <row r="63" spans="4:24" x14ac:dyDescent="0.15">
      <c r="D63" s="107" t="s">
        <v>7007</v>
      </c>
      <c r="F63" s="111" t="s">
        <v>359</v>
      </c>
      <c r="G63" s="10" t="s">
        <v>7246</v>
      </c>
      <c r="U63" s="107" t="s">
        <v>7008</v>
      </c>
      <c r="W63" s="111" t="s">
        <v>359</v>
      </c>
      <c r="X63" s="10" t="b">
        <v>0</v>
      </c>
    </row>
    <row r="64" spans="4:24" x14ac:dyDescent="0.15">
      <c r="D64" s="107" t="s">
        <v>7009</v>
      </c>
      <c r="F64" s="111" t="s">
        <v>361</v>
      </c>
      <c r="G64" s="10" t="s">
        <v>92</v>
      </c>
      <c r="U64" s="107" t="s">
        <v>7010</v>
      </c>
      <c r="W64" s="111" t="s">
        <v>361</v>
      </c>
      <c r="X64" s="10" t="s">
        <v>92</v>
      </c>
    </row>
    <row r="65" spans="4:24" x14ac:dyDescent="0.15">
      <c r="D65" s="107" t="s">
        <v>7011</v>
      </c>
      <c r="F65" s="111" t="s">
        <v>362</v>
      </c>
      <c r="G65" s="10" t="s">
        <v>7243</v>
      </c>
      <c r="U65" s="107" t="s">
        <v>7012</v>
      </c>
      <c r="W65" s="111" t="s">
        <v>362</v>
      </c>
      <c r="X65" s="10" t="b">
        <v>0</v>
      </c>
    </row>
    <row r="66" spans="4:24" x14ac:dyDescent="0.15">
      <c r="D66" s="107" t="s">
        <v>7013</v>
      </c>
      <c r="F66" s="111" t="s">
        <v>364</v>
      </c>
      <c r="G66" s="10" t="s">
        <v>7246</v>
      </c>
      <c r="U66" s="107" t="s">
        <v>7014</v>
      </c>
      <c r="W66" s="111" t="s">
        <v>364</v>
      </c>
      <c r="X66" s="10" t="b">
        <v>1</v>
      </c>
    </row>
    <row r="67" spans="4:24" x14ac:dyDescent="0.15">
      <c r="D67" s="107" t="s">
        <v>7015</v>
      </c>
      <c r="F67" s="111" t="s">
        <v>365</v>
      </c>
      <c r="G67" s="10" t="s">
        <v>2023</v>
      </c>
      <c r="U67" s="107" t="s">
        <v>7016</v>
      </c>
      <c r="W67" s="111" t="s">
        <v>365</v>
      </c>
      <c r="X67" s="10" t="s">
        <v>99</v>
      </c>
    </row>
    <row r="68" spans="4:24" x14ac:dyDescent="0.15">
      <c r="D68" s="107" t="s">
        <v>7017</v>
      </c>
      <c r="F68" s="111" t="s">
        <v>366</v>
      </c>
      <c r="G68" s="112" t="s">
        <v>7253</v>
      </c>
      <c r="U68" s="107" t="s">
        <v>7018</v>
      </c>
      <c r="W68" s="111" t="s">
        <v>366</v>
      </c>
      <c r="X68" s="112" t="s">
        <v>391</v>
      </c>
    </row>
    <row r="69" spans="4:24" x14ac:dyDescent="0.15">
      <c r="D69" s="107" t="s">
        <v>7019</v>
      </c>
      <c r="F69" s="111" t="s">
        <v>369</v>
      </c>
      <c r="G69" s="28" t="s">
        <v>7256</v>
      </c>
      <c r="U69" s="107" t="s">
        <v>7020</v>
      </c>
      <c r="W69" s="111" t="s">
        <v>369</v>
      </c>
      <c r="X69" s="28">
        <v>33</v>
      </c>
    </row>
    <row r="70" spans="4:24" x14ac:dyDescent="0.15">
      <c r="D70" s="107" t="s">
        <v>7021</v>
      </c>
      <c r="F70" s="111" t="s">
        <v>371</v>
      </c>
      <c r="G70" s="28" t="s">
        <v>234</v>
      </c>
      <c r="U70" s="107" t="s">
        <v>7022</v>
      </c>
      <c r="W70" s="111" t="s">
        <v>371</v>
      </c>
      <c r="X70" s="28" t="s">
        <v>73</v>
      </c>
    </row>
    <row r="71" spans="4:24" x14ac:dyDescent="0.15">
      <c r="D71" s="107" t="s">
        <v>7023</v>
      </c>
      <c r="F71" s="111" t="s">
        <v>373</v>
      </c>
      <c r="G71" s="113"/>
      <c r="U71" s="107" t="s">
        <v>7024</v>
      </c>
      <c r="W71" s="111" t="s">
        <v>373</v>
      </c>
      <c r="X71" s="113"/>
    </row>
    <row r="72" spans="4:24" x14ac:dyDescent="0.15">
      <c r="D72" s="107" t="s">
        <v>7025</v>
      </c>
      <c r="F72" s="111" t="s">
        <v>374</v>
      </c>
      <c r="G72" s="34" t="s">
        <v>7257</v>
      </c>
      <c r="U72" s="107" t="s">
        <v>7026</v>
      </c>
      <c r="W72" s="111" t="s">
        <v>374</v>
      </c>
      <c r="X72" s="117">
        <v>39112.5</v>
      </c>
    </row>
    <row r="73" spans="4:24" x14ac:dyDescent="0.15">
      <c r="D73" s="107" t="s">
        <v>7027</v>
      </c>
      <c r="F73" s="111" t="s">
        <v>376</v>
      </c>
      <c r="G73" s="34" t="s">
        <v>7257</v>
      </c>
      <c r="U73" s="107" t="s">
        <v>7028</v>
      </c>
      <c r="W73" s="111" t="s">
        <v>376</v>
      </c>
      <c r="X73" s="117">
        <v>39112.5</v>
      </c>
    </row>
    <row r="74" spans="4:24" x14ac:dyDescent="0.15">
      <c r="D74" s="107" t="s">
        <v>7029</v>
      </c>
      <c r="F74" s="111" t="s">
        <v>378</v>
      </c>
      <c r="G74" s="115" t="s">
        <v>7258</v>
      </c>
      <c r="U74" s="107" t="s">
        <v>7030</v>
      </c>
      <c r="W74" s="111" t="s">
        <v>378</v>
      </c>
      <c r="X74" s="118">
        <v>1.7130000000000001</v>
      </c>
    </row>
    <row r="75" spans="4:24" x14ac:dyDescent="0.15">
      <c r="D75" s="107" t="s">
        <v>7031</v>
      </c>
      <c r="F75" s="108" t="s">
        <v>356</v>
      </c>
      <c r="G75" s="116" t="s">
        <v>323</v>
      </c>
      <c r="U75" s="107" t="s">
        <v>7032</v>
      </c>
      <c r="W75" s="108" t="s">
        <v>356</v>
      </c>
      <c r="X75" s="116" t="s">
        <v>326</v>
      </c>
    </row>
    <row r="76" spans="4:24" x14ac:dyDescent="0.15">
      <c r="D76" s="107" t="s">
        <v>7033</v>
      </c>
      <c r="F76" s="111" t="s">
        <v>328</v>
      </c>
      <c r="G76" s="112" t="s">
        <v>329</v>
      </c>
      <c r="U76" s="107" t="s">
        <v>7034</v>
      </c>
      <c r="W76" s="111" t="s">
        <v>328</v>
      </c>
      <c r="X76" s="112" t="s">
        <v>330</v>
      </c>
    </row>
    <row r="77" spans="4:24" x14ac:dyDescent="0.15">
      <c r="D77" s="107" t="s">
        <v>7035</v>
      </c>
      <c r="F77" s="111" t="s">
        <v>359</v>
      </c>
      <c r="G77" s="10" t="s">
        <v>7246</v>
      </c>
      <c r="U77" s="107" t="s">
        <v>7036</v>
      </c>
      <c r="W77" s="111" t="s">
        <v>359</v>
      </c>
      <c r="X77" s="10" t="b">
        <v>0</v>
      </c>
    </row>
    <row r="78" spans="4:24" x14ac:dyDescent="0.15">
      <c r="D78" s="107" t="s">
        <v>7037</v>
      </c>
      <c r="F78" s="111" t="s">
        <v>361</v>
      </c>
      <c r="G78" s="10" t="s">
        <v>92</v>
      </c>
      <c r="U78" s="107" t="s">
        <v>7038</v>
      </c>
      <c r="W78" s="111" t="s">
        <v>361</v>
      </c>
      <c r="X78" s="10" t="s">
        <v>85</v>
      </c>
    </row>
    <row r="79" spans="4:24" x14ac:dyDescent="0.15">
      <c r="D79" s="107" t="s">
        <v>7039</v>
      </c>
      <c r="F79" s="111" t="s">
        <v>362</v>
      </c>
      <c r="G79" s="10" t="s">
        <v>7243</v>
      </c>
      <c r="U79" s="107" t="s">
        <v>7040</v>
      </c>
      <c r="W79" s="111" t="s">
        <v>362</v>
      </c>
      <c r="X79" s="10" t="b">
        <v>0</v>
      </c>
    </row>
    <row r="80" spans="4:24" x14ac:dyDescent="0.15">
      <c r="D80" s="107" t="s">
        <v>7041</v>
      </c>
      <c r="F80" s="111" t="s">
        <v>364</v>
      </c>
      <c r="G80" s="10" t="s">
        <v>7243</v>
      </c>
      <c r="U80" s="107" t="s">
        <v>7042</v>
      </c>
      <c r="W80" s="111" t="s">
        <v>364</v>
      </c>
      <c r="X80" s="10" t="b">
        <v>1</v>
      </c>
    </row>
    <row r="81" spans="4:24" x14ac:dyDescent="0.15">
      <c r="D81" s="107" t="s">
        <v>7043</v>
      </c>
      <c r="F81" s="111" t="s">
        <v>365</v>
      </c>
      <c r="G81" s="10" t="s">
        <v>2023</v>
      </c>
      <c r="U81" s="107" t="s">
        <v>7044</v>
      </c>
      <c r="W81" s="111" t="s">
        <v>365</v>
      </c>
      <c r="X81" s="10" t="s">
        <v>99</v>
      </c>
    </row>
    <row r="82" spans="4:24" x14ac:dyDescent="0.15">
      <c r="D82" s="107" t="s">
        <v>7045</v>
      </c>
      <c r="F82" s="111" t="s">
        <v>366</v>
      </c>
      <c r="G82" s="112" t="s">
        <v>230</v>
      </c>
      <c r="U82" s="107" t="s">
        <v>7046</v>
      </c>
      <c r="W82" s="111" t="s">
        <v>366</v>
      </c>
      <c r="X82" s="112" t="s">
        <v>391</v>
      </c>
    </row>
    <row r="83" spans="4:24" x14ac:dyDescent="0.15">
      <c r="D83" s="107" t="s">
        <v>7047</v>
      </c>
      <c r="F83" s="111" t="s">
        <v>369</v>
      </c>
      <c r="G83" s="28" t="s">
        <v>7259</v>
      </c>
      <c r="U83" s="107" t="s">
        <v>7048</v>
      </c>
      <c r="W83" s="111" t="s">
        <v>369</v>
      </c>
      <c r="X83" s="28">
        <v>32</v>
      </c>
    </row>
    <row r="84" spans="4:24" x14ac:dyDescent="0.15">
      <c r="D84" s="107" t="s">
        <v>7049</v>
      </c>
      <c r="F84" s="111" t="s">
        <v>371</v>
      </c>
      <c r="G84" s="28" t="s">
        <v>238</v>
      </c>
      <c r="U84" s="107" t="s">
        <v>7050</v>
      </c>
      <c r="W84" s="111" t="s">
        <v>371</v>
      </c>
      <c r="X84" s="28" t="s">
        <v>73</v>
      </c>
    </row>
    <row r="85" spans="4:24" x14ac:dyDescent="0.15">
      <c r="D85" s="107" t="s">
        <v>7051</v>
      </c>
      <c r="F85" s="111" t="s">
        <v>373</v>
      </c>
      <c r="G85" s="113"/>
      <c r="U85" s="107" t="s">
        <v>7052</v>
      </c>
      <c r="W85" s="111" t="s">
        <v>373</v>
      </c>
      <c r="X85" s="113"/>
    </row>
    <row r="86" spans="4:24" x14ac:dyDescent="0.15">
      <c r="D86" s="107" t="s">
        <v>7053</v>
      </c>
      <c r="F86" s="111" t="s">
        <v>374</v>
      </c>
      <c r="G86" s="34" t="s">
        <v>7260</v>
      </c>
      <c r="U86" s="107" t="s">
        <v>7054</v>
      </c>
      <c r="W86" s="111" t="s">
        <v>374</v>
      </c>
      <c r="X86" s="117">
        <v>39112.5</v>
      </c>
    </row>
    <row r="87" spans="4:24" x14ac:dyDescent="0.15">
      <c r="D87" s="107" t="s">
        <v>7055</v>
      </c>
      <c r="F87" s="111" t="s">
        <v>376</v>
      </c>
      <c r="G87" s="34" t="s">
        <v>7260</v>
      </c>
      <c r="U87" s="107" t="s">
        <v>7056</v>
      </c>
      <c r="W87" s="111" t="s">
        <v>376</v>
      </c>
      <c r="X87" s="117">
        <v>39112.5</v>
      </c>
    </row>
    <row r="88" spans="4:24" x14ac:dyDescent="0.15">
      <c r="D88" s="107" t="s">
        <v>7057</v>
      </c>
      <c r="F88" s="111" t="s">
        <v>378</v>
      </c>
      <c r="G88" s="115" t="s">
        <v>7261</v>
      </c>
      <c r="U88" s="107" t="s">
        <v>7058</v>
      </c>
      <c r="W88" s="111" t="s">
        <v>378</v>
      </c>
      <c r="X88" s="118">
        <v>1.6739999999999999</v>
      </c>
    </row>
    <row r="89" spans="4:24" x14ac:dyDescent="0.15">
      <c r="D89" s="107" t="s">
        <v>7059</v>
      </c>
      <c r="F89" s="108" t="s">
        <v>356</v>
      </c>
      <c r="G89" s="116" t="s">
        <v>324</v>
      </c>
    </row>
    <row r="90" spans="4:24" x14ac:dyDescent="0.15">
      <c r="D90" s="107" t="s">
        <v>7060</v>
      </c>
      <c r="F90" s="111" t="s">
        <v>328</v>
      </c>
      <c r="G90" s="112" t="s">
        <v>329</v>
      </c>
    </row>
    <row r="91" spans="4:24" x14ac:dyDescent="0.15">
      <c r="D91" s="107" t="s">
        <v>7061</v>
      </c>
      <c r="F91" s="111" t="s">
        <v>359</v>
      </c>
      <c r="G91" s="10" t="s">
        <v>7246</v>
      </c>
    </row>
    <row r="92" spans="4:24" x14ac:dyDescent="0.15">
      <c r="D92" s="107" t="s">
        <v>7062</v>
      </c>
      <c r="F92" s="111" t="s">
        <v>361</v>
      </c>
      <c r="G92" s="10" t="s">
        <v>92</v>
      </c>
    </row>
    <row r="93" spans="4:24" x14ac:dyDescent="0.15">
      <c r="D93" s="107" t="s">
        <v>7063</v>
      </c>
      <c r="F93" s="111" t="s">
        <v>362</v>
      </c>
      <c r="G93" s="10" t="s">
        <v>7243</v>
      </c>
    </row>
    <row r="94" spans="4:24" x14ac:dyDescent="0.15">
      <c r="D94" s="107" t="s">
        <v>7064</v>
      </c>
      <c r="F94" s="111" t="s">
        <v>364</v>
      </c>
      <c r="G94" s="10" t="s">
        <v>7243</v>
      </c>
    </row>
    <row r="95" spans="4:24" x14ac:dyDescent="0.15">
      <c r="D95" s="107" t="s">
        <v>7065</v>
      </c>
      <c r="F95" s="111" t="s">
        <v>365</v>
      </c>
      <c r="G95" s="10" t="s">
        <v>2023</v>
      </c>
    </row>
    <row r="96" spans="4:24" x14ac:dyDescent="0.15">
      <c r="D96" s="107" t="s">
        <v>7066</v>
      </c>
      <c r="F96" s="111" t="s">
        <v>366</v>
      </c>
      <c r="G96" s="112" t="s">
        <v>230</v>
      </c>
    </row>
    <row r="97" spans="4:7" x14ac:dyDescent="0.15">
      <c r="D97" s="107" t="s">
        <v>7067</v>
      </c>
      <c r="F97" s="111" t="s">
        <v>369</v>
      </c>
      <c r="G97" s="28" t="s">
        <v>7262</v>
      </c>
    </row>
    <row r="98" spans="4:7" x14ac:dyDescent="0.15">
      <c r="D98" s="107" t="s">
        <v>7068</v>
      </c>
      <c r="F98" s="111" t="s">
        <v>371</v>
      </c>
      <c r="G98" s="28" t="s">
        <v>242</v>
      </c>
    </row>
    <row r="99" spans="4:7" x14ac:dyDescent="0.15">
      <c r="D99" s="107" t="s">
        <v>7069</v>
      </c>
      <c r="F99" s="111" t="s">
        <v>373</v>
      </c>
      <c r="G99" s="113"/>
    </row>
    <row r="100" spans="4:7" x14ac:dyDescent="0.15">
      <c r="D100" s="107" t="s">
        <v>7070</v>
      </c>
      <c r="F100" s="111" t="s">
        <v>374</v>
      </c>
      <c r="G100" s="34" t="s">
        <v>7263</v>
      </c>
    </row>
    <row r="101" spans="4:7" x14ac:dyDescent="0.15">
      <c r="D101" s="107" t="s">
        <v>7071</v>
      </c>
      <c r="F101" s="111" t="s">
        <v>376</v>
      </c>
      <c r="G101" s="34" t="s">
        <v>7263</v>
      </c>
    </row>
    <row r="102" spans="4:7" x14ac:dyDescent="0.15">
      <c r="D102" s="107" t="s">
        <v>7072</v>
      </c>
      <c r="F102" s="111" t="s">
        <v>378</v>
      </c>
      <c r="G102" s="115" t="s">
        <v>7264</v>
      </c>
    </row>
    <row r="103" spans="4:7" x14ac:dyDescent="0.15">
      <c r="D103" s="107" t="s">
        <v>7073</v>
      </c>
      <c r="F103" s="108" t="s">
        <v>356</v>
      </c>
      <c r="G103" s="116" t="s">
        <v>325</v>
      </c>
    </row>
    <row r="104" spans="4:7" x14ac:dyDescent="0.15">
      <c r="D104" s="107" t="s">
        <v>7074</v>
      </c>
      <c r="F104" s="111" t="s">
        <v>328</v>
      </c>
      <c r="G104" s="112" t="s">
        <v>329</v>
      </c>
    </row>
    <row r="105" spans="4:7" x14ac:dyDescent="0.15">
      <c r="D105" s="107" t="s">
        <v>7075</v>
      </c>
      <c r="F105" s="111" t="s">
        <v>359</v>
      </c>
      <c r="G105" s="10" t="s">
        <v>7243</v>
      </c>
    </row>
    <row r="106" spans="4:7" x14ac:dyDescent="0.15">
      <c r="D106" s="107" t="s">
        <v>7076</v>
      </c>
      <c r="F106" s="111" t="s">
        <v>361</v>
      </c>
      <c r="G106" s="10" t="s">
        <v>92</v>
      </c>
    </row>
    <row r="107" spans="4:7" x14ac:dyDescent="0.15">
      <c r="D107" s="107" t="s">
        <v>7077</v>
      </c>
      <c r="F107" s="111" t="s">
        <v>362</v>
      </c>
      <c r="G107" s="10" t="s">
        <v>7243</v>
      </c>
    </row>
    <row r="108" spans="4:7" x14ac:dyDescent="0.15">
      <c r="D108" s="107" t="s">
        <v>7078</v>
      </c>
      <c r="F108" s="111" t="s">
        <v>364</v>
      </c>
      <c r="G108" s="10" t="s">
        <v>7246</v>
      </c>
    </row>
    <row r="109" spans="4:7" x14ac:dyDescent="0.15">
      <c r="D109" s="107" t="s">
        <v>7079</v>
      </c>
      <c r="F109" s="111" t="s">
        <v>365</v>
      </c>
      <c r="G109" s="10" t="s">
        <v>2023</v>
      </c>
    </row>
    <row r="110" spans="4:7" x14ac:dyDescent="0.15">
      <c r="D110" s="107" t="s">
        <v>7080</v>
      </c>
      <c r="F110" s="111" t="s">
        <v>366</v>
      </c>
      <c r="G110" s="112" t="s">
        <v>7265</v>
      </c>
    </row>
    <row r="111" spans="4:7" x14ac:dyDescent="0.15">
      <c r="D111" s="107" t="s">
        <v>7081</v>
      </c>
      <c r="F111" s="111" t="s">
        <v>369</v>
      </c>
      <c r="G111" s="28" t="s">
        <v>1985</v>
      </c>
    </row>
    <row r="112" spans="4:7" x14ac:dyDescent="0.15">
      <c r="D112" s="107" t="s">
        <v>7082</v>
      </c>
      <c r="F112" s="111" t="s">
        <v>371</v>
      </c>
      <c r="G112" s="28" t="s">
        <v>73</v>
      </c>
    </row>
    <row r="113" spans="4:7" x14ac:dyDescent="0.15">
      <c r="D113" s="107" t="s">
        <v>7083</v>
      </c>
      <c r="F113" s="111" t="s">
        <v>373</v>
      </c>
      <c r="G113" s="113"/>
    </row>
    <row r="114" spans="4:7" x14ac:dyDescent="0.15">
      <c r="D114" s="107" t="s">
        <v>7084</v>
      </c>
      <c r="F114" s="111" t="s">
        <v>374</v>
      </c>
      <c r="G114" s="34" t="s">
        <v>7266</v>
      </c>
    </row>
    <row r="115" spans="4:7" x14ac:dyDescent="0.15">
      <c r="D115" s="107" t="s">
        <v>7085</v>
      </c>
      <c r="F115" s="111" t="s">
        <v>376</v>
      </c>
      <c r="G115" s="34" t="s">
        <v>7266</v>
      </c>
    </row>
    <row r="116" spans="4:7" x14ac:dyDescent="0.15">
      <c r="D116" s="107" t="s">
        <v>7086</v>
      </c>
      <c r="F116" s="111" t="s">
        <v>378</v>
      </c>
      <c r="G116" s="115" t="s">
        <v>7267</v>
      </c>
    </row>
    <row r="117" spans="4:7" x14ac:dyDescent="0.15">
      <c r="D117" s="107" t="s">
        <v>7087</v>
      </c>
      <c r="F117" s="108" t="s">
        <v>356</v>
      </c>
      <c r="G117" s="116" t="s">
        <v>326</v>
      </c>
    </row>
    <row r="118" spans="4:7" x14ac:dyDescent="0.15">
      <c r="D118" s="107" t="s">
        <v>7088</v>
      </c>
      <c r="F118" s="111" t="s">
        <v>328</v>
      </c>
      <c r="G118" s="11" t="s">
        <v>330</v>
      </c>
    </row>
    <row r="119" spans="4:7" x14ac:dyDescent="0.15">
      <c r="D119" s="107" t="s">
        <v>7089</v>
      </c>
      <c r="F119" s="111" t="s">
        <v>359</v>
      </c>
      <c r="G119" s="10" t="s">
        <v>7243</v>
      </c>
    </row>
    <row r="120" spans="4:7" x14ac:dyDescent="0.15">
      <c r="D120" s="107" t="s">
        <v>7090</v>
      </c>
      <c r="F120" s="111" t="s">
        <v>361</v>
      </c>
      <c r="G120" s="10" t="s">
        <v>85</v>
      </c>
    </row>
    <row r="121" spans="4:7" x14ac:dyDescent="0.15">
      <c r="D121" s="107" t="s">
        <v>7091</v>
      </c>
      <c r="F121" s="111" t="s">
        <v>362</v>
      </c>
      <c r="G121" s="10" t="s">
        <v>7243</v>
      </c>
    </row>
    <row r="122" spans="4:7" x14ac:dyDescent="0.15">
      <c r="D122" s="107" t="s">
        <v>7092</v>
      </c>
      <c r="F122" s="111" t="s">
        <v>364</v>
      </c>
      <c r="G122" s="10" t="s">
        <v>7246</v>
      </c>
    </row>
    <row r="123" spans="4:7" x14ac:dyDescent="0.15">
      <c r="D123" s="107" t="s">
        <v>7093</v>
      </c>
      <c r="F123" s="111" t="s">
        <v>365</v>
      </c>
      <c r="G123" s="10" t="s">
        <v>2023</v>
      </c>
    </row>
    <row r="124" spans="4:7" x14ac:dyDescent="0.15">
      <c r="D124" s="107" t="s">
        <v>7094</v>
      </c>
      <c r="F124" s="111" t="s">
        <v>366</v>
      </c>
      <c r="G124" s="112" t="s">
        <v>7265</v>
      </c>
    </row>
    <row r="125" spans="4:7" x14ac:dyDescent="0.15">
      <c r="D125" s="107" t="s">
        <v>7095</v>
      </c>
      <c r="F125" s="111" t="s">
        <v>369</v>
      </c>
      <c r="G125" s="28" t="s">
        <v>7268</v>
      </c>
    </row>
    <row r="126" spans="4:7" x14ac:dyDescent="0.15">
      <c r="D126" s="107" t="s">
        <v>7096</v>
      </c>
      <c r="F126" s="111" t="s">
        <v>371</v>
      </c>
      <c r="G126" s="28" t="s">
        <v>73</v>
      </c>
    </row>
    <row r="127" spans="4:7" x14ac:dyDescent="0.15">
      <c r="D127" s="107" t="s">
        <v>7097</v>
      </c>
      <c r="F127" s="111" t="s">
        <v>373</v>
      </c>
      <c r="G127" s="113"/>
    </row>
    <row r="128" spans="4:7" x14ac:dyDescent="0.15">
      <c r="D128" s="107" t="s">
        <v>7098</v>
      </c>
      <c r="F128" s="111" t="s">
        <v>374</v>
      </c>
      <c r="G128" s="34" t="s">
        <v>7269</v>
      </c>
    </row>
    <row r="129" spans="4:23" x14ac:dyDescent="0.15">
      <c r="D129" s="107" t="s">
        <v>7099</v>
      </c>
      <c r="F129" s="111" t="s">
        <v>376</v>
      </c>
      <c r="G129" s="34" t="s">
        <v>7269</v>
      </c>
    </row>
    <row r="130" spans="4:23" x14ac:dyDescent="0.15">
      <c r="D130" s="107" t="s">
        <v>7100</v>
      </c>
      <c r="F130" s="111" t="s">
        <v>378</v>
      </c>
      <c r="G130" s="115" t="s">
        <v>7270</v>
      </c>
    </row>
    <row r="136" spans="4:23" x14ac:dyDescent="0.15">
      <c r="D136" s="456" t="s">
        <v>1281</v>
      </c>
      <c r="E136" s="456"/>
      <c r="F136" s="456"/>
      <c r="G136" s="456"/>
      <c r="T136" s="455" t="s">
        <v>1282</v>
      </c>
      <c r="U136" s="455"/>
      <c r="V136" s="455"/>
      <c r="W136" s="455"/>
    </row>
    <row r="137" spans="4:23" x14ac:dyDescent="0.15">
      <c r="D137" s="35" t="s">
        <v>353</v>
      </c>
      <c r="E137" s="35" t="s">
        <v>1295</v>
      </c>
      <c r="F137" s="119" t="s">
        <v>354</v>
      </c>
      <c r="G137" s="120" t="s">
        <v>3</v>
      </c>
      <c r="T137" s="35" t="s">
        <v>353</v>
      </c>
      <c r="U137" s="35" t="s">
        <v>1295</v>
      </c>
      <c r="V137" s="106" t="s">
        <v>354</v>
      </c>
      <c r="W137" s="120" t="s">
        <v>3</v>
      </c>
    </row>
    <row r="138" spans="4:23" x14ac:dyDescent="0.15">
      <c r="D138" s="107" t="s">
        <v>3585</v>
      </c>
      <c r="E138" s="35"/>
      <c r="F138" s="108" t="s">
        <v>22</v>
      </c>
      <c r="G138" s="109" t="s">
        <v>24</v>
      </c>
      <c r="T138" s="107" t="s">
        <v>3585</v>
      </c>
      <c r="U138" s="35"/>
      <c r="V138" s="121" t="s">
        <v>22</v>
      </c>
      <c r="W138" s="109" t="s">
        <v>24</v>
      </c>
    </row>
    <row r="139" spans="4:23" x14ac:dyDescent="0.15">
      <c r="D139" s="107" t="s">
        <v>4000</v>
      </c>
      <c r="E139" s="35"/>
      <c r="F139" s="108" t="s">
        <v>66</v>
      </c>
      <c r="G139" s="109" t="s">
        <v>68</v>
      </c>
      <c r="T139" s="107" t="s">
        <v>4000</v>
      </c>
      <c r="U139" s="35"/>
      <c r="V139" s="108" t="s">
        <v>66</v>
      </c>
      <c r="W139" s="109" t="s">
        <v>68</v>
      </c>
    </row>
    <row r="140" spans="4:23" x14ac:dyDescent="0.15">
      <c r="D140" s="107" t="s">
        <v>4001</v>
      </c>
      <c r="E140" s="35"/>
      <c r="F140" s="108" t="s">
        <v>70</v>
      </c>
      <c r="G140" s="122">
        <v>68</v>
      </c>
      <c r="T140" s="107" t="s">
        <v>4074</v>
      </c>
      <c r="U140" s="35"/>
      <c r="V140" s="108" t="s">
        <v>70</v>
      </c>
      <c r="W140" s="122">
        <v>29</v>
      </c>
    </row>
    <row r="141" spans="4:23" x14ac:dyDescent="0.15">
      <c r="D141" s="107" t="s">
        <v>6151</v>
      </c>
      <c r="F141" s="108" t="s">
        <v>393</v>
      </c>
      <c r="G141" s="123">
        <v>53727.5</v>
      </c>
      <c r="T141" s="107" t="s">
        <v>6826</v>
      </c>
      <c r="V141" s="108" t="s">
        <v>393</v>
      </c>
      <c r="W141" s="124">
        <v>53727.5</v>
      </c>
    </row>
    <row r="142" spans="4:23" x14ac:dyDescent="0.15">
      <c r="D142" s="107" t="s">
        <v>6152</v>
      </c>
      <c r="F142" s="108" t="s">
        <v>394</v>
      </c>
      <c r="G142" s="125">
        <v>43</v>
      </c>
      <c r="T142" s="107" t="s">
        <v>6827</v>
      </c>
      <c r="V142" s="108" t="s">
        <v>394</v>
      </c>
      <c r="W142" s="125">
        <v>43</v>
      </c>
    </row>
    <row r="143" spans="4:23" x14ac:dyDescent="0.15">
      <c r="D143" s="107" t="s">
        <v>6153</v>
      </c>
      <c r="F143" s="108" t="s">
        <v>395</v>
      </c>
      <c r="G143" s="126">
        <v>0.87</v>
      </c>
      <c r="T143" s="107" t="s">
        <v>6828</v>
      </c>
      <c r="V143" s="108" t="s">
        <v>395</v>
      </c>
      <c r="W143" s="126">
        <v>0.87</v>
      </c>
    </row>
    <row r="144" spans="4:23" x14ac:dyDescent="0.15">
      <c r="D144" s="107" t="s">
        <v>6154</v>
      </c>
      <c r="F144" s="108" t="s">
        <v>396</v>
      </c>
      <c r="G144" s="126">
        <v>0.13</v>
      </c>
      <c r="T144" s="107" t="s">
        <v>6829</v>
      </c>
      <c r="V144" s="108" t="s">
        <v>396</v>
      </c>
      <c r="W144" s="126">
        <v>0.13</v>
      </c>
    </row>
    <row r="145" spans="4:24" x14ac:dyDescent="0.15">
      <c r="D145" s="107" t="s">
        <v>6432</v>
      </c>
      <c r="F145" s="108" t="s">
        <v>397</v>
      </c>
      <c r="G145" s="124">
        <v>107455</v>
      </c>
      <c r="T145" s="107" t="s">
        <v>6830</v>
      </c>
      <c r="V145" s="108" t="s">
        <v>397</v>
      </c>
      <c r="W145" s="124">
        <v>26075</v>
      </c>
    </row>
    <row r="146" spans="4:24" x14ac:dyDescent="0.15">
      <c r="D146" s="107" t="s">
        <v>6155</v>
      </c>
      <c r="F146" s="111" t="s">
        <v>398</v>
      </c>
      <c r="G146" s="124">
        <v>107455</v>
      </c>
      <c r="T146" s="107" t="s">
        <v>6831</v>
      </c>
      <c r="V146" s="111" t="s">
        <v>398</v>
      </c>
      <c r="W146" s="124">
        <v>26075</v>
      </c>
    </row>
    <row r="147" spans="4:24" x14ac:dyDescent="0.15">
      <c r="D147" s="107" t="s">
        <v>6156</v>
      </c>
      <c r="F147" s="111" t="s">
        <v>399</v>
      </c>
      <c r="G147" s="124">
        <v>7306940</v>
      </c>
      <c r="T147" s="107" t="s">
        <v>6832</v>
      </c>
      <c r="V147" s="111" t="s">
        <v>399</v>
      </c>
      <c r="W147" s="124">
        <f>W146*W140</f>
        <v>756175</v>
      </c>
    </row>
    <row r="148" spans="4:24" x14ac:dyDescent="0.15">
      <c r="D148" s="107" t="s">
        <v>6157</v>
      </c>
      <c r="F148" s="111" t="s">
        <v>400</v>
      </c>
      <c r="G148" s="124">
        <v>13.765000000000001</v>
      </c>
      <c r="T148" s="107" t="s">
        <v>6833</v>
      </c>
      <c r="V148" s="111" t="s">
        <v>403</v>
      </c>
      <c r="W148" s="124">
        <f>ROUND(0.0826*W146/1000,3)</f>
        <v>2.1539999999999999</v>
      </c>
    </row>
    <row r="149" spans="4:24" x14ac:dyDescent="0.15">
      <c r="D149" s="107" t="s">
        <v>6158</v>
      </c>
      <c r="F149" s="111" t="s">
        <v>401</v>
      </c>
      <c r="G149" s="124">
        <v>7.93</v>
      </c>
      <c r="T149" s="107" t="s">
        <v>6834</v>
      </c>
      <c r="V149" s="127" t="s">
        <v>402</v>
      </c>
      <c r="W149" s="128">
        <f>ROUND(W148*W140, 3)</f>
        <v>62.466000000000001</v>
      </c>
    </row>
    <row r="150" spans="4:24" x14ac:dyDescent="0.15">
      <c r="D150" s="107" t="s">
        <v>6159</v>
      </c>
      <c r="F150" s="127" t="s">
        <v>402</v>
      </c>
      <c r="G150" s="128">
        <v>884.43899999999996</v>
      </c>
      <c r="T150" s="107" t="s">
        <v>4989</v>
      </c>
      <c r="U150" s="35"/>
      <c r="V150" s="108" t="s">
        <v>66</v>
      </c>
      <c r="W150" s="129" t="s">
        <v>88</v>
      </c>
    </row>
    <row r="151" spans="4:24" x14ac:dyDescent="0.15">
      <c r="D151" s="107" t="s">
        <v>4989</v>
      </c>
      <c r="E151" s="35"/>
      <c r="F151" s="108" t="s">
        <v>66</v>
      </c>
      <c r="G151" s="129" t="s">
        <v>88</v>
      </c>
      <c r="T151" s="107" t="s">
        <v>6521</v>
      </c>
      <c r="V151" s="108" t="s">
        <v>70</v>
      </c>
      <c r="W151" s="50">
        <v>7</v>
      </c>
    </row>
    <row r="152" spans="4:24" x14ac:dyDescent="0.15">
      <c r="D152" s="107" t="s">
        <v>4990</v>
      </c>
      <c r="F152" s="108" t="s">
        <v>70</v>
      </c>
      <c r="G152" s="122">
        <v>8</v>
      </c>
      <c r="T152" s="107" t="s">
        <v>7101</v>
      </c>
      <c r="V152" s="108" t="s">
        <v>393</v>
      </c>
      <c r="W152" s="124">
        <v>53727.5</v>
      </c>
    </row>
    <row r="153" spans="4:24" x14ac:dyDescent="0.15">
      <c r="D153" s="107" t="s">
        <v>7102</v>
      </c>
      <c r="F153" s="108" t="s">
        <v>393</v>
      </c>
      <c r="G153" s="123">
        <v>53727.5</v>
      </c>
      <c r="T153" s="107" t="s">
        <v>7103</v>
      </c>
      <c r="V153" s="108" t="s">
        <v>394</v>
      </c>
      <c r="W153" s="125">
        <v>43</v>
      </c>
    </row>
    <row r="154" spans="4:24" x14ac:dyDescent="0.15">
      <c r="D154" s="107" t="s">
        <v>7104</v>
      </c>
      <c r="F154" s="108" t="s">
        <v>394</v>
      </c>
      <c r="G154" s="125">
        <v>43</v>
      </c>
      <c r="T154" s="107" t="s">
        <v>7105</v>
      </c>
      <c r="V154" s="108" t="s">
        <v>395</v>
      </c>
      <c r="W154" s="126">
        <v>0.87</v>
      </c>
    </row>
    <row r="155" spans="4:24" x14ac:dyDescent="0.15">
      <c r="D155" s="107" t="s">
        <v>7106</v>
      </c>
      <c r="F155" s="108" t="s">
        <v>395</v>
      </c>
      <c r="G155" s="126">
        <v>0.87</v>
      </c>
      <c r="T155" s="107" t="s">
        <v>7107</v>
      </c>
      <c r="V155" s="108" t="s">
        <v>396</v>
      </c>
      <c r="W155" s="126">
        <v>0.13</v>
      </c>
    </row>
    <row r="156" spans="4:24" x14ac:dyDescent="0.15">
      <c r="D156" s="107" t="s">
        <v>7108</v>
      </c>
      <c r="F156" s="108" t="s">
        <v>396</v>
      </c>
      <c r="G156" s="126">
        <v>0.13</v>
      </c>
      <c r="T156" s="107" t="s">
        <v>7109</v>
      </c>
      <c r="V156" s="108" t="s">
        <v>397</v>
      </c>
      <c r="W156" s="124">
        <v>26075</v>
      </c>
    </row>
    <row r="157" spans="4:24" x14ac:dyDescent="0.15">
      <c r="D157" s="107" t="s">
        <v>7110</v>
      </c>
      <c r="F157" s="108" t="s">
        <v>397</v>
      </c>
      <c r="G157" s="124">
        <v>107455</v>
      </c>
      <c r="T157" s="107" t="s">
        <v>7111</v>
      </c>
      <c r="V157" s="111" t="s">
        <v>398</v>
      </c>
      <c r="W157" s="124">
        <v>26075</v>
      </c>
    </row>
    <row r="158" spans="4:24" x14ac:dyDescent="0.15">
      <c r="D158" s="107" t="s">
        <v>7112</v>
      </c>
      <c r="F158" s="111" t="s">
        <v>398</v>
      </c>
      <c r="G158" s="124">
        <v>107455</v>
      </c>
      <c r="T158" s="107" t="s">
        <v>7113</v>
      </c>
      <c r="V158" s="111" t="s">
        <v>399</v>
      </c>
      <c r="W158" s="124">
        <v>182525</v>
      </c>
    </row>
    <row r="159" spans="4:24" x14ac:dyDescent="0.15">
      <c r="D159" s="107" t="s">
        <v>7114</v>
      </c>
      <c r="F159" s="111" t="s">
        <v>399</v>
      </c>
      <c r="G159" s="124">
        <v>859640</v>
      </c>
      <c r="T159" s="107" t="s">
        <v>7115</v>
      </c>
      <c r="V159" s="111" t="s">
        <v>400</v>
      </c>
      <c r="W159" s="124">
        <v>2.1539999999999999</v>
      </c>
      <c r="X159" s="130"/>
    </row>
    <row r="160" spans="4:24" x14ac:dyDescent="0.15">
      <c r="D160" s="107" t="s">
        <v>7116</v>
      </c>
      <c r="F160" s="111" t="s">
        <v>400</v>
      </c>
      <c r="G160" s="124">
        <v>13.765000000000001</v>
      </c>
      <c r="T160" s="107" t="s">
        <v>7117</v>
      </c>
      <c r="V160" s="111" t="s">
        <v>401</v>
      </c>
      <c r="W160" s="124">
        <v>2.1539999999999999</v>
      </c>
    </row>
    <row r="161" spans="4:25" x14ac:dyDescent="0.15">
      <c r="D161" s="107" t="s">
        <v>7118</v>
      </c>
      <c r="F161" s="111" t="s">
        <v>401</v>
      </c>
      <c r="G161" s="124">
        <v>7.93</v>
      </c>
      <c r="T161" s="107" t="s">
        <v>7119</v>
      </c>
      <c r="V161" s="111" t="s">
        <v>403</v>
      </c>
      <c r="W161" s="124">
        <v>2.1539999999999999</v>
      </c>
    </row>
    <row r="162" spans="4:25" x14ac:dyDescent="0.15">
      <c r="D162" s="107" t="s">
        <v>7120</v>
      </c>
      <c r="F162" s="127" t="s">
        <v>402</v>
      </c>
      <c r="G162" s="128">
        <v>104.05200000000001</v>
      </c>
      <c r="T162" s="107" t="s">
        <v>7121</v>
      </c>
      <c r="V162" s="127" t="s">
        <v>402</v>
      </c>
      <c r="W162" s="128">
        <v>15.077999999999999</v>
      </c>
    </row>
    <row r="163" spans="4:25" x14ac:dyDescent="0.15">
      <c r="D163" s="107" t="s">
        <v>3837</v>
      </c>
      <c r="E163" s="35"/>
      <c r="F163" s="108" t="s">
        <v>22</v>
      </c>
      <c r="G163" s="109" t="s">
        <v>140</v>
      </c>
      <c r="T163" s="107" t="s">
        <v>3837</v>
      </c>
      <c r="U163" s="35"/>
      <c r="V163" s="108" t="s">
        <v>22</v>
      </c>
      <c r="W163" s="129" t="s">
        <v>140</v>
      </c>
    </row>
    <row r="164" spans="4:25" x14ac:dyDescent="0.15">
      <c r="D164" s="107" t="s">
        <v>6194</v>
      </c>
      <c r="E164" s="35"/>
      <c r="F164" s="108" t="s">
        <v>66</v>
      </c>
      <c r="G164" s="129" t="s">
        <v>163</v>
      </c>
      <c r="T164" s="107" t="s">
        <v>6194</v>
      </c>
      <c r="U164" s="35"/>
      <c r="V164" s="108" t="s">
        <v>66</v>
      </c>
      <c r="W164" s="129" t="s">
        <v>163</v>
      </c>
      <c r="X164" s="130"/>
    </row>
    <row r="165" spans="4:25" x14ac:dyDescent="0.15">
      <c r="D165" s="107" t="s">
        <v>6196</v>
      </c>
      <c r="F165" s="108" t="s">
        <v>70</v>
      </c>
      <c r="G165" s="50">
        <v>62</v>
      </c>
      <c r="T165" s="107" t="s">
        <v>6627</v>
      </c>
      <c r="V165" s="108" t="s">
        <v>70</v>
      </c>
      <c r="W165" s="50">
        <v>23</v>
      </c>
      <c r="X165" s="130"/>
    </row>
    <row r="166" spans="4:25" ht="13" x14ac:dyDescent="0.15">
      <c r="D166" s="107" t="s">
        <v>7122</v>
      </c>
      <c r="F166" s="108" t="s">
        <v>393</v>
      </c>
      <c r="G166" s="123">
        <v>53727.5</v>
      </c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T166" s="107" t="s">
        <v>7123</v>
      </c>
      <c r="V166" s="108" t="s">
        <v>393</v>
      </c>
      <c r="W166" s="124">
        <v>53727.5</v>
      </c>
    </row>
    <row r="167" spans="4:25" x14ac:dyDescent="0.15">
      <c r="D167" s="107" t="s">
        <v>7124</v>
      </c>
      <c r="F167" s="108" t="s">
        <v>394</v>
      </c>
      <c r="G167" s="125">
        <v>43</v>
      </c>
      <c r="T167" s="107" t="s">
        <v>7125</v>
      </c>
      <c r="V167" s="108" t="s">
        <v>394</v>
      </c>
      <c r="W167" s="125">
        <v>43</v>
      </c>
    </row>
    <row r="168" spans="4:25" x14ac:dyDescent="0.15">
      <c r="D168" s="107" t="s">
        <v>7126</v>
      </c>
      <c r="F168" s="108" t="s">
        <v>395</v>
      </c>
      <c r="G168" s="126">
        <v>0.87</v>
      </c>
      <c r="T168" s="107" t="s">
        <v>7127</v>
      </c>
      <c r="V168" s="108" t="s">
        <v>395</v>
      </c>
      <c r="W168" s="126">
        <v>0.87</v>
      </c>
    </row>
    <row r="169" spans="4:25" x14ac:dyDescent="0.15">
      <c r="D169" s="107" t="s">
        <v>7128</v>
      </c>
      <c r="F169" s="108" t="s">
        <v>396</v>
      </c>
      <c r="G169" s="126">
        <v>0.13</v>
      </c>
      <c r="T169" s="107" t="s">
        <v>7129</v>
      </c>
      <c r="V169" s="108" t="s">
        <v>396</v>
      </c>
      <c r="W169" s="126">
        <v>0.13</v>
      </c>
    </row>
    <row r="170" spans="4:25" x14ac:dyDescent="0.15">
      <c r="D170" s="107" t="s">
        <v>7130</v>
      </c>
      <c r="F170" s="108" t="s">
        <v>397</v>
      </c>
      <c r="G170" s="124">
        <v>71666.667000000001</v>
      </c>
      <c r="T170" s="107" t="s">
        <v>7131</v>
      </c>
      <c r="V170" s="108" t="s">
        <v>397</v>
      </c>
      <c r="W170" s="124">
        <v>17383.332999999999</v>
      </c>
    </row>
    <row r="171" spans="4:25" x14ac:dyDescent="0.15">
      <c r="D171" s="107" t="s">
        <v>7132</v>
      </c>
      <c r="F171" s="111" t="s">
        <v>398</v>
      </c>
      <c r="G171" s="124">
        <v>71666.667000000001</v>
      </c>
      <c r="T171" s="107" t="s">
        <v>7133</v>
      </c>
      <c r="V171" s="111" t="s">
        <v>398</v>
      </c>
      <c r="W171" s="124">
        <v>17383.332999999999</v>
      </c>
    </row>
    <row r="172" spans="4:25" x14ac:dyDescent="0.15">
      <c r="D172" s="107" t="s">
        <v>7134</v>
      </c>
      <c r="F172" s="111" t="s">
        <v>399</v>
      </c>
      <c r="G172" s="132">
        <v>4443333.3540000003</v>
      </c>
      <c r="T172" s="107" t="s">
        <v>7135</v>
      </c>
      <c r="V172" s="111" t="s">
        <v>399</v>
      </c>
      <c r="W172" s="124">
        <v>399816.65899999999</v>
      </c>
    </row>
    <row r="173" spans="4:25" x14ac:dyDescent="0.15">
      <c r="D173" s="107" t="s">
        <v>7136</v>
      </c>
      <c r="F173" s="111" t="s">
        <v>400</v>
      </c>
      <c r="G173" s="124">
        <v>9.1809999999999992</v>
      </c>
      <c r="T173" s="107" t="s">
        <v>7137</v>
      </c>
      <c r="V173" s="111" t="s">
        <v>400</v>
      </c>
      <c r="W173" s="118">
        <v>1.4359999999999999</v>
      </c>
      <c r="Y173" s="130"/>
    </row>
    <row r="174" spans="4:25" x14ac:dyDescent="0.15">
      <c r="D174" s="107" t="s">
        <v>7138</v>
      </c>
      <c r="F174" s="111" t="s">
        <v>401</v>
      </c>
      <c r="G174" s="124">
        <v>5.2889999999999997</v>
      </c>
      <c r="T174" s="107" t="s">
        <v>7139</v>
      </c>
      <c r="V174" s="111" t="s">
        <v>401</v>
      </c>
      <c r="W174" s="118">
        <v>1.4359999999999999</v>
      </c>
    </row>
    <row r="175" spans="4:25" x14ac:dyDescent="0.15">
      <c r="D175" s="107" t="s">
        <v>7140</v>
      </c>
      <c r="F175" s="127" t="s">
        <v>402</v>
      </c>
      <c r="G175" s="133">
        <v>537.85199999999998</v>
      </c>
      <c r="T175" s="107" t="s">
        <v>7141</v>
      </c>
      <c r="V175" s="111" t="s">
        <v>403</v>
      </c>
      <c r="W175" s="118">
        <v>1.4359999999999999</v>
      </c>
    </row>
    <row r="176" spans="4:25" x14ac:dyDescent="0.15">
      <c r="D176" s="107" t="s">
        <v>7142</v>
      </c>
      <c r="E176" s="35"/>
      <c r="F176" s="108" t="s">
        <v>22</v>
      </c>
      <c r="G176" s="134" t="s">
        <v>199</v>
      </c>
      <c r="T176" s="107" t="s">
        <v>7143</v>
      </c>
      <c r="V176" s="127" t="s">
        <v>402</v>
      </c>
      <c r="W176" s="128">
        <v>33.027999999999999</v>
      </c>
    </row>
    <row r="177" spans="4:25" ht="13" x14ac:dyDescent="0.15">
      <c r="D177" s="107" t="s">
        <v>7144</v>
      </c>
      <c r="E177" s="35"/>
      <c r="F177" s="108" t="s">
        <v>66</v>
      </c>
      <c r="G177" s="134" t="s">
        <v>231</v>
      </c>
      <c r="I177" s="131"/>
      <c r="J177" s="131"/>
      <c r="T177" s="107" t="s">
        <v>7142</v>
      </c>
      <c r="U177" s="35"/>
      <c r="V177" s="108" t="s">
        <v>22</v>
      </c>
      <c r="W177" s="129" t="s">
        <v>199</v>
      </c>
    </row>
    <row r="178" spans="4:25" x14ac:dyDescent="0.15">
      <c r="D178" s="107" t="s">
        <v>7145</v>
      </c>
      <c r="F178" s="108" t="s">
        <v>70</v>
      </c>
      <c r="G178" s="50">
        <v>33</v>
      </c>
      <c r="T178" s="107" t="s">
        <v>7144</v>
      </c>
      <c r="U178" s="35"/>
      <c r="V178" s="108" t="s">
        <v>66</v>
      </c>
      <c r="W178" s="129" t="s">
        <v>231</v>
      </c>
    </row>
    <row r="179" spans="4:25" x14ac:dyDescent="0.15">
      <c r="D179" s="107" t="s">
        <v>7146</v>
      </c>
      <c r="F179" s="108" t="s">
        <v>393</v>
      </c>
      <c r="G179" s="123">
        <v>53727.5</v>
      </c>
      <c r="T179" s="107" t="s">
        <v>7147</v>
      </c>
      <c r="V179" s="108" t="s">
        <v>70</v>
      </c>
      <c r="W179" s="50">
        <v>19</v>
      </c>
    </row>
    <row r="180" spans="4:25" x14ac:dyDescent="0.15">
      <c r="D180" s="107" t="s">
        <v>7148</v>
      </c>
      <c r="F180" s="108" t="s">
        <v>394</v>
      </c>
      <c r="G180" s="125">
        <v>43</v>
      </c>
      <c r="T180" s="107" t="s">
        <v>7149</v>
      </c>
      <c r="V180" s="108" t="s">
        <v>393</v>
      </c>
      <c r="W180" s="124">
        <v>53727.5</v>
      </c>
    </row>
    <row r="181" spans="4:25" x14ac:dyDescent="0.15">
      <c r="D181" s="107" t="s">
        <v>7150</v>
      </c>
      <c r="F181" s="108" t="s">
        <v>395</v>
      </c>
      <c r="G181" s="126">
        <v>0.87</v>
      </c>
      <c r="T181" s="107" t="s">
        <v>7151</v>
      </c>
      <c r="V181" s="108" t="s">
        <v>394</v>
      </c>
      <c r="W181" s="125">
        <v>43</v>
      </c>
    </row>
    <row r="182" spans="4:25" x14ac:dyDescent="0.15">
      <c r="D182" s="107" t="s">
        <v>7152</v>
      </c>
      <c r="F182" s="108" t="s">
        <v>396</v>
      </c>
      <c r="G182" s="126">
        <v>0.13</v>
      </c>
      <c r="I182" s="130"/>
      <c r="T182" s="107" t="s">
        <v>7153</v>
      </c>
      <c r="V182" s="108" t="s">
        <v>395</v>
      </c>
      <c r="W182" s="126">
        <v>0.87</v>
      </c>
    </row>
    <row r="183" spans="4:25" x14ac:dyDescent="0.15">
      <c r="D183" s="107" t="s">
        <v>7154</v>
      </c>
      <c r="F183" s="108" t="s">
        <v>397</v>
      </c>
      <c r="G183" s="34">
        <v>86250</v>
      </c>
      <c r="T183" s="107" t="s">
        <v>7155</v>
      </c>
      <c r="V183" s="108" t="s">
        <v>396</v>
      </c>
      <c r="W183" s="126">
        <v>0.13</v>
      </c>
    </row>
    <row r="184" spans="4:25" x14ac:dyDescent="0.15">
      <c r="D184" s="107" t="s">
        <v>7156</v>
      </c>
      <c r="F184" s="111" t="s">
        <v>398</v>
      </c>
      <c r="G184" s="34">
        <v>86250</v>
      </c>
      <c r="T184" s="107" t="s">
        <v>7157</v>
      </c>
      <c r="V184" s="108" t="s">
        <v>397</v>
      </c>
      <c r="W184" s="124">
        <v>31485.562999999998</v>
      </c>
    </row>
    <row r="185" spans="4:25" x14ac:dyDescent="0.15">
      <c r="D185" s="107" t="s">
        <v>7158</v>
      </c>
      <c r="F185" s="111" t="s">
        <v>399</v>
      </c>
      <c r="G185" s="132">
        <v>2846250</v>
      </c>
      <c r="T185" s="107" t="s">
        <v>7159</v>
      </c>
      <c r="V185" s="111" t="s">
        <v>398</v>
      </c>
      <c r="W185" s="124">
        <v>31485.562999999998</v>
      </c>
    </row>
    <row r="186" spans="4:25" x14ac:dyDescent="0.15">
      <c r="D186" s="107" t="s">
        <v>7160</v>
      </c>
      <c r="F186" s="111" t="s">
        <v>400</v>
      </c>
      <c r="G186" s="124">
        <v>11.048999999999999</v>
      </c>
      <c r="T186" s="107" t="s">
        <v>7161</v>
      </c>
      <c r="V186" s="111" t="s">
        <v>399</v>
      </c>
      <c r="W186" s="124">
        <v>598225.69699999993</v>
      </c>
      <c r="Y186" s="130"/>
    </row>
    <row r="187" spans="4:25" x14ac:dyDescent="0.15">
      <c r="D187" s="107" t="s">
        <v>7162</v>
      </c>
      <c r="F187" s="111" t="s">
        <v>401</v>
      </c>
      <c r="G187" s="124">
        <v>6.3650000000000002</v>
      </c>
      <c r="T187" s="107" t="s">
        <v>7163</v>
      </c>
      <c r="V187" s="111" t="s">
        <v>400</v>
      </c>
      <c r="W187" s="118">
        <v>2.601</v>
      </c>
    </row>
    <row r="188" spans="4:25" ht="13" x14ac:dyDescent="0.15">
      <c r="D188" s="107" t="s">
        <v>7164</v>
      </c>
      <c r="F188" s="127" t="s">
        <v>402</v>
      </c>
      <c r="G188" s="133">
        <v>344.52300000000002</v>
      </c>
      <c r="I188" s="131"/>
      <c r="J188" s="131"/>
      <c r="T188" s="107" t="s">
        <v>7165</v>
      </c>
      <c r="V188" s="111" t="s">
        <v>401</v>
      </c>
      <c r="W188" s="124">
        <v>2.601</v>
      </c>
    </row>
    <row r="189" spans="4:25" x14ac:dyDescent="0.15">
      <c r="D189" s="107" t="s">
        <v>7166</v>
      </c>
      <c r="E189" s="35"/>
      <c r="F189" s="108" t="s">
        <v>22</v>
      </c>
      <c r="G189" s="134" t="s">
        <v>268</v>
      </c>
      <c r="T189" s="107" t="s">
        <v>7167</v>
      </c>
      <c r="V189" s="111" t="s">
        <v>403</v>
      </c>
      <c r="W189" s="118">
        <v>2.601</v>
      </c>
    </row>
    <row r="190" spans="4:25" x14ac:dyDescent="0.15">
      <c r="D190" s="107" t="s">
        <v>7168</v>
      </c>
      <c r="E190" s="35"/>
      <c r="F190" s="108" t="s">
        <v>66</v>
      </c>
      <c r="G190" s="134" t="s">
        <v>289</v>
      </c>
      <c r="T190" s="107" t="s">
        <v>7169</v>
      </c>
      <c r="V190" s="127" t="s">
        <v>402</v>
      </c>
      <c r="W190" s="128">
        <v>49.418999999999997</v>
      </c>
    </row>
    <row r="191" spans="4:25" x14ac:dyDescent="0.15">
      <c r="D191" s="107" t="s">
        <v>7170</v>
      </c>
      <c r="F191" s="108" t="s">
        <v>70</v>
      </c>
      <c r="G191" s="50">
        <v>24</v>
      </c>
      <c r="T191" s="107" t="s">
        <v>7166</v>
      </c>
      <c r="U191" s="35"/>
      <c r="V191" s="108" t="s">
        <v>22</v>
      </c>
      <c r="W191" s="129" t="s">
        <v>268</v>
      </c>
    </row>
    <row r="192" spans="4:25" x14ac:dyDescent="0.15">
      <c r="D192" s="107" t="s">
        <v>7171</v>
      </c>
      <c r="F192" s="108" t="s">
        <v>393</v>
      </c>
      <c r="G192" s="123">
        <v>53727.5</v>
      </c>
      <c r="T192" s="107" t="s">
        <v>7168</v>
      </c>
      <c r="U192" s="35"/>
      <c r="V192" s="108" t="s">
        <v>66</v>
      </c>
      <c r="W192" s="129" t="s">
        <v>289</v>
      </c>
    </row>
    <row r="193" spans="4:25" x14ac:dyDescent="0.15">
      <c r="D193" s="107" t="s">
        <v>7172</v>
      </c>
      <c r="F193" s="108" t="s">
        <v>394</v>
      </c>
      <c r="G193" s="125">
        <v>43</v>
      </c>
      <c r="I193" s="130"/>
      <c r="T193" s="107" t="s">
        <v>7173</v>
      </c>
      <c r="V193" s="108" t="s">
        <v>70</v>
      </c>
      <c r="W193" s="50">
        <v>18</v>
      </c>
    </row>
    <row r="194" spans="4:25" x14ac:dyDescent="0.15">
      <c r="D194" s="107" t="s">
        <v>7174</v>
      </c>
      <c r="F194" s="108" t="s">
        <v>395</v>
      </c>
      <c r="G194" s="126">
        <v>0.87</v>
      </c>
      <c r="T194" s="107" t="s">
        <v>7175</v>
      </c>
      <c r="V194" s="108" t="s">
        <v>393</v>
      </c>
      <c r="W194" s="124">
        <v>53727.5</v>
      </c>
    </row>
    <row r="195" spans="4:25" x14ac:dyDescent="0.15">
      <c r="D195" s="107" t="s">
        <v>7176</v>
      </c>
      <c r="F195" s="108" t="s">
        <v>396</v>
      </c>
      <c r="G195" s="126">
        <v>0.13</v>
      </c>
      <c r="T195" s="107" t="s">
        <v>7177</v>
      </c>
      <c r="V195" s="108" t="s">
        <v>394</v>
      </c>
      <c r="W195" s="125">
        <v>43</v>
      </c>
    </row>
    <row r="196" spans="4:25" x14ac:dyDescent="0.15">
      <c r="D196" s="107" t="s">
        <v>7178</v>
      </c>
      <c r="F196" s="108" t="s">
        <v>397</v>
      </c>
      <c r="G196" s="34">
        <v>100000</v>
      </c>
      <c r="T196" s="107" t="s">
        <v>7179</v>
      </c>
      <c r="V196" s="108" t="s">
        <v>395</v>
      </c>
      <c r="W196" s="126">
        <v>0.87</v>
      </c>
    </row>
    <row r="197" spans="4:25" x14ac:dyDescent="0.15">
      <c r="D197" s="107" t="s">
        <v>7180</v>
      </c>
      <c r="F197" s="111" t="s">
        <v>398</v>
      </c>
      <c r="G197" s="34">
        <v>100000</v>
      </c>
      <c r="T197" s="107" t="s">
        <v>7181</v>
      </c>
      <c r="V197" s="108" t="s">
        <v>396</v>
      </c>
      <c r="W197" s="126">
        <v>0.13</v>
      </c>
      <c r="Y197" s="130"/>
    </row>
    <row r="198" spans="4:25" x14ac:dyDescent="0.15">
      <c r="D198" s="107" t="s">
        <v>7182</v>
      </c>
      <c r="F198" s="111" t="s">
        <v>399</v>
      </c>
      <c r="G198" s="132">
        <v>2400000</v>
      </c>
      <c r="T198" s="107" t="s">
        <v>7183</v>
      </c>
      <c r="V198" s="108" t="s">
        <v>397</v>
      </c>
      <c r="W198" s="124">
        <v>36505</v>
      </c>
    </row>
    <row r="199" spans="4:25" x14ac:dyDescent="0.15">
      <c r="D199" s="107" t="s">
        <v>7184</v>
      </c>
      <c r="F199" s="111" t="s">
        <v>400</v>
      </c>
      <c r="G199" s="124">
        <v>12.81</v>
      </c>
      <c r="T199" s="107" t="s">
        <v>7185</v>
      </c>
      <c r="V199" s="111" t="s">
        <v>398</v>
      </c>
      <c r="W199" s="124">
        <v>36505</v>
      </c>
    </row>
    <row r="200" spans="4:25" x14ac:dyDescent="0.15">
      <c r="D200" s="107" t="s">
        <v>7186</v>
      </c>
      <c r="F200" s="111" t="s">
        <v>401</v>
      </c>
      <c r="G200" s="124">
        <v>7.38</v>
      </c>
      <c r="T200" s="107" t="s">
        <v>7187</v>
      </c>
      <c r="V200" s="111" t="s">
        <v>399</v>
      </c>
      <c r="W200" s="124">
        <v>657090</v>
      </c>
    </row>
    <row r="201" spans="4:25" x14ac:dyDescent="0.15">
      <c r="D201" s="107" t="s">
        <v>7188</v>
      </c>
      <c r="F201" s="111" t="s">
        <v>402</v>
      </c>
      <c r="G201" s="117">
        <v>290.49799999999999</v>
      </c>
      <c r="T201" s="107" t="s">
        <v>7189</v>
      </c>
      <c r="V201" s="111" t="s">
        <v>400</v>
      </c>
      <c r="W201" s="124">
        <v>3.0150000000000001</v>
      </c>
    </row>
    <row r="202" spans="4:25" x14ac:dyDescent="0.15">
      <c r="T202" s="107" t="s">
        <v>7190</v>
      </c>
      <c r="V202" s="111" t="s">
        <v>401</v>
      </c>
      <c r="W202" s="124">
        <v>3.0150000000000001</v>
      </c>
    </row>
    <row r="203" spans="4:25" x14ac:dyDescent="0.15">
      <c r="T203" s="107" t="s">
        <v>7191</v>
      </c>
      <c r="V203" s="111" t="s">
        <v>403</v>
      </c>
      <c r="W203" s="118">
        <v>3.0150000000000001</v>
      </c>
    </row>
    <row r="204" spans="4:25" x14ac:dyDescent="0.15">
      <c r="T204" s="107" t="s">
        <v>7192</v>
      </c>
      <c r="V204" s="127" t="s">
        <v>402</v>
      </c>
      <c r="W204" s="124">
        <v>54.27</v>
      </c>
    </row>
    <row r="207" spans="4:25" x14ac:dyDescent="0.15">
      <c r="T207" s="107"/>
      <c r="V207" s="202"/>
      <c r="W207" s="124"/>
    </row>
    <row r="208" spans="4:25" x14ac:dyDescent="0.15">
      <c r="T208" s="107"/>
      <c r="V208" s="202"/>
      <c r="W208" s="124"/>
    </row>
    <row r="209" spans="4:23" x14ac:dyDescent="0.15">
      <c r="T209" s="107"/>
      <c r="V209" s="202"/>
      <c r="W209" s="124"/>
    </row>
    <row r="210" spans="4:23" x14ac:dyDescent="0.15">
      <c r="T210" s="107"/>
      <c r="V210" s="202"/>
      <c r="W210" s="124"/>
    </row>
    <row r="211" spans="4:23" x14ac:dyDescent="0.15">
      <c r="D211" s="456" t="s">
        <v>1296</v>
      </c>
      <c r="E211" s="456"/>
      <c r="F211" s="456"/>
      <c r="G211" s="456"/>
      <c r="T211" s="107"/>
      <c r="V211" s="202"/>
      <c r="W211" s="124"/>
    </row>
    <row r="212" spans="4:23" x14ac:dyDescent="0.15">
      <c r="D212" s="35" t="s">
        <v>353</v>
      </c>
      <c r="E212" s="35" t="s">
        <v>1295</v>
      </c>
      <c r="F212" s="119" t="s">
        <v>354</v>
      </c>
      <c r="G212" s="135" t="s">
        <v>3</v>
      </c>
      <c r="T212" s="107"/>
      <c r="V212" s="202"/>
      <c r="W212" s="124"/>
    </row>
    <row r="213" spans="4:23" x14ac:dyDescent="0.15">
      <c r="D213" s="107" t="s">
        <v>3985</v>
      </c>
      <c r="F213" s="111" t="s">
        <v>406</v>
      </c>
      <c r="G213" s="50">
        <v>1.2350000000000001</v>
      </c>
      <c r="T213" s="107"/>
      <c r="V213" s="202"/>
      <c r="W213" s="124"/>
    </row>
    <row r="214" spans="4:23" x14ac:dyDescent="0.15">
      <c r="D214" s="107" t="s">
        <v>3987</v>
      </c>
      <c r="F214" s="111" t="s">
        <v>408</v>
      </c>
      <c r="G214" s="50">
        <v>1.0289999999999999</v>
      </c>
      <c r="T214" s="107"/>
      <c r="V214" s="202"/>
      <c r="W214" s="124"/>
    </row>
    <row r="215" spans="4:23" x14ac:dyDescent="0.15">
      <c r="D215" s="107" t="s">
        <v>4058</v>
      </c>
      <c r="F215" s="111" t="s">
        <v>410</v>
      </c>
      <c r="G215" s="136">
        <v>0.04</v>
      </c>
      <c r="T215" s="107"/>
      <c r="V215" s="202"/>
      <c r="W215" s="124"/>
    </row>
    <row r="216" spans="4:23" x14ac:dyDescent="0.15">
      <c r="D216" s="107" t="s">
        <v>4060</v>
      </c>
      <c r="F216" s="111" t="s">
        <v>412</v>
      </c>
      <c r="G216" s="137">
        <v>2.75E-2</v>
      </c>
      <c r="T216" s="107"/>
      <c r="V216" s="202"/>
      <c r="W216" s="124"/>
    </row>
    <row r="217" spans="4:23" x14ac:dyDescent="0.15">
      <c r="D217" s="107" t="s">
        <v>4062</v>
      </c>
      <c r="F217" s="111" t="s">
        <v>414</v>
      </c>
      <c r="G217" s="136">
        <v>0.06</v>
      </c>
      <c r="T217" s="107"/>
      <c r="V217" s="202"/>
      <c r="W217" s="124"/>
    </row>
    <row r="218" spans="4:23" x14ac:dyDescent="0.15">
      <c r="D218" s="107" t="s">
        <v>4064</v>
      </c>
      <c r="F218" s="111" t="s">
        <v>416</v>
      </c>
      <c r="G218" s="50">
        <v>0.14799999999999999</v>
      </c>
      <c r="T218" s="107"/>
      <c r="V218" s="202"/>
      <c r="W218" s="124"/>
    </row>
    <row r="219" spans="4:23" x14ac:dyDescent="0.15">
      <c r="T219" s="107"/>
      <c r="V219" s="202"/>
      <c r="W219" s="124"/>
    </row>
    <row r="220" spans="4:23" x14ac:dyDescent="0.15">
      <c r="T220" s="107"/>
      <c r="V220" s="202"/>
      <c r="W220" s="124"/>
    </row>
    <row r="221" spans="4:23" x14ac:dyDescent="0.15">
      <c r="T221" s="107"/>
      <c r="V221" s="202"/>
      <c r="W221" s="124"/>
    </row>
    <row r="222" spans="4:23" x14ac:dyDescent="0.15">
      <c r="T222" s="456" t="s">
        <v>1297</v>
      </c>
      <c r="U222" s="456"/>
      <c r="V222" s="456"/>
      <c r="W222" s="456"/>
    </row>
    <row r="223" spans="4:23" x14ac:dyDescent="0.15">
      <c r="D223" s="456" t="s">
        <v>1298</v>
      </c>
      <c r="E223" s="456"/>
      <c r="F223" s="456"/>
      <c r="G223" s="456"/>
      <c r="T223" s="138" t="s">
        <v>417</v>
      </c>
      <c r="U223" s="138" t="s">
        <v>418</v>
      </c>
      <c r="V223" s="107">
        <v>3</v>
      </c>
      <c r="W223" s="176"/>
    </row>
    <row r="224" spans="4:23" x14ac:dyDescent="0.15">
      <c r="D224" s="138" t="s">
        <v>417</v>
      </c>
      <c r="E224" s="138" t="s">
        <v>418</v>
      </c>
      <c r="F224" s="107">
        <v>3</v>
      </c>
      <c r="G224" s="175"/>
      <c r="T224" s="35" t="s">
        <v>353</v>
      </c>
      <c r="U224" s="35" t="s">
        <v>1295</v>
      </c>
      <c r="V224" s="40" t="s">
        <v>354</v>
      </c>
      <c r="W224" s="135" t="s">
        <v>3</v>
      </c>
    </row>
    <row r="225" spans="4:23" x14ac:dyDescent="0.15">
      <c r="D225" s="35" t="s">
        <v>353</v>
      </c>
      <c r="E225" s="35" t="s">
        <v>1295</v>
      </c>
      <c r="F225" s="119" t="s">
        <v>354</v>
      </c>
      <c r="G225" s="135" t="s">
        <v>3</v>
      </c>
      <c r="T225" s="107" t="s">
        <v>3585</v>
      </c>
      <c r="U225" s="240"/>
      <c r="V225" s="108" t="s">
        <v>22</v>
      </c>
      <c r="W225" s="141" t="s">
        <v>24</v>
      </c>
    </row>
    <row r="226" spans="4:23" x14ac:dyDescent="0.15">
      <c r="D226" s="107" t="s">
        <v>3585</v>
      </c>
      <c r="E226" s="35"/>
      <c r="F226" s="108" t="s">
        <v>22</v>
      </c>
      <c r="G226" s="109" t="s">
        <v>24</v>
      </c>
      <c r="T226" s="107" t="s">
        <v>4066</v>
      </c>
      <c r="U226" s="240"/>
      <c r="V226" s="108" t="s">
        <v>26</v>
      </c>
      <c r="W226" s="141" t="s">
        <v>99</v>
      </c>
    </row>
    <row r="227" spans="4:23" x14ac:dyDescent="0.15">
      <c r="D227" s="107" t="s">
        <v>3997</v>
      </c>
      <c r="E227" s="35"/>
      <c r="F227" s="108" t="s">
        <v>26</v>
      </c>
      <c r="G227" s="109" t="s">
        <v>2023</v>
      </c>
      <c r="T227" s="107" t="s">
        <v>4073</v>
      </c>
      <c r="U227" s="240"/>
      <c r="V227" s="111" t="s">
        <v>66</v>
      </c>
      <c r="W227" s="139" t="s">
        <v>68</v>
      </c>
    </row>
    <row r="228" spans="4:23" x14ac:dyDescent="0.15">
      <c r="D228" s="107" t="s">
        <v>4000</v>
      </c>
      <c r="E228" s="35"/>
      <c r="F228" s="108" t="s">
        <v>66</v>
      </c>
      <c r="G228" s="139" t="s">
        <v>68</v>
      </c>
      <c r="T228" s="107" t="s">
        <v>4068</v>
      </c>
      <c r="U228" s="240"/>
      <c r="V228" s="111" t="s">
        <v>422</v>
      </c>
      <c r="W228" s="241" t="s">
        <v>1804</v>
      </c>
    </row>
    <row r="229" spans="4:23" x14ac:dyDescent="0.15">
      <c r="D229" s="107" t="s">
        <v>3998</v>
      </c>
      <c r="F229" s="111" t="s">
        <v>422</v>
      </c>
      <c r="G229" s="140" t="s">
        <v>1474</v>
      </c>
      <c r="T229" s="107" t="s">
        <v>4071</v>
      </c>
      <c r="U229" s="240"/>
      <c r="V229" s="111" t="s">
        <v>747</v>
      </c>
      <c r="W229" s="241" t="s">
        <v>1850</v>
      </c>
    </row>
    <row r="230" spans="4:23" x14ac:dyDescent="0.15">
      <c r="D230" s="107" t="s">
        <v>3999</v>
      </c>
      <c r="F230" s="111" t="s">
        <v>424</v>
      </c>
      <c r="G230" s="141" t="s">
        <v>1969</v>
      </c>
      <c r="T230" s="107" t="s">
        <v>4072</v>
      </c>
      <c r="U230" s="240"/>
      <c r="V230" s="111" t="s">
        <v>424</v>
      </c>
      <c r="W230" s="109" t="s">
        <v>1864</v>
      </c>
    </row>
    <row r="231" spans="4:23" x14ac:dyDescent="0.15">
      <c r="D231" s="107" t="s">
        <v>4001</v>
      </c>
      <c r="F231" s="111" t="s">
        <v>426</v>
      </c>
      <c r="G231" s="50" t="s">
        <v>1970</v>
      </c>
      <c r="T231" s="107" t="s">
        <v>4074</v>
      </c>
      <c r="U231" s="240"/>
      <c r="V231" s="108" t="s">
        <v>426</v>
      </c>
      <c r="W231" s="145" t="s">
        <v>1865</v>
      </c>
    </row>
    <row r="232" spans="4:23" x14ac:dyDescent="0.15">
      <c r="D232" s="107" t="s">
        <v>7193</v>
      </c>
      <c r="F232" s="111" t="s">
        <v>427</v>
      </c>
      <c r="G232" s="129" t="s">
        <v>1971</v>
      </c>
      <c r="T232" s="107" t="s">
        <v>7194</v>
      </c>
      <c r="U232" s="240"/>
      <c r="V232" s="108" t="s">
        <v>427</v>
      </c>
      <c r="W232" s="129" t="s">
        <v>1866</v>
      </c>
    </row>
    <row r="233" spans="4:23" x14ac:dyDescent="0.15">
      <c r="D233" s="107" t="s">
        <v>4002</v>
      </c>
      <c r="F233" s="111" t="s">
        <v>349</v>
      </c>
      <c r="G233" s="124" t="s">
        <v>1972</v>
      </c>
      <c r="T233" s="107" t="s">
        <v>4075</v>
      </c>
      <c r="U233" s="240"/>
      <c r="V233" s="108" t="s">
        <v>349</v>
      </c>
      <c r="W233" s="124" t="s">
        <v>1867</v>
      </c>
    </row>
    <row r="234" spans="4:23" x14ac:dyDescent="0.15">
      <c r="D234" s="107" t="s">
        <v>4003</v>
      </c>
      <c r="F234" s="111" t="s">
        <v>430</v>
      </c>
      <c r="G234" s="124" t="s">
        <v>1973</v>
      </c>
      <c r="T234" s="107" t="s">
        <v>4076</v>
      </c>
      <c r="U234" s="240"/>
      <c r="V234" s="108" t="s">
        <v>430</v>
      </c>
      <c r="W234" s="124" t="s">
        <v>1868</v>
      </c>
    </row>
    <row r="235" spans="4:23" x14ac:dyDescent="0.15">
      <c r="D235" s="107" t="s">
        <v>4004</v>
      </c>
      <c r="F235" s="111" t="s">
        <v>432</v>
      </c>
      <c r="G235" s="124" t="s">
        <v>1974</v>
      </c>
      <c r="T235" s="107" t="s">
        <v>4077</v>
      </c>
      <c r="U235" s="240"/>
      <c r="V235" s="108" t="s">
        <v>432</v>
      </c>
      <c r="W235" s="124" t="s">
        <v>1869</v>
      </c>
    </row>
    <row r="236" spans="4:23" x14ac:dyDescent="0.15">
      <c r="D236" s="107" t="s">
        <v>4005</v>
      </c>
      <c r="F236" s="111" t="s">
        <v>434</v>
      </c>
      <c r="G236" s="142" t="s">
        <v>1975</v>
      </c>
      <c r="T236" s="107" t="s">
        <v>4078</v>
      </c>
      <c r="U236" s="240"/>
      <c r="V236" s="108" t="s">
        <v>434</v>
      </c>
      <c r="W236" s="142" t="s">
        <v>1870</v>
      </c>
    </row>
    <row r="237" spans="4:23" x14ac:dyDescent="0.15">
      <c r="D237" s="107" t="s">
        <v>4006</v>
      </c>
      <c r="F237" s="143" t="s">
        <v>436</v>
      </c>
      <c r="G237" s="144" t="s">
        <v>1976</v>
      </c>
      <c r="T237" s="107" t="s">
        <v>4079</v>
      </c>
      <c r="U237" s="240"/>
      <c r="V237" s="127" t="s">
        <v>436</v>
      </c>
      <c r="W237" s="120" t="s">
        <v>1871</v>
      </c>
    </row>
    <row r="238" spans="4:23" x14ac:dyDescent="0.15">
      <c r="D238" s="107" t="s">
        <v>4007</v>
      </c>
      <c r="F238" s="108" t="s">
        <v>371</v>
      </c>
      <c r="G238" s="50" t="s">
        <v>119</v>
      </c>
      <c r="T238" s="107" t="s">
        <v>4080</v>
      </c>
      <c r="U238" s="240"/>
      <c r="V238" s="111" t="s">
        <v>371</v>
      </c>
      <c r="W238" s="28" t="s">
        <v>119</v>
      </c>
    </row>
    <row r="239" spans="4:23" x14ac:dyDescent="0.15">
      <c r="D239" s="107" t="s">
        <v>4008</v>
      </c>
      <c r="F239" s="108" t="s">
        <v>349</v>
      </c>
      <c r="G239" s="124" t="s">
        <v>1857</v>
      </c>
      <c r="T239" s="107" t="s">
        <v>7195</v>
      </c>
      <c r="U239" s="240"/>
      <c r="V239" s="108" t="s">
        <v>349</v>
      </c>
      <c r="W239" s="124" t="s">
        <v>1866</v>
      </c>
    </row>
    <row r="240" spans="4:23" x14ac:dyDescent="0.15">
      <c r="D240" s="107" t="s">
        <v>4009</v>
      </c>
      <c r="F240" s="108" t="s">
        <v>437</v>
      </c>
      <c r="G240" s="132" t="s">
        <v>1857</v>
      </c>
      <c r="T240" s="107" t="s">
        <v>4081</v>
      </c>
      <c r="U240" s="240"/>
      <c r="V240" s="108" t="s">
        <v>437</v>
      </c>
      <c r="W240" s="132" t="s">
        <v>1872</v>
      </c>
    </row>
    <row r="241" spans="4:23" x14ac:dyDescent="0.15">
      <c r="D241" s="107" t="s">
        <v>4010</v>
      </c>
      <c r="F241" s="108" t="s">
        <v>438</v>
      </c>
      <c r="G241" s="124" t="s">
        <v>1977</v>
      </c>
      <c r="T241" s="107" t="s">
        <v>4082</v>
      </c>
      <c r="U241" s="240"/>
      <c r="V241" s="108" t="s">
        <v>438</v>
      </c>
      <c r="W241" s="124" t="s">
        <v>1873</v>
      </c>
    </row>
    <row r="242" spans="4:23" x14ac:dyDescent="0.15">
      <c r="D242" s="107" t="s">
        <v>4011</v>
      </c>
      <c r="F242" s="108" t="s">
        <v>439</v>
      </c>
      <c r="G242" s="124" t="s">
        <v>2417</v>
      </c>
      <c r="T242" s="107" t="s">
        <v>4084</v>
      </c>
      <c r="U242" s="240"/>
      <c r="V242" s="108" t="s">
        <v>439</v>
      </c>
      <c r="W242" s="124" t="s">
        <v>2397</v>
      </c>
    </row>
    <row r="243" spans="4:23" x14ac:dyDescent="0.15">
      <c r="D243" s="107" t="s">
        <v>7196</v>
      </c>
      <c r="F243" s="108" t="s">
        <v>70</v>
      </c>
      <c r="G243" s="145"/>
      <c r="T243" s="107" t="s">
        <v>7197</v>
      </c>
      <c r="U243" s="240"/>
      <c r="V243" s="108" t="s">
        <v>70</v>
      </c>
      <c r="W243" s="145" t="s">
        <v>1511</v>
      </c>
    </row>
    <row r="244" spans="4:23" x14ac:dyDescent="0.15">
      <c r="D244" s="107" t="s">
        <v>7198</v>
      </c>
      <c r="F244" s="108" t="s">
        <v>399</v>
      </c>
      <c r="G244" s="124" t="s">
        <v>1857</v>
      </c>
      <c r="T244" s="107" t="s">
        <v>4083</v>
      </c>
      <c r="U244" s="240"/>
      <c r="V244" s="108" t="s">
        <v>399</v>
      </c>
      <c r="W244" s="124" t="s">
        <v>1866</v>
      </c>
    </row>
    <row r="245" spans="4:23" x14ac:dyDescent="0.15">
      <c r="D245" s="107" t="s">
        <v>4012</v>
      </c>
      <c r="F245" s="108" t="s">
        <v>440</v>
      </c>
      <c r="G245" s="124" t="s">
        <v>2966</v>
      </c>
      <c r="T245" s="107" t="s">
        <v>4085</v>
      </c>
      <c r="U245" s="240"/>
      <c r="V245" s="111" t="s">
        <v>440</v>
      </c>
      <c r="W245" s="192" t="s">
        <v>2397</v>
      </c>
    </row>
    <row r="246" spans="4:23" x14ac:dyDescent="0.15">
      <c r="D246" s="107" t="s">
        <v>4013</v>
      </c>
      <c r="F246" s="108" t="s">
        <v>441</v>
      </c>
      <c r="G246" s="124" t="s">
        <v>1857</v>
      </c>
      <c r="T246" s="107" t="s">
        <v>4086</v>
      </c>
      <c r="U246" s="240"/>
      <c r="V246" s="111" t="s">
        <v>441</v>
      </c>
      <c r="W246" s="192" t="s">
        <v>2398</v>
      </c>
    </row>
    <row r="247" spans="4:23" x14ac:dyDescent="0.15">
      <c r="D247" s="107" t="s">
        <v>4014</v>
      </c>
      <c r="F247" s="108" t="s">
        <v>442</v>
      </c>
      <c r="G247" s="124" t="s">
        <v>1857</v>
      </c>
      <c r="T247" s="107" t="s">
        <v>4087</v>
      </c>
      <c r="U247" s="240"/>
      <c r="V247" s="111" t="s">
        <v>442</v>
      </c>
      <c r="W247" s="192" t="s">
        <v>1753</v>
      </c>
    </row>
    <row r="248" spans="4:23" x14ac:dyDescent="0.15">
      <c r="D248" s="107" t="s">
        <v>4015</v>
      </c>
      <c r="F248" s="143" t="s">
        <v>443</v>
      </c>
      <c r="G248" s="128" t="s">
        <v>1857</v>
      </c>
      <c r="T248" s="107" t="s">
        <v>4088</v>
      </c>
      <c r="U248" s="240"/>
      <c r="V248" s="127" t="s">
        <v>443</v>
      </c>
      <c r="W248" s="201" t="s">
        <v>2398</v>
      </c>
    </row>
    <row r="249" spans="4:23" x14ac:dyDescent="0.15">
      <c r="D249" s="107" t="s">
        <v>4016</v>
      </c>
      <c r="F249" s="108" t="s">
        <v>371</v>
      </c>
      <c r="G249" s="50" t="s">
        <v>73</v>
      </c>
      <c r="T249" s="107" t="s">
        <v>4089</v>
      </c>
      <c r="U249" s="240"/>
      <c r="V249" s="108" t="s">
        <v>371</v>
      </c>
      <c r="W249" s="50" t="s">
        <v>73</v>
      </c>
    </row>
    <row r="250" spans="4:23" x14ac:dyDescent="0.15">
      <c r="D250" s="107" t="s">
        <v>4017</v>
      </c>
      <c r="F250" s="108" t="s">
        <v>349</v>
      </c>
      <c r="G250" s="124" t="s">
        <v>1978</v>
      </c>
      <c r="T250" s="107" t="s">
        <v>6846</v>
      </c>
      <c r="U250" s="240"/>
      <c r="V250" s="108" t="s">
        <v>349</v>
      </c>
      <c r="W250" s="124" t="s">
        <v>1874</v>
      </c>
    </row>
    <row r="251" spans="4:23" x14ac:dyDescent="0.15">
      <c r="D251" s="107" t="s">
        <v>4018</v>
      </c>
      <c r="F251" s="108" t="s">
        <v>437</v>
      </c>
      <c r="G251" s="124" t="s">
        <v>1979</v>
      </c>
      <c r="T251" s="107" t="s">
        <v>4090</v>
      </c>
      <c r="U251" s="240"/>
      <c r="V251" s="108" t="s">
        <v>437</v>
      </c>
      <c r="W251" s="124" t="s">
        <v>1875</v>
      </c>
    </row>
    <row r="252" spans="4:23" x14ac:dyDescent="0.15">
      <c r="D252" s="107" t="s">
        <v>4019</v>
      </c>
      <c r="F252" s="108" t="s">
        <v>438</v>
      </c>
      <c r="G252" s="132" t="s">
        <v>1980</v>
      </c>
      <c r="T252" s="107" t="s">
        <v>7199</v>
      </c>
      <c r="U252" s="240"/>
      <c r="V252" s="108" t="s">
        <v>438</v>
      </c>
      <c r="W252" s="194" t="s">
        <v>1876</v>
      </c>
    </row>
    <row r="253" spans="4:23" x14ac:dyDescent="0.15">
      <c r="D253" s="107" t="s">
        <v>4020</v>
      </c>
      <c r="F253" s="108" t="s">
        <v>439</v>
      </c>
      <c r="G253" s="132" t="s">
        <v>2418</v>
      </c>
      <c r="T253" s="107" t="s">
        <v>7200</v>
      </c>
      <c r="U253" s="240"/>
      <c r="V253" s="108" t="s">
        <v>439</v>
      </c>
      <c r="W253" s="194" t="s">
        <v>2332</v>
      </c>
    </row>
    <row r="254" spans="4:23" x14ac:dyDescent="0.15">
      <c r="D254" s="107" t="s">
        <v>6433</v>
      </c>
      <c r="F254" s="108" t="s">
        <v>70</v>
      </c>
      <c r="G254" s="145" t="s">
        <v>1981</v>
      </c>
      <c r="T254" s="107" t="s">
        <v>7201</v>
      </c>
      <c r="U254" s="240"/>
      <c r="V254" s="108" t="s">
        <v>70</v>
      </c>
      <c r="W254" s="145" t="s">
        <v>1705</v>
      </c>
    </row>
    <row r="255" spans="4:23" x14ac:dyDescent="0.15">
      <c r="D255" s="107" t="s">
        <v>6434</v>
      </c>
      <c r="F255" s="108" t="s">
        <v>399</v>
      </c>
      <c r="G255" s="132" t="s">
        <v>1978</v>
      </c>
      <c r="T255" s="107" t="s">
        <v>7202</v>
      </c>
      <c r="U255" s="240"/>
      <c r="V255" s="111" t="s">
        <v>399</v>
      </c>
      <c r="W255" s="194" t="s">
        <v>1874</v>
      </c>
    </row>
    <row r="256" spans="4:23" x14ac:dyDescent="0.15">
      <c r="D256" s="107" t="s">
        <v>4021</v>
      </c>
      <c r="F256" s="108" t="s">
        <v>440</v>
      </c>
      <c r="G256" s="132" t="s">
        <v>2967</v>
      </c>
      <c r="T256" s="107" t="s">
        <v>7203</v>
      </c>
      <c r="U256" s="240"/>
      <c r="V256" s="111" t="s">
        <v>440</v>
      </c>
      <c r="W256" s="194" t="s">
        <v>2332</v>
      </c>
    </row>
    <row r="257" spans="4:23" x14ac:dyDescent="0.15">
      <c r="D257" s="107" t="s">
        <v>4022</v>
      </c>
      <c r="F257" s="108" t="s">
        <v>441</v>
      </c>
      <c r="G257" s="132" t="s">
        <v>2968</v>
      </c>
      <c r="T257" s="107" t="s">
        <v>7204</v>
      </c>
      <c r="U257" s="240"/>
      <c r="V257" s="111" t="s">
        <v>441</v>
      </c>
      <c r="W257" s="194" t="s">
        <v>2399</v>
      </c>
    </row>
    <row r="258" spans="4:23" x14ac:dyDescent="0.15">
      <c r="D258" s="107" t="s">
        <v>4023</v>
      </c>
      <c r="F258" s="108" t="s">
        <v>442</v>
      </c>
      <c r="G258" s="132" t="s">
        <v>2969</v>
      </c>
      <c r="T258" s="107" t="s">
        <v>7205</v>
      </c>
      <c r="U258" s="240"/>
      <c r="V258" s="111" t="s">
        <v>442</v>
      </c>
      <c r="W258" s="194" t="s">
        <v>2400</v>
      </c>
    </row>
    <row r="259" spans="4:23" x14ac:dyDescent="0.15">
      <c r="D259" s="107" t="s">
        <v>4024</v>
      </c>
      <c r="F259" s="143" t="s">
        <v>443</v>
      </c>
      <c r="G259" s="146" t="s">
        <v>2419</v>
      </c>
      <c r="T259" s="107" t="s">
        <v>7206</v>
      </c>
      <c r="U259" s="240"/>
      <c r="V259" s="127" t="s">
        <v>443</v>
      </c>
      <c r="W259" s="230" t="s">
        <v>2399</v>
      </c>
    </row>
    <row r="260" spans="4:23" x14ac:dyDescent="0.15">
      <c r="D260" s="107" t="s">
        <v>4926</v>
      </c>
      <c r="F260" s="108" t="s">
        <v>371</v>
      </c>
      <c r="G260" s="50" t="s">
        <v>79</v>
      </c>
      <c r="T260" s="107" t="s">
        <v>6848</v>
      </c>
      <c r="U260" s="240"/>
      <c r="V260" s="108" t="s">
        <v>371</v>
      </c>
      <c r="W260" s="3" t="s">
        <v>79</v>
      </c>
    </row>
    <row r="261" spans="4:23" x14ac:dyDescent="0.15">
      <c r="D261" s="107" t="s">
        <v>4927</v>
      </c>
      <c r="F261" s="108" t="s">
        <v>349</v>
      </c>
      <c r="G261" s="132" t="s">
        <v>1982</v>
      </c>
      <c r="T261" s="107" t="s">
        <v>6849</v>
      </c>
      <c r="U261" s="240"/>
      <c r="V261" s="108" t="s">
        <v>349</v>
      </c>
      <c r="W261" s="124" t="s">
        <v>1877</v>
      </c>
    </row>
    <row r="262" spans="4:23" x14ac:dyDescent="0.15">
      <c r="D262" s="107" t="s">
        <v>4928</v>
      </c>
      <c r="F262" s="108" t="s">
        <v>437</v>
      </c>
      <c r="G262" s="132" t="s">
        <v>1983</v>
      </c>
      <c r="T262" s="107" t="s">
        <v>6850</v>
      </c>
      <c r="U262" s="240"/>
      <c r="V262" s="108" t="s">
        <v>437</v>
      </c>
      <c r="W262" s="124" t="s">
        <v>1878</v>
      </c>
    </row>
    <row r="263" spans="4:23" x14ac:dyDescent="0.15">
      <c r="D263" s="107" t="s">
        <v>4929</v>
      </c>
      <c r="F263" s="108" t="s">
        <v>438</v>
      </c>
      <c r="G263" s="132" t="s">
        <v>1984</v>
      </c>
      <c r="T263" s="107" t="s">
        <v>6851</v>
      </c>
      <c r="U263" s="240"/>
      <c r="V263" s="108" t="s">
        <v>438</v>
      </c>
      <c r="W263" s="194" t="s">
        <v>1879</v>
      </c>
    </row>
    <row r="264" spans="4:23" x14ac:dyDescent="0.15">
      <c r="D264" s="107" t="s">
        <v>4930</v>
      </c>
      <c r="F264" s="108" t="s">
        <v>439</v>
      </c>
      <c r="G264" s="132" t="s">
        <v>2420</v>
      </c>
      <c r="T264" s="107" t="s">
        <v>6852</v>
      </c>
      <c r="U264" s="240"/>
      <c r="V264" s="108" t="s">
        <v>439</v>
      </c>
      <c r="W264" s="194" t="s">
        <v>1880</v>
      </c>
    </row>
    <row r="265" spans="4:23" x14ac:dyDescent="0.15">
      <c r="D265" s="107" t="s">
        <v>6084</v>
      </c>
      <c r="F265" s="108" t="s">
        <v>70</v>
      </c>
      <c r="G265" s="145" t="s">
        <v>1985</v>
      </c>
      <c r="T265" s="107" t="s">
        <v>6853</v>
      </c>
      <c r="U265" s="240"/>
      <c r="V265" s="108" t="s">
        <v>70</v>
      </c>
      <c r="W265" s="145" t="s">
        <v>1881</v>
      </c>
    </row>
    <row r="266" spans="4:23" x14ac:dyDescent="0.15">
      <c r="D266" s="107" t="s">
        <v>6086</v>
      </c>
      <c r="F266" s="108" t="s">
        <v>399</v>
      </c>
      <c r="G266" s="132" t="s">
        <v>1982</v>
      </c>
      <c r="T266" s="107" t="s">
        <v>6854</v>
      </c>
      <c r="U266" s="240"/>
      <c r="V266" s="111" t="s">
        <v>399</v>
      </c>
      <c r="W266" s="194" t="s">
        <v>1877</v>
      </c>
    </row>
    <row r="267" spans="4:23" x14ac:dyDescent="0.15">
      <c r="D267" s="107" t="s">
        <v>4931</v>
      </c>
      <c r="F267" s="108" t="s">
        <v>440</v>
      </c>
      <c r="G267" s="132" t="s">
        <v>2970</v>
      </c>
      <c r="T267" s="107" t="s">
        <v>6855</v>
      </c>
      <c r="U267" s="240"/>
      <c r="V267" s="111" t="s">
        <v>440</v>
      </c>
      <c r="W267" s="194" t="s">
        <v>1880</v>
      </c>
    </row>
    <row r="268" spans="4:23" x14ac:dyDescent="0.15">
      <c r="D268" s="107" t="s">
        <v>4932</v>
      </c>
      <c r="F268" s="108" t="s">
        <v>441</v>
      </c>
      <c r="G268" s="132" t="s">
        <v>2971</v>
      </c>
      <c r="T268" s="107" t="s">
        <v>6856</v>
      </c>
      <c r="U268" s="240"/>
      <c r="V268" s="111" t="s">
        <v>441</v>
      </c>
      <c r="W268" s="194" t="s">
        <v>2401</v>
      </c>
    </row>
    <row r="269" spans="4:23" x14ac:dyDescent="0.15">
      <c r="D269" s="107" t="s">
        <v>4933</v>
      </c>
      <c r="F269" s="108" t="s">
        <v>442</v>
      </c>
      <c r="G269" s="132" t="s">
        <v>2972</v>
      </c>
      <c r="T269" s="107" t="s">
        <v>6857</v>
      </c>
      <c r="U269" s="240"/>
      <c r="V269" s="111" t="s">
        <v>442</v>
      </c>
      <c r="W269" s="194" t="s">
        <v>1882</v>
      </c>
    </row>
    <row r="270" spans="4:23" x14ac:dyDescent="0.15">
      <c r="D270" s="107" t="s">
        <v>4934</v>
      </c>
      <c r="F270" s="143" t="s">
        <v>443</v>
      </c>
      <c r="G270" s="146" t="s">
        <v>2421</v>
      </c>
      <c r="T270" s="107" t="s">
        <v>6858</v>
      </c>
      <c r="U270" s="240"/>
      <c r="V270" s="127" t="s">
        <v>443</v>
      </c>
      <c r="W270" s="230" t="s">
        <v>2401</v>
      </c>
    </row>
    <row r="271" spans="4:23" x14ac:dyDescent="0.15">
      <c r="D271" s="107" t="s">
        <v>4935</v>
      </c>
      <c r="F271" s="108" t="s">
        <v>371</v>
      </c>
      <c r="G271" s="50" t="s">
        <v>83</v>
      </c>
      <c r="T271" s="107" t="s">
        <v>4125</v>
      </c>
      <c r="U271" s="240"/>
      <c r="V271" s="108" t="s">
        <v>455</v>
      </c>
      <c r="W271" s="124" t="s">
        <v>1867</v>
      </c>
    </row>
    <row r="272" spans="4:23" x14ac:dyDescent="0.15">
      <c r="D272" s="107" t="s">
        <v>4936</v>
      </c>
      <c r="F272" s="108" t="s">
        <v>349</v>
      </c>
      <c r="G272" s="124" t="s">
        <v>1986</v>
      </c>
      <c r="T272" s="107" t="s">
        <v>4126</v>
      </c>
      <c r="U272" s="240"/>
      <c r="V272" s="108" t="s">
        <v>457</v>
      </c>
      <c r="W272" s="124" t="s">
        <v>1883</v>
      </c>
    </row>
    <row r="273" spans="4:23" x14ac:dyDescent="0.15">
      <c r="D273" s="107" t="s">
        <v>4937</v>
      </c>
      <c r="F273" s="108" t="s">
        <v>437</v>
      </c>
      <c r="G273" s="124" t="s">
        <v>1987</v>
      </c>
      <c r="T273" s="107" t="s">
        <v>3717</v>
      </c>
      <c r="U273" s="240"/>
      <c r="V273" s="108" t="s">
        <v>459</v>
      </c>
      <c r="W273" s="124" t="s">
        <v>2402</v>
      </c>
    </row>
    <row r="274" spans="4:23" x14ac:dyDescent="0.15">
      <c r="D274" s="107" t="s">
        <v>4938</v>
      </c>
      <c r="F274" s="108" t="s">
        <v>438</v>
      </c>
      <c r="G274" s="132" t="s">
        <v>1988</v>
      </c>
      <c r="T274" s="107" t="s">
        <v>4127</v>
      </c>
      <c r="U274" s="240"/>
      <c r="V274" s="108" t="s">
        <v>461</v>
      </c>
      <c r="W274" s="124" t="s">
        <v>2402</v>
      </c>
    </row>
    <row r="275" spans="4:23" x14ac:dyDescent="0.15">
      <c r="D275" s="107" t="s">
        <v>4939</v>
      </c>
      <c r="F275" s="108" t="s">
        <v>439</v>
      </c>
      <c r="G275" s="132" t="s">
        <v>2422</v>
      </c>
      <c r="T275" s="107" t="s">
        <v>6516</v>
      </c>
      <c r="U275" s="240"/>
      <c r="V275" s="108" t="s">
        <v>463</v>
      </c>
      <c r="W275" s="124" t="s">
        <v>1867</v>
      </c>
    </row>
    <row r="276" spans="4:23" x14ac:dyDescent="0.15">
      <c r="D276" s="107" t="s">
        <v>6097</v>
      </c>
      <c r="F276" s="108" t="s">
        <v>70</v>
      </c>
      <c r="G276" s="145" t="s">
        <v>1502</v>
      </c>
      <c r="T276" s="107" t="s">
        <v>3720</v>
      </c>
      <c r="U276" s="240"/>
      <c r="V276" s="108" t="s">
        <v>465</v>
      </c>
      <c r="W276" s="145" t="s">
        <v>1865</v>
      </c>
    </row>
    <row r="277" spans="4:23" x14ac:dyDescent="0.15">
      <c r="D277" s="107" t="s">
        <v>6099</v>
      </c>
      <c r="F277" s="108" t="s">
        <v>399</v>
      </c>
      <c r="G277" s="132" t="s">
        <v>1986</v>
      </c>
    </row>
    <row r="278" spans="4:23" x14ac:dyDescent="0.15">
      <c r="D278" s="107" t="s">
        <v>4940</v>
      </c>
      <c r="F278" s="108" t="s">
        <v>440</v>
      </c>
      <c r="G278" s="132" t="s">
        <v>2973</v>
      </c>
    </row>
    <row r="279" spans="4:23" x14ac:dyDescent="0.15">
      <c r="D279" s="107" t="s">
        <v>4941</v>
      </c>
      <c r="F279" s="108" t="s">
        <v>441</v>
      </c>
      <c r="G279" s="132" t="s">
        <v>2974</v>
      </c>
    </row>
    <row r="280" spans="4:23" x14ac:dyDescent="0.15">
      <c r="D280" s="107" t="s">
        <v>4942</v>
      </c>
      <c r="F280" s="108" t="s">
        <v>442</v>
      </c>
      <c r="G280" s="132" t="s">
        <v>2975</v>
      </c>
    </row>
    <row r="281" spans="4:23" x14ac:dyDescent="0.15">
      <c r="D281" s="107" t="s">
        <v>4943</v>
      </c>
      <c r="F281" s="143" t="s">
        <v>443</v>
      </c>
      <c r="G281" s="146" t="s">
        <v>2423</v>
      </c>
    </row>
    <row r="282" spans="4:23" x14ac:dyDescent="0.15">
      <c r="D282" s="107" t="s">
        <v>4052</v>
      </c>
      <c r="F282" s="108" t="s">
        <v>455</v>
      </c>
      <c r="G282" s="124" t="s">
        <v>1972</v>
      </c>
    </row>
    <row r="283" spans="4:23" x14ac:dyDescent="0.15">
      <c r="D283" s="107" t="s">
        <v>4053</v>
      </c>
      <c r="F283" s="108" t="s">
        <v>457</v>
      </c>
      <c r="G283" s="124" t="s">
        <v>1989</v>
      </c>
    </row>
    <row r="284" spans="4:23" x14ac:dyDescent="0.15">
      <c r="D284" s="107" t="s">
        <v>4054</v>
      </c>
      <c r="F284" s="108" t="s">
        <v>459</v>
      </c>
      <c r="G284" s="124" t="s">
        <v>2976</v>
      </c>
    </row>
    <row r="285" spans="4:23" x14ac:dyDescent="0.15">
      <c r="D285" s="107" t="s">
        <v>4055</v>
      </c>
      <c r="F285" s="108" t="s">
        <v>461</v>
      </c>
      <c r="G285" s="124" t="s">
        <v>2424</v>
      </c>
    </row>
    <row r="286" spans="4:23" x14ac:dyDescent="0.15">
      <c r="D286" s="107" t="s">
        <v>6118</v>
      </c>
      <c r="F286" s="108" t="s">
        <v>463</v>
      </c>
      <c r="G286" s="124" t="s">
        <v>1972</v>
      </c>
    </row>
    <row r="287" spans="4:23" ht="13" x14ac:dyDescent="0.15">
      <c r="D287" s="107" t="s">
        <v>3633</v>
      </c>
      <c r="F287" s="108" t="s">
        <v>465</v>
      </c>
      <c r="G287" s="145" t="s">
        <v>1970</v>
      </c>
      <c r="M287" s="255"/>
      <c r="N287" s="255"/>
      <c r="O287" s="255"/>
      <c r="P287" s="131"/>
      <c r="Q287" s="131"/>
      <c r="R287" s="249"/>
      <c r="S287" s="249"/>
    </row>
    <row r="288" spans="4:23" x14ac:dyDescent="0.15">
      <c r="D288" s="107"/>
      <c r="F288" s="147"/>
      <c r="G288" s="50"/>
    </row>
    <row r="289" spans="3:28" x14ac:dyDescent="0.15">
      <c r="D289" s="107"/>
      <c r="F289" s="147"/>
      <c r="G289" s="50"/>
    </row>
    <row r="290" spans="3:28" x14ac:dyDescent="0.15">
      <c r="G290" s="50"/>
    </row>
    <row r="291" spans="3:28" x14ac:dyDescent="0.15">
      <c r="G291" s="50"/>
    </row>
    <row r="292" spans="3:28" x14ac:dyDescent="0.15">
      <c r="G292" s="50"/>
    </row>
    <row r="293" spans="3:28" x14ac:dyDescent="0.15">
      <c r="C293" s="35" t="s">
        <v>1299</v>
      </c>
      <c r="D293" s="35"/>
      <c r="E293" s="35"/>
      <c r="F293" s="35"/>
      <c r="G293" s="35"/>
      <c r="H293" s="35"/>
      <c r="I293" s="35"/>
      <c r="J293" s="35"/>
      <c r="K293" s="35"/>
      <c r="T293" s="35" t="s">
        <v>748</v>
      </c>
      <c r="U293" s="35"/>
      <c r="V293" s="35"/>
      <c r="W293" s="35"/>
      <c r="X293" s="35"/>
      <c r="Y293" s="35"/>
      <c r="Z293" s="35"/>
      <c r="AA293" s="35"/>
      <c r="AB293" s="35"/>
    </row>
    <row r="294" spans="3:28" x14ac:dyDescent="0.15">
      <c r="C294" s="148" t="s">
        <v>466</v>
      </c>
      <c r="D294" s="148" t="s">
        <v>467</v>
      </c>
      <c r="E294" s="107" t="s">
        <v>468</v>
      </c>
      <c r="F294" s="107" t="s">
        <v>469</v>
      </c>
      <c r="G294" s="107" t="s">
        <v>470</v>
      </c>
      <c r="H294" s="107" t="s">
        <v>471</v>
      </c>
      <c r="I294" s="107" t="s">
        <v>472</v>
      </c>
      <c r="J294" s="107" t="s">
        <v>473</v>
      </c>
      <c r="K294" s="107" t="s">
        <v>474</v>
      </c>
      <c r="T294" s="28" t="s">
        <v>466</v>
      </c>
      <c r="U294" s="28" t="s">
        <v>467</v>
      </c>
      <c r="V294" s="138" t="s">
        <v>468</v>
      </c>
      <c r="W294" s="138" t="s">
        <v>469</v>
      </c>
      <c r="X294" s="138" t="s">
        <v>470</v>
      </c>
      <c r="Y294" s="138" t="s">
        <v>471</v>
      </c>
      <c r="Z294" s="138" t="s">
        <v>472</v>
      </c>
      <c r="AA294" s="138" t="s">
        <v>473</v>
      </c>
      <c r="AB294" s="138" t="s">
        <v>474</v>
      </c>
    </row>
    <row r="295" spans="3:28" x14ac:dyDescent="0.15">
      <c r="C295" s="149" t="s">
        <v>369</v>
      </c>
      <c r="D295" s="149" t="s">
        <v>26</v>
      </c>
      <c r="E295" s="150" t="s">
        <v>475</v>
      </c>
      <c r="F295" s="150" t="s">
        <v>476</v>
      </c>
      <c r="G295" s="150" t="s">
        <v>477</v>
      </c>
      <c r="H295" s="150" t="s">
        <v>478</v>
      </c>
      <c r="I295" s="150" t="s">
        <v>479</v>
      </c>
      <c r="J295" s="150" t="s">
        <v>480</v>
      </c>
      <c r="K295" s="150" t="s">
        <v>481</v>
      </c>
      <c r="T295" s="242" t="s">
        <v>369</v>
      </c>
      <c r="U295" s="242" t="s">
        <v>26</v>
      </c>
      <c r="V295" s="150" t="s">
        <v>475</v>
      </c>
      <c r="W295" s="150" t="s">
        <v>476</v>
      </c>
      <c r="X295" s="150" t="s">
        <v>477</v>
      </c>
      <c r="Y295" s="150" t="s">
        <v>478</v>
      </c>
      <c r="Z295" s="150" t="s">
        <v>479</v>
      </c>
      <c r="AA295" s="150" t="s">
        <v>480</v>
      </c>
      <c r="AB295" s="150" t="s">
        <v>481</v>
      </c>
    </row>
    <row r="296" spans="3:28" x14ac:dyDescent="0.15">
      <c r="C296" s="205"/>
      <c r="D296" s="205"/>
      <c r="E296" s="304"/>
      <c r="F296" s="304"/>
      <c r="G296" s="304"/>
      <c r="H296" s="304"/>
      <c r="I296" s="304"/>
      <c r="J296" s="304"/>
      <c r="K296" s="304"/>
      <c r="T296" s="242"/>
      <c r="U296" s="242"/>
      <c r="V296" s="150"/>
      <c r="W296" s="150"/>
      <c r="X296" s="150"/>
      <c r="Y296" s="150"/>
      <c r="Z296" s="150"/>
      <c r="AA296" s="150"/>
      <c r="AB296" s="150"/>
    </row>
    <row r="297" spans="3:28" x14ac:dyDescent="0.15">
      <c r="C297" s="3">
        <v>0</v>
      </c>
      <c r="D297" s="148" t="s">
        <v>2023</v>
      </c>
      <c r="E297" s="3">
        <v>6.4500000000000002E-2</v>
      </c>
      <c r="F297" s="3">
        <v>2.6600000000000002E-2</v>
      </c>
      <c r="G297" s="3">
        <v>6.4500000000000002E-2</v>
      </c>
      <c r="H297" s="3">
        <v>2.6600000000000002E-2</v>
      </c>
      <c r="I297" s="3">
        <v>4.5550000000000007E-2</v>
      </c>
      <c r="J297" s="3">
        <v>1.3939393939393941E-2</v>
      </c>
      <c r="K297" s="3">
        <v>6.3493939393939407E-4</v>
      </c>
      <c r="N297" s="148">
        <v>0</v>
      </c>
      <c r="O297" s="302">
        <v>6.4500000000000002E-2</v>
      </c>
      <c r="P297" s="302">
        <v>2.6600000000000002E-2</v>
      </c>
      <c r="Q297" s="303">
        <v>6.4500000000000002E-2</v>
      </c>
      <c r="R297" s="303">
        <v>2.6600000000000002E-2</v>
      </c>
      <c r="T297" s="50">
        <v>0</v>
      </c>
      <c r="U297" s="28" t="s">
        <v>99</v>
      </c>
      <c r="V297" s="50">
        <v>3.0499999999999999E-2</v>
      </c>
      <c r="W297" s="50">
        <v>3.0499999999999999E-2</v>
      </c>
      <c r="X297" s="50">
        <v>6.1799999999999994E-2</v>
      </c>
      <c r="Y297" s="50">
        <v>6.1799999999999994E-2</v>
      </c>
      <c r="Z297" s="50">
        <v>4.6149999999999997E-2</v>
      </c>
      <c r="AA297" s="50">
        <v>1.3939393939393941E-2</v>
      </c>
      <c r="AB297" s="50">
        <v>6.4330303030303028E-4</v>
      </c>
    </row>
    <row r="298" spans="3:28" x14ac:dyDescent="0.15">
      <c r="C298" s="20">
        <v>30</v>
      </c>
      <c r="D298" s="305" t="s">
        <v>2023</v>
      </c>
      <c r="E298" s="20">
        <v>6.3099999999999989E-2</v>
      </c>
      <c r="F298" s="20">
        <v>3.6200000000000003E-2</v>
      </c>
      <c r="G298" s="20">
        <v>6.3099999999999989E-2</v>
      </c>
      <c r="H298" s="20">
        <v>3.6200000000000003E-2</v>
      </c>
      <c r="I298" s="20">
        <v>4.965E-2</v>
      </c>
      <c r="J298" s="20">
        <v>1.3939393939393941E-2</v>
      </c>
      <c r="K298" s="20">
        <v>6.9209090909090913E-4</v>
      </c>
      <c r="N298" s="3">
        <v>30</v>
      </c>
      <c r="O298" s="3">
        <v>6.3099999999999989E-2</v>
      </c>
      <c r="P298" s="3">
        <v>3.6200000000000003E-2</v>
      </c>
      <c r="Q298" s="35">
        <v>6.3099999999999989E-2</v>
      </c>
      <c r="R298" s="35">
        <v>3.6200000000000003E-2</v>
      </c>
      <c r="T298" s="50">
        <v>15</v>
      </c>
      <c r="U298" s="28" t="s">
        <v>99</v>
      </c>
      <c r="V298" s="50">
        <v>3.0499999999999999E-2</v>
      </c>
      <c r="W298" s="50">
        <v>3.0499999999999999E-2</v>
      </c>
      <c r="X298" s="50">
        <v>6.1799999999999994E-2</v>
      </c>
      <c r="Y298" s="50">
        <v>6.1799999999999994E-2</v>
      </c>
      <c r="Z298" s="50">
        <v>4.6149999999999997E-2</v>
      </c>
      <c r="AA298" s="50">
        <v>1.3939393939393941E-2</v>
      </c>
      <c r="AB298" s="50">
        <v>6.4330303030303028E-4</v>
      </c>
    </row>
    <row r="299" spans="3:28" x14ac:dyDescent="0.15">
      <c r="C299" s="3">
        <v>31</v>
      </c>
      <c r="D299" s="148" t="s">
        <v>2023</v>
      </c>
      <c r="E299" s="3">
        <v>6.3099999999999989E-2</v>
      </c>
      <c r="F299" s="3">
        <v>3.6200000000000003E-2</v>
      </c>
      <c r="G299" s="3">
        <v>6.3099999999999989E-2</v>
      </c>
      <c r="H299" s="3">
        <v>3.6200000000000003E-2</v>
      </c>
      <c r="I299" s="3">
        <v>4.965E-2</v>
      </c>
      <c r="J299" s="3">
        <v>1.3939393939393941E-2</v>
      </c>
      <c r="K299" s="3">
        <v>6.9209090909090913E-4</v>
      </c>
      <c r="N299" s="3">
        <v>31</v>
      </c>
      <c r="O299" s="3">
        <v>6.3099999999999989E-2</v>
      </c>
      <c r="P299" s="3">
        <v>3.6200000000000003E-2</v>
      </c>
      <c r="Q299" s="35">
        <v>6.3099999999999989E-2</v>
      </c>
      <c r="R299" s="35">
        <v>3.6200000000000003E-2</v>
      </c>
      <c r="T299" s="50">
        <v>16</v>
      </c>
      <c r="U299" s="28" t="s">
        <v>99</v>
      </c>
      <c r="V299" s="50">
        <v>3.6900000000000002E-2</v>
      </c>
      <c r="W299" s="50">
        <v>3.6900000000000002E-2</v>
      </c>
      <c r="X299" s="50">
        <v>7.46E-2</v>
      </c>
      <c r="Y299" s="50">
        <v>7.46E-2</v>
      </c>
      <c r="Z299" s="50">
        <v>5.5750000000000001E-2</v>
      </c>
      <c r="AA299" s="50">
        <v>1.3939393939393941E-2</v>
      </c>
      <c r="AB299" s="50">
        <v>7.7712121212121217E-4</v>
      </c>
    </row>
    <row r="300" spans="3:28" x14ac:dyDescent="0.15">
      <c r="C300" s="3">
        <v>32</v>
      </c>
      <c r="D300" s="148" t="s">
        <v>2023</v>
      </c>
      <c r="E300" s="3">
        <v>6.3099999999999989E-2</v>
      </c>
      <c r="F300" s="3">
        <v>3.6200000000000003E-2</v>
      </c>
      <c r="G300" s="3">
        <v>6.3099999999999989E-2</v>
      </c>
      <c r="H300" s="3">
        <v>3.6200000000000003E-2</v>
      </c>
      <c r="I300" s="3">
        <v>4.965E-2</v>
      </c>
      <c r="J300" s="3">
        <v>1.3939393939393941E-2</v>
      </c>
      <c r="K300" s="3">
        <v>6.9209090909090913E-4</v>
      </c>
      <c r="N300" s="3">
        <v>32</v>
      </c>
      <c r="O300" s="3">
        <v>6.3099999999999989E-2</v>
      </c>
      <c r="P300" s="3">
        <v>3.6200000000000003E-2</v>
      </c>
      <c r="Q300" s="35">
        <v>6.3099999999999989E-2</v>
      </c>
      <c r="R300" s="35">
        <v>3.6200000000000003E-2</v>
      </c>
      <c r="T300" s="50">
        <v>17</v>
      </c>
      <c r="U300" s="28" t="s">
        <v>99</v>
      </c>
      <c r="V300" s="50">
        <v>4.2099999999999999E-2</v>
      </c>
      <c r="W300" s="50">
        <v>4.2099999999999999E-2</v>
      </c>
      <c r="X300" s="50">
        <v>8.5199999999999998E-2</v>
      </c>
      <c r="Y300" s="50">
        <v>8.5199999999999998E-2</v>
      </c>
      <c r="Z300" s="50">
        <v>6.3649999999999998E-2</v>
      </c>
      <c r="AA300" s="50">
        <v>1.3939393939393941E-2</v>
      </c>
      <c r="AB300" s="50">
        <v>8.8724242424242429E-4</v>
      </c>
    </row>
    <row r="301" spans="3:28" x14ac:dyDescent="0.15">
      <c r="C301" s="3">
        <v>33</v>
      </c>
      <c r="D301" s="148" t="s">
        <v>2023</v>
      </c>
      <c r="E301" s="3">
        <v>6.3099999999999989E-2</v>
      </c>
      <c r="F301" s="3">
        <v>3.6200000000000003E-2</v>
      </c>
      <c r="G301" s="3">
        <v>6.3099999999999989E-2</v>
      </c>
      <c r="H301" s="3">
        <v>3.6200000000000003E-2</v>
      </c>
      <c r="I301" s="3">
        <v>4.965E-2</v>
      </c>
      <c r="J301" s="3">
        <v>1.3939393939393941E-2</v>
      </c>
      <c r="K301" s="3">
        <v>6.9209090909090913E-4</v>
      </c>
      <c r="N301" s="3">
        <v>33</v>
      </c>
      <c r="O301" s="3">
        <v>6.3099999999999989E-2</v>
      </c>
      <c r="P301" s="3">
        <v>3.6200000000000003E-2</v>
      </c>
      <c r="Q301" s="35">
        <v>6.3099999999999989E-2</v>
      </c>
      <c r="R301" s="35">
        <v>3.6200000000000003E-2</v>
      </c>
      <c r="T301" s="50">
        <v>18</v>
      </c>
      <c r="U301" s="28" t="s">
        <v>99</v>
      </c>
      <c r="V301" s="50">
        <v>4.53E-2</v>
      </c>
      <c r="W301" s="50">
        <v>4.53E-2</v>
      </c>
      <c r="X301" s="50">
        <v>9.1600000000000001E-2</v>
      </c>
      <c r="Y301" s="50">
        <v>9.1600000000000001E-2</v>
      </c>
      <c r="Z301" s="50">
        <v>6.8449999999999997E-2</v>
      </c>
      <c r="AA301" s="50">
        <v>1.3939393939393941E-2</v>
      </c>
      <c r="AB301" s="50">
        <v>9.5415151515151517E-4</v>
      </c>
    </row>
    <row r="302" spans="3:28" x14ac:dyDescent="0.15">
      <c r="C302" s="15">
        <v>34</v>
      </c>
      <c r="D302" s="306" t="s">
        <v>2023</v>
      </c>
      <c r="E302" s="15">
        <v>6.3099999999999989E-2</v>
      </c>
      <c r="F302" s="15">
        <v>3.6200000000000003E-2</v>
      </c>
      <c r="G302" s="15">
        <v>6.3099999999999989E-2</v>
      </c>
      <c r="H302" s="15">
        <v>3.6200000000000003E-2</v>
      </c>
      <c r="I302" s="15">
        <v>4.965E-2</v>
      </c>
      <c r="J302" s="15">
        <v>1.3939393939393941E-2</v>
      </c>
      <c r="K302" s="15">
        <v>6.9209090909090913E-4</v>
      </c>
      <c r="N302" s="3">
        <v>34</v>
      </c>
      <c r="O302" s="3">
        <v>6.3099999999999989E-2</v>
      </c>
      <c r="P302" s="3">
        <v>3.6200000000000003E-2</v>
      </c>
      <c r="Q302" s="35">
        <v>6.3099999999999989E-2</v>
      </c>
      <c r="R302" s="35">
        <v>3.6200000000000003E-2</v>
      </c>
      <c r="T302" s="50">
        <v>19</v>
      </c>
      <c r="U302" s="28" t="s">
        <v>99</v>
      </c>
      <c r="V302" s="50">
        <v>4.6799999999999994E-2</v>
      </c>
      <c r="W302" s="50">
        <v>4.6799999999999994E-2</v>
      </c>
      <c r="X302" s="50">
        <v>9.4800000000000009E-2</v>
      </c>
      <c r="Y302" s="50">
        <v>9.4800000000000009E-2</v>
      </c>
      <c r="Z302" s="50">
        <v>7.0800000000000002E-2</v>
      </c>
      <c r="AA302" s="50">
        <v>1.3939393939393941E-2</v>
      </c>
      <c r="AB302" s="50">
        <v>9.8690909090909103E-4</v>
      </c>
    </row>
    <row r="303" spans="3:28" x14ac:dyDescent="0.15">
      <c r="C303" s="20">
        <v>35</v>
      </c>
      <c r="D303" s="305" t="s">
        <v>2023</v>
      </c>
      <c r="E303" s="20">
        <v>8.1300000000000011E-2</v>
      </c>
      <c r="F303" s="20">
        <v>5.2600000000000001E-2</v>
      </c>
      <c r="G303" s="20">
        <v>8.1300000000000011E-2</v>
      </c>
      <c r="H303" s="20">
        <v>5.2600000000000001E-2</v>
      </c>
      <c r="I303" s="20">
        <v>6.695000000000001E-2</v>
      </c>
      <c r="J303" s="20">
        <v>1.3939393939393941E-2</v>
      </c>
      <c r="K303" s="20">
        <v>9.3324242424242443E-4</v>
      </c>
      <c r="N303" s="3">
        <v>35</v>
      </c>
      <c r="O303" s="3">
        <v>8.1300000000000011E-2</v>
      </c>
      <c r="P303" s="3">
        <v>5.2600000000000001E-2</v>
      </c>
      <c r="Q303" s="35">
        <v>8.1300000000000011E-2</v>
      </c>
      <c r="R303" s="35">
        <v>5.2600000000000001E-2</v>
      </c>
      <c r="T303" s="50">
        <v>20</v>
      </c>
      <c r="U303" s="28" t="s">
        <v>99</v>
      </c>
      <c r="V303" s="50">
        <v>4.07E-2</v>
      </c>
      <c r="W303" s="50">
        <v>4.07E-2</v>
      </c>
      <c r="X303" s="50">
        <v>8.2200000000000009E-2</v>
      </c>
      <c r="Y303" s="50">
        <v>8.2200000000000009E-2</v>
      </c>
      <c r="Z303" s="50">
        <v>6.1450000000000005E-2</v>
      </c>
      <c r="AA303" s="50">
        <v>1.3939393939393941E-2</v>
      </c>
      <c r="AB303" s="50">
        <v>8.565757575757577E-4</v>
      </c>
    </row>
    <row r="304" spans="3:28" x14ac:dyDescent="0.15">
      <c r="C304" s="3">
        <v>36</v>
      </c>
      <c r="D304" s="148" t="s">
        <v>2023</v>
      </c>
      <c r="E304" s="3">
        <v>8.1300000000000011E-2</v>
      </c>
      <c r="F304" s="3">
        <v>5.2600000000000001E-2</v>
      </c>
      <c r="G304" s="3">
        <v>8.1300000000000011E-2</v>
      </c>
      <c r="H304" s="3">
        <v>5.2600000000000001E-2</v>
      </c>
      <c r="I304" s="3">
        <v>6.695000000000001E-2</v>
      </c>
      <c r="J304" s="3">
        <v>1.3939393939393941E-2</v>
      </c>
      <c r="K304" s="3">
        <v>9.3324242424242443E-4</v>
      </c>
      <c r="N304" s="3">
        <v>36</v>
      </c>
      <c r="O304" s="3">
        <v>8.1300000000000011E-2</v>
      </c>
      <c r="P304" s="3">
        <v>5.2600000000000001E-2</v>
      </c>
      <c r="Q304" s="35">
        <v>8.1300000000000011E-2</v>
      </c>
      <c r="R304" s="35">
        <v>5.2600000000000001E-2</v>
      </c>
      <c r="T304" s="50">
        <v>21</v>
      </c>
      <c r="U304" s="28" t="s">
        <v>99</v>
      </c>
      <c r="V304" s="50">
        <v>4.07E-2</v>
      </c>
      <c r="W304" s="50">
        <v>4.07E-2</v>
      </c>
      <c r="X304" s="50">
        <v>8.2200000000000009E-2</v>
      </c>
      <c r="Y304" s="50">
        <v>8.2200000000000009E-2</v>
      </c>
      <c r="Z304" s="50">
        <v>6.1450000000000005E-2</v>
      </c>
      <c r="AA304" s="50">
        <v>1.3939393939393941E-2</v>
      </c>
      <c r="AB304" s="50">
        <v>8.565757575757577E-4</v>
      </c>
    </row>
    <row r="305" spans="3:28" x14ac:dyDescent="0.15">
      <c r="C305" s="3">
        <v>37</v>
      </c>
      <c r="D305" s="148" t="s">
        <v>2023</v>
      </c>
      <c r="E305" s="3">
        <v>8.1300000000000011E-2</v>
      </c>
      <c r="F305" s="3">
        <v>5.2600000000000001E-2</v>
      </c>
      <c r="G305" s="3">
        <v>8.1300000000000011E-2</v>
      </c>
      <c r="H305" s="3">
        <v>5.2600000000000001E-2</v>
      </c>
      <c r="I305" s="3">
        <v>6.695000000000001E-2</v>
      </c>
      <c r="J305" s="3">
        <v>1.3939393939393941E-2</v>
      </c>
      <c r="K305" s="3">
        <v>9.3324242424242443E-4</v>
      </c>
      <c r="N305" s="3">
        <v>37</v>
      </c>
      <c r="O305" s="3">
        <v>8.1300000000000011E-2</v>
      </c>
      <c r="P305" s="3">
        <v>5.2600000000000001E-2</v>
      </c>
      <c r="Q305" s="35">
        <v>8.1300000000000011E-2</v>
      </c>
      <c r="R305" s="35">
        <v>5.2600000000000001E-2</v>
      </c>
      <c r="T305" s="50">
        <v>22</v>
      </c>
      <c r="U305" s="28" t="s">
        <v>99</v>
      </c>
      <c r="V305" s="50">
        <v>4.0999999999999995E-2</v>
      </c>
      <c r="W305" s="50">
        <v>4.0999999999999995E-2</v>
      </c>
      <c r="X305" s="50">
        <v>8.3100000000000007E-2</v>
      </c>
      <c r="Y305" s="50">
        <v>8.3100000000000007E-2</v>
      </c>
      <c r="Z305" s="50">
        <v>6.2050000000000001E-2</v>
      </c>
      <c r="AA305" s="50">
        <v>1.3939393939393941E-2</v>
      </c>
      <c r="AB305" s="50">
        <v>8.6493939393939403E-4</v>
      </c>
    </row>
    <row r="306" spans="3:28" x14ac:dyDescent="0.15">
      <c r="C306" s="3">
        <v>38</v>
      </c>
      <c r="D306" s="148" t="s">
        <v>2023</v>
      </c>
      <c r="E306" s="3">
        <v>8.1300000000000011E-2</v>
      </c>
      <c r="F306" s="3">
        <v>5.2600000000000001E-2</v>
      </c>
      <c r="G306" s="3">
        <v>8.1300000000000011E-2</v>
      </c>
      <c r="H306" s="3">
        <v>5.2600000000000001E-2</v>
      </c>
      <c r="I306" s="3">
        <v>6.695000000000001E-2</v>
      </c>
      <c r="J306" s="3">
        <v>1.3939393939393941E-2</v>
      </c>
      <c r="K306" s="3">
        <v>9.3324242424242443E-4</v>
      </c>
      <c r="N306" s="3">
        <v>38</v>
      </c>
      <c r="O306" s="3">
        <v>8.1300000000000011E-2</v>
      </c>
      <c r="P306" s="3">
        <v>5.2600000000000001E-2</v>
      </c>
      <c r="Q306" s="35">
        <v>8.1300000000000011E-2</v>
      </c>
      <c r="R306" s="35">
        <v>5.2600000000000001E-2</v>
      </c>
      <c r="T306" s="50">
        <v>23</v>
      </c>
      <c r="U306" s="28" t="s">
        <v>99</v>
      </c>
      <c r="V306" s="50">
        <v>4.1799999999999997E-2</v>
      </c>
      <c r="W306" s="50">
        <v>4.1799999999999997E-2</v>
      </c>
      <c r="X306" s="50">
        <v>8.4000000000000005E-2</v>
      </c>
      <c r="Y306" s="50">
        <v>8.4000000000000005E-2</v>
      </c>
      <c r="Z306" s="50">
        <v>6.2899999999999998E-2</v>
      </c>
      <c r="AA306" s="50">
        <v>1.3939393939393941E-2</v>
      </c>
      <c r="AB306" s="50">
        <v>8.767878787878788E-4</v>
      </c>
    </row>
    <row r="307" spans="3:28" x14ac:dyDescent="0.15">
      <c r="C307" s="15">
        <v>39</v>
      </c>
      <c r="D307" s="306" t="s">
        <v>2023</v>
      </c>
      <c r="E307" s="15">
        <v>8.1300000000000011E-2</v>
      </c>
      <c r="F307" s="15">
        <v>5.2600000000000001E-2</v>
      </c>
      <c r="G307" s="15">
        <v>8.1300000000000011E-2</v>
      </c>
      <c r="H307" s="15">
        <v>5.2600000000000001E-2</v>
      </c>
      <c r="I307" s="15">
        <v>6.695000000000001E-2</v>
      </c>
      <c r="J307" s="15">
        <v>1.3939393939393941E-2</v>
      </c>
      <c r="K307" s="15">
        <v>9.3324242424242443E-4</v>
      </c>
      <c r="N307" s="3">
        <v>39</v>
      </c>
      <c r="O307" s="3">
        <v>8.1300000000000011E-2</v>
      </c>
      <c r="P307" s="3">
        <v>5.2600000000000001E-2</v>
      </c>
      <c r="Q307" s="35">
        <v>8.1300000000000011E-2</v>
      </c>
      <c r="R307" s="35">
        <v>5.2600000000000001E-2</v>
      </c>
      <c r="T307" s="50">
        <v>24</v>
      </c>
      <c r="U307" s="28" t="s">
        <v>99</v>
      </c>
      <c r="V307" s="50">
        <v>4.2900000000000001E-2</v>
      </c>
      <c r="W307" s="50">
        <v>4.2900000000000001E-2</v>
      </c>
      <c r="X307" s="50">
        <v>8.5800000000000001E-2</v>
      </c>
      <c r="Y307" s="50">
        <v>8.5800000000000001E-2</v>
      </c>
      <c r="Z307" s="50">
        <v>6.4350000000000004E-2</v>
      </c>
      <c r="AA307" s="50">
        <v>1.3939393939393941E-2</v>
      </c>
      <c r="AB307" s="50">
        <v>8.9700000000000012E-4</v>
      </c>
    </row>
    <row r="308" spans="3:28" x14ac:dyDescent="0.15">
      <c r="C308" s="20">
        <v>40</v>
      </c>
      <c r="D308" s="305" t="s">
        <v>2023</v>
      </c>
      <c r="E308" s="20">
        <v>0.12809999999999999</v>
      </c>
      <c r="F308" s="20">
        <v>7.3800000000000004E-2</v>
      </c>
      <c r="G308" s="20">
        <v>0.12809999999999999</v>
      </c>
      <c r="H308" s="20">
        <v>7.3800000000000004E-2</v>
      </c>
      <c r="I308" s="20">
        <v>0.10094999999999998</v>
      </c>
      <c r="J308" s="20">
        <v>1.3939393939393941E-2</v>
      </c>
      <c r="K308" s="20">
        <v>1.4071818181818181E-3</v>
      </c>
      <c r="N308" s="3">
        <v>40</v>
      </c>
      <c r="O308" s="3">
        <v>0.12809999999999999</v>
      </c>
      <c r="P308" s="3">
        <v>7.3800000000000004E-2</v>
      </c>
      <c r="Q308" s="35">
        <v>0.12809999999999999</v>
      </c>
      <c r="R308" s="35">
        <v>7.3800000000000004E-2</v>
      </c>
      <c r="T308" s="50">
        <v>30</v>
      </c>
      <c r="U308" s="28" t="s">
        <v>99</v>
      </c>
      <c r="V308" s="50">
        <v>4.2800000000000005E-2</v>
      </c>
      <c r="W308" s="50">
        <v>4.2800000000000005E-2</v>
      </c>
      <c r="X308" s="50">
        <v>8.77E-2</v>
      </c>
      <c r="Y308" s="50">
        <v>8.77E-2</v>
      </c>
      <c r="Z308" s="50">
        <v>6.5250000000000002E-2</v>
      </c>
      <c r="AA308" s="50">
        <v>1.3939393939393941E-2</v>
      </c>
      <c r="AB308" s="50">
        <v>9.0954545454545465E-4</v>
      </c>
    </row>
    <row r="309" spans="3:28" x14ac:dyDescent="0.15">
      <c r="C309" s="3">
        <v>41</v>
      </c>
      <c r="D309" s="148" t="s">
        <v>2023</v>
      </c>
      <c r="E309" s="3">
        <v>0.12809999999999999</v>
      </c>
      <c r="F309" s="3">
        <v>7.3800000000000004E-2</v>
      </c>
      <c r="G309" s="3">
        <v>0.12809999999999999</v>
      </c>
      <c r="H309" s="3">
        <v>7.3800000000000004E-2</v>
      </c>
      <c r="I309" s="3">
        <v>0.10094999999999998</v>
      </c>
      <c r="J309" s="3">
        <v>1.3939393939393941E-2</v>
      </c>
      <c r="K309" s="3">
        <v>1.4071818181818181E-3</v>
      </c>
      <c r="N309" s="3">
        <v>41</v>
      </c>
      <c r="O309" s="3">
        <v>0.12809999999999999</v>
      </c>
      <c r="P309" s="3">
        <v>7.3800000000000004E-2</v>
      </c>
      <c r="Q309" s="35">
        <v>0.12809999999999999</v>
      </c>
      <c r="R309" s="35">
        <v>7.3800000000000004E-2</v>
      </c>
      <c r="T309" s="50">
        <v>31</v>
      </c>
      <c r="U309" s="28" t="s">
        <v>99</v>
      </c>
      <c r="V309" s="50">
        <v>4.2800000000000005E-2</v>
      </c>
      <c r="W309" s="50">
        <v>4.2800000000000005E-2</v>
      </c>
      <c r="X309" s="50">
        <v>8.5299999999999987E-2</v>
      </c>
      <c r="Y309" s="50">
        <v>8.5299999999999987E-2</v>
      </c>
      <c r="Z309" s="50">
        <v>6.4049999999999996E-2</v>
      </c>
      <c r="AA309" s="50">
        <v>1.3939393939393941E-2</v>
      </c>
      <c r="AB309" s="50">
        <v>8.928181818181818E-4</v>
      </c>
    </row>
    <row r="310" spans="3:28" x14ac:dyDescent="0.15">
      <c r="C310" s="3">
        <v>42</v>
      </c>
      <c r="D310" s="148" t="s">
        <v>2023</v>
      </c>
      <c r="E310" s="3">
        <v>0.12809999999999999</v>
      </c>
      <c r="F310" s="3">
        <v>7.3800000000000004E-2</v>
      </c>
      <c r="G310" s="3">
        <v>0.12809999999999999</v>
      </c>
      <c r="H310" s="3">
        <v>7.3800000000000004E-2</v>
      </c>
      <c r="I310" s="3">
        <v>0.10094999999999998</v>
      </c>
      <c r="J310" s="3">
        <v>1.3939393939393941E-2</v>
      </c>
      <c r="K310" s="3">
        <v>1.4071818181818181E-3</v>
      </c>
      <c r="N310" s="3">
        <v>42</v>
      </c>
      <c r="O310" s="3">
        <v>0.12809999999999999</v>
      </c>
      <c r="P310" s="3">
        <v>7.3800000000000004E-2</v>
      </c>
      <c r="Q310" s="35">
        <v>0.12809999999999999</v>
      </c>
      <c r="R310" s="35">
        <v>7.3800000000000004E-2</v>
      </c>
      <c r="T310" s="50">
        <v>32</v>
      </c>
      <c r="U310" s="28" t="s">
        <v>99</v>
      </c>
      <c r="V310" s="50">
        <v>4.2800000000000005E-2</v>
      </c>
      <c r="W310" s="50">
        <v>4.2800000000000005E-2</v>
      </c>
      <c r="X310" s="50">
        <v>8.3000000000000004E-2</v>
      </c>
      <c r="Y310" s="50">
        <v>8.3000000000000004E-2</v>
      </c>
      <c r="Z310" s="50">
        <v>6.2900000000000011E-2</v>
      </c>
      <c r="AA310" s="50">
        <v>1.3939393939393941E-2</v>
      </c>
      <c r="AB310" s="50">
        <v>8.7678787878787902E-4</v>
      </c>
    </row>
    <row r="311" spans="3:28" x14ac:dyDescent="0.15">
      <c r="C311" s="3">
        <v>43</v>
      </c>
      <c r="D311" s="148" t="s">
        <v>2023</v>
      </c>
      <c r="E311" s="3">
        <v>0.12809999999999999</v>
      </c>
      <c r="F311" s="3">
        <v>7.3800000000000004E-2</v>
      </c>
      <c r="G311" s="3">
        <v>0.12809999999999999</v>
      </c>
      <c r="H311" s="3">
        <v>7.3800000000000004E-2</v>
      </c>
      <c r="I311" s="3">
        <v>0.10094999999999998</v>
      </c>
      <c r="J311" s="3">
        <v>1.3939393939393941E-2</v>
      </c>
      <c r="K311" s="3">
        <v>1.4071818181818181E-3</v>
      </c>
      <c r="N311" s="3">
        <v>43</v>
      </c>
      <c r="O311" s="3">
        <v>0.12809999999999999</v>
      </c>
      <c r="P311" s="3">
        <v>7.3800000000000004E-2</v>
      </c>
      <c r="Q311" s="35">
        <v>0.12809999999999999</v>
      </c>
      <c r="R311" s="35">
        <v>7.3800000000000004E-2</v>
      </c>
      <c r="T311" s="50">
        <v>33</v>
      </c>
      <c r="U311" s="28" t="s">
        <v>99</v>
      </c>
      <c r="V311" s="50">
        <v>4.3799999999999999E-2</v>
      </c>
      <c r="W311" s="50">
        <v>4.3799999999999999E-2</v>
      </c>
      <c r="X311" s="50">
        <v>8.3299999999999999E-2</v>
      </c>
      <c r="Y311" s="50">
        <v>8.3299999999999999E-2</v>
      </c>
      <c r="Z311" s="50">
        <v>6.3549999999999995E-2</v>
      </c>
      <c r="AA311" s="50">
        <v>1.3939393939393941E-2</v>
      </c>
      <c r="AB311" s="50">
        <v>8.8584848484848488E-4</v>
      </c>
    </row>
    <row r="312" spans="3:28" x14ac:dyDescent="0.15">
      <c r="C312" s="15">
        <v>44</v>
      </c>
      <c r="D312" s="306" t="s">
        <v>2023</v>
      </c>
      <c r="E312" s="15">
        <v>0.12809999999999999</v>
      </c>
      <c r="F312" s="15">
        <v>7.3800000000000004E-2</v>
      </c>
      <c r="G312" s="15">
        <v>0.12809999999999999</v>
      </c>
      <c r="H312" s="15">
        <v>7.3800000000000004E-2</v>
      </c>
      <c r="I312" s="15">
        <v>0.10094999999999998</v>
      </c>
      <c r="J312" s="15">
        <v>1.3939393939393941E-2</v>
      </c>
      <c r="K312" s="15">
        <v>1.4071818181818181E-3</v>
      </c>
      <c r="N312" s="3">
        <v>44</v>
      </c>
      <c r="O312" s="3">
        <v>0.12809999999999999</v>
      </c>
      <c r="P312" s="3">
        <v>7.3800000000000004E-2</v>
      </c>
      <c r="Q312" s="35">
        <v>0.12809999999999999</v>
      </c>
      <c r="R312" s="35">
        <v>7.3800000000000004E-2</v>
      </c>
      <c r="T312" s="50">
        <v>34</v>
      </c>
      <c r="U312" s="28" t="s">
        <v>99</v>
      </c>
      <c r="V312" s="50">
        <v>4.58E-2</v>
      </c>
      <c r="W312" s="50">
        <v>4.58E-2</v>
      </c>
      <c r="X312" s="50">
        <v>8.3499999999999991E-2</v>
      </c>
      <c r="Y312" s="50">
        <v>8.3499999999999991E-2</v>
      </c>
      <c r="Z312" s="50">
        <v>6.4649999999999985E-2</v>
      </c>
      <c r="AA312" s="50">
        <v>1.3939393939393941E-2</v>
      </c>
      <c r="AB312" s="50">
        <v>9.0118181818181801E-4</v>
      </c>
    </row>
    <row r="313" spans="3:28" x14ac:dyDescent="0.15">
      <c r="C313" s="3">
        <v>45</v>
      </c>
      <c r="D313" s="148" t="s">
        <v>2023</v>
      </c>
      <c r="E313" s="3">
        <v>0.1978</v>
      </c>
      <c r="F313" s="3">
        <v>0.12359999999999999</v>
      </c>
      <c r="G313" s="3">
        <v>0.1978</v>
      </c>
      <c r="H313" s="3">
        <v>0.12359999999999999</v>
      </c>
      <c r="I313" s="3">
        <v>0.16070000000000001</v>
      </c>
      <c r="J313" s="3">
        <v>1.3939393939393941E-2</v>
      </c>
      <c r="K313" s="3">
        <v>2.2400606060606065E-3</v>
      </c>
      <c r="N313" s="3">
        <v>45</v>
      </c>
      <c r="O313" s="3">
        <v>0.1978</v>
      </c>
      <c r="P313" s="3">
        <v>0.12359999999999999</v>
      </c>
      <c r="Q313" s="35">
        <v>0.1978</v>
      </c>
      <c r="R313" s="35">
        <v>0.12359999999999999</v>
      </c>
      <c r="T313" s="50">
        <v>35</v>
      </c>
      <c r="U313" s="28" t="s">
        <v>99</v>
      </c>
      <c r="V313" s="50">
        <v>4.7699999999999992E-2</v>
      </c>
      <c r="W313" s="50">
        <v>4.7699999999999992E-2</v>
      </c>
      <c r="X313" s="50">
        <v>8.4499999999999992E-2</v>
      </c>
      <c r="Y313" s="50">
        <v>8.4499999999999992E-2</v>
      </c>
      <c r="Z313" s="50">
        <v>6.6099999999999992E-2</v>
      </c>
      <c r="AA313" s="50">
        <v>1.3939393939393941E-2</v>
      </c>
      <c r="AB313" s="50">
        <v>9.2139393939393932E-4</v>
      </c>
    </row>
    <row r="314" spans="3:28" x14ac:dyDescent="0.15">
      <c r="C314" s="3">
        <v>46</v>
      </c>
      <c r="D314" s="148" t="s">
        <v>2023</v>
      </c>
      <c r="E314" s="3">
        <v>0.1978</v>
      </c>
      <c r="F314" s="3">
        <v>0.12359999999999999</v>
      </c>
      <c r="G314" s="3">
        <v>0.1978</v>
      </c>
      <c r="H314" s="3">
        <v>0.12359999999999999</v>
      </c>
      <c r="I314" s="3">
        <v>0.16070000000000001</v>
      </c>
      <c r="J314" s="3">
        <v>1.3939393939393941E-2</v>
      </c>
      <c r="K314" s="3">
        <v>2.2400606060606065E-3</v>
      </c>
      <c r="N314" s="3">
        <v>46</v>
      </c>
      <c r="O314" s="3">
        <v>0.1978</v>
      </c>
      <c r="P314" s="3">
        <v>0.12359999999999999</v>
      </c>
      <c r="Q314" s="35">
        <v>0.1978</v>
      </c>
      <c r="R314" s="35">
        <v>0.12359999999999999</v>
      </c>
      <c r="T314" s="50">
        <v>36</v>
      </c>
      <c r="U314" s="28" t="s">
        <v>99</v>
      </c>
      <c r="V314" s="50">
        <v>4.9699999999999994E-2</v>
      </c>
      <c r="W314" s="50">
        <v>4.9699999999999994E-2</v>
      </c>
      <c r="X314" s="50">
        <v>8.7100000000000011E-2</v>
      </c>
      <c r="Y314" s="50">
        <v>8.7100000000000011E-2</v>
      </c>
      <c r="Z314" s="50">
        <v>6.8400000000000002E-2</v>
      </c>
      <c r="AA314" s="50">
        <v>1.3939393939393941E-2</v>
      </c>
      <c r="AB314" s="50">
        <v>9.5345454545454553E-4</v>
      </c>
    </row>
    <row r="315" spans="3:28" x14ac:dyDescent="0.15">
      <c r="C315" s="3">
        <v>47</v>
      </c>
      <c r="D315" s="148" t="s">
        <v>2023</v>
      </c>
      <c r="E315" s="3">
        <v>0.1978</v>
      </c>
      <c r="F315" s="3">
        <v>0.12359999999999999</v>
      </c>
      <c r="G315" s="3">
        <v>0.1978</v>
      </c>
      <c r="H315" s="3">
        <v>0.12359999999999999</v>
      </c>
      <c r="I315" s="3">
        <v>0.16070000000000001</v>
      </c>
      <c r="J315" s="3">
        <v>1.3939393939393941E-2</v>
      </c>
      <c r="K315" s="3">
        <v>2.2400606060606065E-3</v>
      </c>
      <c r="N315" s="3">
        <v>47</v>
      </c>
      <c r="O315" s="3">
        <v>0.1978</v>
      </c>
      <c r="P315" s="3">
        <v>0.12359999999999999</v>
      </c>
      <c r="Q315" s="35">
        <v>0.1978</v>
      </c>
      <c r="R315" s="35">
        <v>0.12359999999999999</v>
      </c>
      <c r="T315" s="50">
        <v>37</v>
      </c>
      <c r="U315" s="28" t="s">
        <v>99</v>
      </c>
      <c r="V315" s="50">
        <v>5.0700000000000002E-2</v>
      </c>
      <c r="W315" s="50">
        <v>5.0700000000000002E-2</v>
      </c>
      <c r="X315" s="50">
        <v>9.11E-2</v>
      </c>
      <c r="Y315" s="50">
        <v>9.11E-2</v>
      </c>
      <c r="Z315" s="50">
        <v>7.0900000000000005E-2</v>
      </c>
      <c r="AA315" s="50">
        <v>1.3939393939393941E-2</v>
      </c>
      <c r="AB315" s="50">
        <v>9.8830303030303054E-4</v>
      </c>
    </row>
    <row r="316" spans="3:28" x14ac:dyDescent="0.15">
      <c r="C316" s="3">
        <v>48</v>
      </c>
      <c r="D316" s="148" t="s">
        <v>2023</v>
      </c>
      <c r="E316" s="3">
        <v>0.1978</v>
      </c>
      <c r="F316" s="3">
        <v>0.12359999999999999</v>
      </c>
      <c r="G316" s="3">
        <v>0.1978</v>
      </c>
      <c r="H316" s="3">
        <v>0.12359999999999999</v>
      </c>
      <c r="I316" s="3">
        <v>0.16070000000000001</v>
      </c>
      <c r="J316" s="3">
        <v>1.3939393939393941E-2</v>
      </c>
      <c r="K316" s="3">
        <v>2.2400606060606065E-3</v>
      </c>
      <c r="N316" s="3">
        <v>48</v>
      </c>
      <c r="O316" s="3">
        <v>0.1978</v>
      </c>
      <c r="P316" s="3">
        <v>0.12359999999999999</v>
      </c>
      <c r="Q316" s="35">
        <v>0.1978</v>
      </c>
      <c r="R316" s="35">
        <v>0.12359999999999999</v>
      </c>
      <c r="T316" s="50">
        <v>38</v>
      </c>
      <c r="U316" s="28" t="s">
        <v>99</v>
      </c>
      <c r="V316" s="50">
        <v>5.67E-2</v>
      </c>
      <c r="W316" s="50">
        <v>5.67E-2</v>
      </c>
      <c r="X316" s="50">
        <v>9.5799999999999996E-2</v>
      </c>
      <c r="Y316" s="50">
        <v>9.5799999999999996E-2</v>
      </c>
      <c r="Z316" s="50">
        <v>7.6249999999999998E-2</v>
      </c>
      <c r="AA316" s="50">
        <v>1.3939393939393941E-2</v>
      </c>
      <c r="AB316" s="50">
        <v>1.062878787878788E-3</v>
      </c>
    </row>
    <row r="317" spans="3:28" x14ac:dyDescent="0.15">
      <c r="C317" s="3">
        <v>49</v>
      </c>
      <c r="D317" s="148" t="s">
        <v>2023</v>
      </c>
      <c r="E317" s="3">
        <v>0.1978</v>
      </c>
      <c r="F317" s="3">
        <v>0.12359999999999999</v>
      </c>
      <c r="G317" s="3">
        <v>0.1978</v>
      </c>
      <c r="H317" s="3">
        <v>0.12359999999999999</v>
      </c>
      <c r="I317" s="3">
        <v>0.16070000000000001</v>
      </c>
      <c r="J317" s="3">
        <v>1.3939393939393941E-2</v>
      </c>
      <c r="K317" s="3">
        <v>2.2400606060606065E-3</v>
      </c>
      <c r="N317" s="3">
        <v>49</v>
      </c>
      <c r="O317" s="3">
        <v>0.1978</v>
      </c>
      <c r="P317" s="3">
        <v>0.12359999999999999</v>
      </c>
      <c r="Q317" s="35">
        <v>0.1978</v>
      </c>
      <c r="R317" s="35">
        <v>0.12359999999999999</v>
      </c>
      <c r="T317" s="50">
        <v>38</v>
      </c>
      <c r="U317" s="28" t="s">
        <v>99</v>
      </c>
      <c r="V317" s="50">
        <v>5.9699999999999996E-2</v>
      </c>
      <c r="W317" s="50">
        <v>5.9699999999999996E-2</v>
      </c>
      <c r="X317" s="50">
        <v>0.10009999999999999</v>
      </c>
      <c r="Y317" s="50">
        <v>0.10009999999999999</v>
      </c>
      <c r="Z317" s="50">
        <v>7.9899999999999999E-2</v>
      </c>
      <c r="AA317" s="50">
        <v>1.3939393939393941E-2</v>
      </c>
      <c r="AB317" s="50">
        <v>1.1137575757575759E-3</v>
      </c>
    </row>
    <row r="318" spans="3:28" x14ac:dyDescent="0.15">
      <c r="F318" s="147"/>
      <c r="G318" s="50"/>
    </row>
    <row r="319" spans="3:28" x14ac:dyDescent="0.15">
      <c r="F319" s="147"/>
      <c r="G319" s="50"/>
    </row>
    <row r="320" spans="3:28" x14ac:dyDescent="0.15">
      <c r="F320" s="147"/>
      <c r="G320" s="50"/>
      <c r="T320" s="465" t="s">
        <v>749</v>
      </c>
      <c r="U320" s="465"/>
      <c r="V320" s="465"/>
      <c r="W320" s="465"/>
      <c r="X320" s="465"/>
      <c r="Y320" s="465"/>
      <c r="Z320" s="465"/>
      <c r="AA320" s="465"/>
    </row>
    <row r="321" spans="3:30" x14ac:dyDescent="0.15">
      <c r="C321" s="465" t="s">
        <v>482</v>
      </c>
      <c r="D321" s="465"/>
      <c r="E321" s="465"/>
      <c r="F321" s="465"/>
      <c r="G321" s="465"/>
      <c r="H321" s="465"/>
      <c r="I321" s="465"/>
      <c r="J321" s="465"/>
      <c r="T321" s="106" t="s">
        <v>483</v>
      </c>
      <c r="U321" s="40" t="s">
        <v>484</v>
      </c>
      <c r="V321" s="108" t="s">
        <v>485</v>
      </c>
      <c r="W321" s="111" t="s">
        <v>480</v>
      </c>
      <c r="X321" s="108" t="s">
        <v>486</v>
      </c>
      <c r="Y321" s="151" t="s">
        <v>487</v>
      </c>
      <c r="Z321" s="151" t="s">
        <v>488</v>
      </c>
      <c r="AA321" s="152" t="s">
        <v>437</v>
      </c>
    </row>
    <row r="322" spans="3:30" x14ac:dyDescent="0.15">
      <c r="C322" s="106" t="s">
        <v>483</v>
      </c>
      <c r="D322" s="40" t="s">
        <v>484</v>
      </c>
      <c r="E322" s="108" t="s">
        <v>485</v>
      </c>
      <c r="F322" s="111" t="s">
        <v>480</v>
      </c>
      <c r="G322" s="108" t="s">
        <v>486</v>
      </c>
      <c r="H322" s="151" t="s">
        <v>487</v>
      </c>
      <c r="I322" s="151" t="s">
        <v>488</v>
      </c>
      <c r="J322" s="152" t="s">
        <v>437</v>
      </c>
      <c r="L322" s="3">
        <v>1.1499999999999999</v>
      </c>
      <c r="T322" s="3" t="s">
        <v>119</v>
      </c>
      <c r="U322" s="3" t="s">
        <v>92</v>
      </c>
      <c r="V322" s="3">
        <v>1</v>
      </c>
      <c r="W322" s="3">
        <v>0.15333333333333338</v>
      </c>
      <c r="X322" s="3">
        <v>6.028636363636361E-2</v>
      </c>
      <c r="Y322" s="153">
        <v>26075</v>
      </c>
      <c r="Z322" s="153">
        <v>26075</v>
      </c>
      <c r="AA322" s="130">
        <v>1571.9669318181811</v>
      </c>
      <c r="AC322" s="3" t="s">
        <v>92</v>
      </c>
      <c r="AD322" s="3">
        <v>1</v>
      </c>
    </row>
    <row r="323" spans="3:30" x14ac:dyDescent="0.15">
      <c r="C323" s="3" t="s">
        <v>119</v>
      </c>
      <c r="D323" s="112" t="s">
        <v>76</v>
      </c>
      <c r="E323" s="3">
        <v>0</v>
      </c>
      <c r="F323" s="112">
        <v>1.3939393939393941E-2</v>
      </c>
      <c r="G323" s="3">
        <v>4.5550000000000007E-2</v>
      </c>
      <c r="H323" s="153">
        <v>0</v>
      </c>
      <c r="I323" s="153">
        <v>0</v>
      </c>
      <c r="J323" s="130">
        <v>0</v>
      </c>
      <c r="T323" s="3" t="s">
        <v>73</v>
      </c>
      <c r="U323" s="3" t="s">
        <v>85</v>
      </c>
      <c r="V323" s="3">
        <v>11</v>
      </c>
      <c r="W323" s="3">
        <v>6.9696969696969702E-2</v>
      </c>
      <c r="X323" s="3">
        <v>6.4079999999999998E-2</v>
      </c>
      <c r="Y323" s="153">
        <v>286825</v>
      </c>
      <c r="Z323" s="130">
        <v>286825</v>
      </c>
      <c r="AA323" s="130">
        <v>22055.695199999998</v>
      </c>
      <c r="AC323" s="3" t="s">
        <v>85</v>
      </c>
      <c r="AD323" s="3">
        <v>1.2</v>
      </c>
    </row>
    <row r="324" spans="3:30" x14ac:dyDescent="0.15">
      <c r="C324" s="3" t="s">
        <v>73</v>
      </c>
      <c r="D324" s="3" t="s">
        <v>76</v>
      </c>
      <c r="E324" s="3">
        <v>26</v>
      </c>
      <c r="F324" s="3">
        <v>6.9696969696969702E-2</v>
      </c>
      <c r="G324" s="3">
        <v>4.965E-2</v>
      </c>
      <c r="H324" s="153">
        <v>2793830</v>
      </c>
      <c r="I324" s="3">
        <v>2793830</v>
      </c>
      <c r="J324" s="3">
        <v>159520.70842499999</v>
      </c>
      <c r="T324" s="3" t="s">
        <v>79</v>
      </c>
      <c r="U324" s="3" t="s">
        <v>92</v>
      </c>
      <c r="V324" s="3">
        <v>17</v>
      </c>
      <c r="W324" s="3">
        <v>6.9696969696969702E-2</v>
      </c>
      <c r="X324" s="3">
        <v>7.2310000000000013E-2</v>
      </c>
      <c r="Y324" s="153">
        <v>443275</v>
      </c>
      <c r="Z324" s="130">
        <v>443275</v>
      </c>
      <c r="AA324" s="153">
        <v>32053.215250000005</v>
      </c>
    </row>
    <row r="325" spans="3:30" x14ac:dyDescent="0.15">
      <c r="C325" s="3" t="s">
        <v>79</v>
      </c>
      <c r="D325" s="3" t="s">
        <v>76</v>
      </c>
      <c r="E325" s="3">
        <v>33</v>
      </c>
      <c r="F325" s="3">
        <v>6.9696969696969702E-2</v>
      </c>
      <c r="G325" s="3">
        <v>6.695000000000001E-2</v>
      </c>
      <c r="H325" s="153">
        <v>3546015</v>
      </c>
      <c r="I325" s="3">
        <v>3546015</v>
      </c>
      <c r="J325" s="3">
        <v>273016.55988750001</v>
      </c>
    </row>
    <row r="326" spans="3:30" x14ac:dyDescent="0.15">
      <c r="C326" s="3" t="s">
        <v>83</v>
      </c>
      <c r="D326" s="3" t="s">
        <v>76</v>
      </c>
      <c r="E326" s="3">
        <v>9</v>
      </c>
      <c r="F326" s="112">
        <v>6.9696969696969702E-2</v>
      </c>
      <c r="G326" s="3">
        <f>SUM(K308:K312)/F326</f>
        <v>0.10094999999999998</v>
      </c>
      <c r="H326" s="153">
        <f>G146*E326</f>
        <v>967095</v>
      </c>
      <c r="I326" s="153">
        <f>H326</f>
        <v>967095</v>
      </c>
      <c r="J326" s="153">
        <f>G326*H326*$L$322</f>
        <v>112272.47628749997</v>
      </c>
    </row>
    <row r="328" spans="3:30" ht="13" x14ac:dyDescent="0.15">
      <c r="F328" s="154"/>
    </row>
    <row r="329" spans="3:30" ht="13" x14ac:dyDescent="0.15">
      <c r="F329" s="154"/>
    </row>
    <row r="330" spans="3:30" ht="13" x14ac:dyDescent="0.15">
      <c r="F330" s="154"/>
    </row>
    <row r="331" spans="3:30" ht="13" x14ac:dyDescent="0.15">
      <c r="F331" s="154"/>
    </row>
    <row r="332" spans="3:30" ht="13" x14ac:dyDescent="0.15">
      <c r="F332" s="154"/>
    </row>
    <row r="333" spans="3:30" ht="13" x14ac:dyDescent="0.15">
      <c r="F333" s="154"/>
    </row>
    <row r="334" spans="3:30" ht="13" x14ac:dyDescent="0.15">
      <c r="F334" s="154"/>
    </row>
  </sheetData>
  <mergeCells count="9">
    <mergeCell ref="D223:G223"/>
    <mergeCell ref="T320:AA320"/>
    <mergeCell ref="C321:J321"/>
    <mergeCell ref="T222:W222"/>
    <mergeCell ref="D3:G3"/>
    <mergeCell ref="U3:X3"/>
    <mergeCell ref="D136:G136"/>
    <mergeCell ref="T136:W136"/>
    <mergeCell ref="D211:G21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E3:AR274"/>
  <sheetViews>
    <sheetView topLeftCell="C1" workbookViewId="0">
      <pane xSplit="4" ySplit="12" topLeftCell="AN89" activePane="bottomRight" state="frozen"/>
      <selection activeCell="C1" sqref="C1"/>
      <selection pane="topRight" activeCell="G1" sqref="G1"/>
      <selection pane="bottomLeft" activeCell="C13" sqref="C13"/>
      <selection pane="bottomRight" activeCell="AL123" sqref="AL123"/>
    </sheetView>
  </sheetViews>
  <sheetFormatPr baseColWidth="10" defaultColWidth="8.83203125" defaultRowHeight="15" x14ac:dyDescent="0.2"/>
  <cols>
    <col min="5" max="5" width="53.5" bestFit="1" customWidth="1" collapsed="1"/>
    <col min="6" max="6" width="29.5" bestFit="1" customWidth="1" collapsed="1"/>
    <col min="7" max="7" width="17.5" bestFit="1" customWidth="1" collapsed="1"/>
    <col min="8" max="8" width="17.5" customWidth="1" collapsed="1"/>
    <col min="9" max="9" width="10.5" customWidth="1" collapsed="1"/>
    <col min="10" max="10" width="17.5" customWidth="1" collapsed="1"/>
    <col min="11" max="11" width="10.5" customWidth="1" collapsed="1"/>
    <col min="12" max="12" width="17.5" customWidth="1" collapsed="1"/>
    <col min="13" max="13" width="10.5" customWidth="1" collapsed="1"/>
    <col min="14" max="14" width="17.5" customWidth="1" collapsed="1"/>
    <col min="15" max="15" width="10.5" customWidth="1" collapsed="1"/>
    <col min="16" max="18" width="17.5" customWidth="1" collapsed="1"/>
    <col min="19" max="19" width="10.5" customWidth="1" collapsed="1"/>
    <col min="20" max="20" width="17.5" customWidth="1" collapsed="1"/>
    <col min="21" max="21" width="10.5" customWidth="1" collapsed="1"/>
    <col min="22" max="23" width="17.5" bestFit="1" customWidth="1" collapsed="1"/>
    <col min="24" max="24" width="17.5" customWidth="1" collapsed="1"/>
    <col min="25" max="25" width="10.5" customWidth="1" collapsed="1"/>
    <col min="26" max="26" width="12" customWidth="1" collapsed="1"/>
    <col min="27" max="27" width="17.5" customWidth="1" collapsed="1"/>
    <col min="28" max="28" width="10.5" customWidth="1" collapsed="1"/>
    <col min="29" max="29" width="12" customWidth="1" collapsed="1"/>
    <col min="30" max="30" width="17.5" customWidth="1" collapsed="1"/>
    <col min="31" max="31" width="10.5" customWidth="1" collapsed="1"/>
    <col min="32" max="32" width="12" customWidth="1" collapsed="1"/>
    <col min="33" max="33" width="17.5" customWidth="1" collapsed="1"/>
    <col min="34" max="34" width="10.5" customWidth="1" collapsed="1"/>
    <col min="35" max="35" width="12" customWidth="1" collapsed="1"/>
    <col min="36" max="38" width="17.5" customWidth="1" collapsed="1"/>
    <col min="39" max="39" width="10.5" customWidth="1" collapsed="1"/>
    <col min="40" max="40" width="12" customWidth="1" collapsed="1"/>
    <col min="41" max="41" width="17.5" customWidth="1" collapsed="1"/>
    <col min="42" max="42" width="10.5" customWidth="1" collapsed="1"/>
    <col min="43" max="43" width="12" customWidth="1" collapsed="1"/>
    <col min="44" max="44" width="17.5" bestFit="1" customWidth="1" collapsed="1"/>
  </cols>
  <sheetData>
    <row r="3" spans="5:44" x14ac:dyDescent="0.2">
      <c r="E3" s="453" t="s">
        <v>499</v>
      </c>
      <c r="F3" s="45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5:44" x14ac:dyDescent="0.2">
      <c r="E4" s="4" t="s">
        <v>0</v>
      </c>
      <c r="F4" s="5" t="s">
        <v>1</v>
      </c>
      <c r="G4" s="6" t="s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6" t="s">
        <v>3</v>
      </c>
      <c r="W4" s="6" t="s">
        <v>500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R4" s="6" t="s">
        <v>489</v>
      </c>
    </row>
    <row r="5" spans="5:44" x14ac:dyDescent="0.2">
      <c r="E5" s="4" t="s">
        <v>4</v>
      </c>
      <c r="F5" s="7" t="s">
        <v>5</v>
      </c>
      <c r="G5" s="8">
        <v>44104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8">
        <v>44104</v>
      </c>
      <c r="W5" s="8">
        <v>44104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R5" s="8">
        <v>44104</v>
      </c>
    </row>
    <row r="6" spans="5:44" x14ac:dyDescent="0.2">
      <c r="E6" s="4" t="s">
        <v>6</v>
      </c>
      <c r="F6" s="7" t="s">
        <v>7</v>
      </c>
      <c r="G6" s="8">
        <v>44104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8">
        <v>44104</v>
      </c>
      <c r="W6" s="8">
        <v>44104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R6" s="8">
        <v>44104</v>
      </c>
    </row>
    <row r="7" spans="5:44" x14ac:dyDescent="0.2">
      <c r="E7" s="4" t="s">
        <v>8</v>
      </c>
      <c r="F7" s="7" t="s">
        <v>9</v>
      </c>
      <c r="G7" s="8" t="s">
        <v>10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8" t="s">
        <v>10</v>
      </c>
      <c r="W7" s="8" t="s">
        <v>10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R7" s="8" t="s">
        <v>10</v>
      </c>
    </row>
    <row r="8" spans="5:44" x14ac:dyDescent="0.2">
      <c r="E8" s="4" t="s">
        <v>12</v>
      </c>
      <c r="F8" s="7" t="s">
        <v>13</v>
      </c>
      <c r="G8" s="9">
        <v>36925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9">
        <v>36925</v>
      </c>
      <c r="W8" s="9">
        <v>36925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R8" s="9">
        <v>36925</v>
      </c>
    </row>
    <row r="9" spans="5:44" x14ac:dyDescent="0.2">
      <c r="E9" s="4" t="s">
        <v>14</v>
      </c>
      <c r="F9" s="5" t="s">
        <v>15</v>
      </c>
      <c r="G9" s="10">
        <v>1799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0">
        <v>1799</v>
      </c>
      <c r="W9" s="10">
        <v>1799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R9" s="10">
        <v>1799</v>
      </c>
    </row>
    <row r="10" spans="5:44" x14ac:dyDescent="0.2">
      <c r="E10" s="4" t="s">
        <v>16</v>
      </c>
      <c r="F10" s="7" t="s">
        <v>17</v>
      </c>
      <c r="G10" s="11" t="b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1" t="b">
        <v>0</v>
      </c>
      <c r="W10" s="11" t="b">
        <v>0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R10" s="11" t="b">
        <v>0</v>
      </c>
    </row>
    <row r="11" spans="5:44" x14ac:dyDescent="0.2">
      <c r="E11" s="4" t="s">
        <v>18</v>
      </c>
      <c r="F11" s="7" t="s">
        <v>19</v>
      </c>
      <c r="G11" s="11">
        <v>53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1">
        <v>53</v>
      </c>
      <c r="W11" s="11">
        <v>53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R11" s="11">
        <v>53</v>
      </c>
    </row>
    <row r="12" spans="5:44" x14ac:dyDescent="0.2">
      <c r="E12" s="12" t="s">
        <v>20</v>
      </c>
      <c r="F12" s="13" t="s">
        <v>21</v>
      </c>
      <c r="G12" s="14">
        <v>90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4">
        <v>90</v>
      </c>
      <c r="W12" s="14">
        <v>90</v>
      </c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R12" s="14">
        <v>90</v>
      </c>
    </row>
    <row r="13" spans="5:44" x14ac:dyDescent="0.2">
      <c r="E13" s="16" t="s">
        <v>1439</v>
      </c>
      <c r="F13" s="17" t="s">
        <v>22</v>
      </c>
      <c r="G13" s="18" t="s">
        <v>23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8" t="s">
        <v>23</v>
      </c>
      <c r="W13" s="18" t="s">
        <v>23</v>
      </c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R13" s="18" t="s">
        <v>23</v>
      </c>
    </row>
    <row r="14" spans="5:44" x14ac:dyDescent="0.2">
      <c r="E14" s="4" t="s">
        <v>25</v>
      </c>
      <c r="F14" s="5" t="s">
        <v>26</v>
      </c>
      <c r="G14" s="22" t="s">
        <v>2023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22" t="s">
        <v>2023</v>
      </c>
      <c r="W14" s="22" t="s">
        <v>2023</v>
      </c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R14" s="22" t="s">
        <v>2023</v>
      </c>
    </row>
    <row r="15" spans="5:44" x14ac:dyDescent="0.2">
      <c r="E15" s="4" t="s">
        <v>27</v>
      </c>
      <c r="F15" s="5" t="s">
        <v>28</v>
      </c>
      <c r="G15" s="21" t="s">
        <v>29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1" t="s">
        <v>29</v>
      </c>
      <c r="W15" s="21" t="s">
        <v>29</v>
      </c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R15" s="21" t="s">
        <v>29</v>
      </c>
    </row>
    <row r="16" spans="5:44" x14ac:dyDescent="0.2">
      <c r="E16" s="4" t="s">
        <v>30</v>
      </c>
      <c r="F16" s="5" t="s">
        <v>31</v>
      </c>
      <c r="G16" s="2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3">
        <v>1</v>
      </c>
      <c r="W16" s="23">
        <v>1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R16" s="23">
        <v>1</v>
      </c>
    </row>
    <row r="17" spans="5:44" x14ac:dyDescent="0.2">
      <c r="E17" s="4" t="s">
        <v>32</v>
      </c>
      <c r="F17" s="5" t="s">
        <v>33</v>
      </c>
      <c r="G17" s="21" t="s">
        <v>753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1" t="s">
        <v>753</v>
      </c>
      <c r="W17" s="21" t="s">
        <v>753</v>
      </c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R17" s="21" t="s">
        <v>753</v>
      </c>
    </row>
    <row r="18" spans="5:44" x14ac:dyDescent="0.2">
      <c r="E18" s="4" t="s">
        <v>34</v>
      </c>
      <c r="F18" s="5" t="s">
        <v>35</v>
      </c>
      <c r="G18" s="21" t="s">
        <v>36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1" t="s">
        <v>36</v>
      </c>
      <c r="W18" s="21" t="s">
        <v>36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R18" s="21" t="s">
        <v>36</v>
      </c>
    </row>
    <row r="19" spans="5:44" x14ac:dyDescent="0.2">
      <c r="E19" s="25" t="s">
        <v>37</v>
      </c>
      <c r="F19" s="26" t="s">
        <v>38</v>
      </c>
      <c r="G19" s="27" t="s">
        <v>39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7" t="s">
        <v>39</v>
      </c>
      <c r="W19" s="27" t="s">
        <v>39</v>
      </c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R19" s="27" t="s">
        <v>39</v>
      </c>
    </row>
    <row r="20" spans="5:44" x14ac:dyDescent="0.2">
      <c r="E20" s="25" t="s">
        <v>40</v>
      </c>
      <c r="F20" s="26" t="s">
        <v>41</v>
      </c>
      <c r="G20" s="29">
        <v>0.5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9">
        <v>0.5</v>
      </c>
      <c r="W20" s="29">
        <v>0.5</v>
      </c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R20" s="29">
        <v>0.5</v>
      </c>
    </row>
    <row r="21" spans="5:44" x14ac:dyDescent="0.2">
      <c r="E21" s="25" t="s">
        <v>42</v>
      </c>
      <c r="F21" s="26" t="s">
        <v>43</v>
      </c>
      <c r="G21" s="21" t="s">
        <v>2021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1" t="s">
        <v>2021</v>
      </c>
      <c r="W21" s="21" t="s">
        <v>2021</v>
      </c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R21" s="21" t="s">
        <v>2021</v>
      </c>
    </row>
    <row r="22" spans="5:44" x14ac:dyDescent="0.2">
      <c r="E22" s="25" t="s">
        <v>44</v>
      </c>
      <c r="F22" s="26" t="s">
        <v>45</v>
      </c>
      <c r="G22" s="21">
        <v>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1">
        <v>0</v>
      </c>
      <c r="W22" s="21">
        <v>0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R22" s="21">
        <v>0</v>
      </c>
    </row>
    <row r="23" spans="5:44" x14ac:dyDescent="0.2">
      <c r="E23" s="4" t="s">
        <v>46</v>
      </c>
      <c r="F23" s="5" t="s">
        <v>47</v>
      </c>
      <c r="G23" s="21" t="s">
        <v>750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1" t="s">
        <v>750</v>
      </c>
      <c r="W23" s="21" t="s">
        <v>750</v>
      </c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R23" s="21" t="s">
        <v>750</v>
      </c>
    </row>
    <row r="24" spans="5:44" x14ac:dyDescent="0.2">
      <c r="E24" s="4" t="s">
        <v>48</v>
      </c>
      <c r="F24" s="5" t="s">
        <v>49</v>
      </c>
      <c r="G24" s="31">
        <v>140000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1">
        <v>140000</v>
      </c>
      <c r="W24" s="31">
        <v>140000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R24" s="31">
        <v>140000</v>
      </c>
    </row>
    <row r="25" spans="5:44" x14ac:dyDescent="0.2">
      <c r="E25" s="4" t="s">
        <v>50</v>
      </c>
      <c r="F25" s="5" t="s">
        <v>51</v>
      </c>
      <c r="G25" s="31">
        <v>10000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1">
        <v>10000</v>
      </c>
      <c r="W25" s="31">
        <v>10000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R25" s="31">
        <v>10000</v>
      </c>
    </row>
    <row r="26" spans="5:44" x14ac:dyDescent="0.2">
      <c r="E26" s="4" t="s">
        <v>52</v>
      </c>
      <c r="F26" s="5" t="s">
        <v>53</v>
      </c>
      <c r="G26" s="3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3"/>
      <c r="W26" s="3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R26" s="33"/>
    </row>
    <row r="27" spans="5:44" x14ac:dyDescent="0.2">
      <c r="E27" s="4" t="s">
        <v>54</v>
      </c>
      <c r="F27" s="5" t="s">
        <v>55</v>
      </c>
      <c r="G27" s="21">
        <v>1.5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1">
        <v>1.5</v>
      </c>
      <c r="W27" s="21">
        <v>1.5</v>
      </c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R27" s="21">
        <v>1.5</v>
      </c>
    </row>
    <row r="28" spans="5:44" x14ac:dyDescent="0.2">
      <c r="E28" s="4" t="s">
        <v>56</v>
      </c>
      <c r="F28" s="5" t="s">
        <v>57</v>
      </c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1"/>
      <c r="W28" s="21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R28" s="21"/>
    </row>
    <row r="29" spans="5:44" x14ac:dyDescent="0.2">
      <c r="E29" s="35" t="s">
        <v>58</v>
      </c>
      <c r="F29" s="5" t="s">
        <v>59</v>
      </c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1"/>
      <c r="W29" s="21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R29" s="21"/>
    </row>
    <row r="30" spans="5:44" x14ac:dyDescent="0.2">
      <c r="E30" s="35" t="s">
        <v>988</v>
      </c>
      <c r="F30" s="5" t="s">
        <v>60</v>
      </c>
      <c r="G30" s="3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1"/>
      <c r="W30" s="31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R30" s="31"/>
    </row>
    <row r="31" spans="5:44" x14ac:dyDescent="0.2">
      <c r="E31" s="4" t="s">
        <v>61</v>
      </c>
      <c r="F31" s="5" t="s">
        <v>62</v>
      </c>
      <c r="G31" s="3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1"/>
      <c r="W31" s="31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R31" s="31"/>
    </row>
    <row r="32" spans="5:44" x14ac:dyDescent="0.2">
      <c r="E32" s="35" t="s">
        <v>63</v>
      </c>
      <c r="F32" s="5" t="s">
        <v>64</v>
      </c>
      <c r="G32" s="3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6"/>
      <c r="W32" s="36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R32" s="36"/>
    </row>
    <row r="33" spans="5:44" x14ac:dyDescent="0.2">
      <c r="E33" s="38" t="s">
        <v>65</v>
      </c>
      <c r="F33" s="39" t="s">
        <v>66</v>
      </c>
      <c r="G33" s="18" t="s">
        <v>67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8" t="s">
        <v>67</v>
      </c>
      <c r="W33" s="18" t="s">
        <v>67</v>
      </c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R33" s="18" t="s">
        <v>67</v>
      </c>
    </row>
    <row r="34" spans="5:44" x14ac:dyDescent="0.2">
      <c r="E34" s="35" t="s">
        <v>69</v>
      </c>
      <c r="F34" s="40" t="s">
        <v>70</v>
      </c>
      <c r="G34" s="3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6">
        <v>6</v>
      </c>
      <c r="W34" s="36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R34" s="36">
        <v>6</v>
      </c>
    </row>
    <row r="35" spans="5:44" x14ac:dyDescent="0.2">
      <c r="E35" s="35" t="s">
        <v>71</v>
      </c>
      <c r="F35" s="40" t="s">
        <v>72</v>
      </c>
      <c r="G35" s="3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41" t="s">
        <v>73</v>
      </c>
      <c r="W35" s="36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R35" s="41" t="s">
        <v>73</v>
      </c>
    </row>
    <row r="36" spans="5:44" x14ac:dyDescent="0.2">
      <c r="E36" s="35" t="s">
        <v>74</v>
      </c>
      <c r="F36" s="40" t="s">
        <v>75</v>
      </c>
      <c r="G36" s="3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6" t="s">
        <v>76</v>
      </c>
      <c r="W36" s="36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R36" s="36" t="s">
        <v>76</v>
      </c>
    </row>
    <row r="37" spans="5:44" x14ac:dyDescent="0.2">
      <c r="E37" s="35" t="s">
        <v>77</v>
      </c>
      <c r="F37" s="40" t="s">
        <v>70</v>
      </c>
      <c r="G37" s="3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6">
        <v>2</v>
      </c>
      <c r="W37" s="36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R37" s="36">
        <v>2</v>
      </c>
    </row>
    <row r="38" spans="5:44" x14ac:dyDescent="0.2">
      <c r="E38" s="35" t="s">
        <v>78</v>
      </c>
      <c r="F38" s="40" t="s">
        <v>72</v>
      </c>
      <c r="G38" s="3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1" t="s">
        <v>95</v>
      </c>
      <c r="W38" s="36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R38" s="41" t="s">
        <v>95</v>
      </c>
    </row>
    <row r="39" spans="5:44" x14ac:dyDescent="0.2">
      <c r="E39" s="35" t="s">
        <v>80</v>
      </c>
      <c r="F39" s="40" t="s">
        <v>75</v>
      </c>
      <c r="G39" s="3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6" t="s">
        <v>76</v>
      </c>
      <c r="W39" s="36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R39" s="36" t="s">
        <v>76</v>
      </c>
    </row>
    <row r="40" spans="5:44" x14ac:dyDescent="0.2">
      <c r="E40" s="35" t="s">
        <v>81</v>
      </c>
      <c r="F40" s="40" t="s">
        <v>70</v>
      </c>
      <c r="G40" s="3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6">
        <v>2</v>
      </c>
      <c r="W40" s="36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R40" s="36">
        <v>2</v>
      </c>
    </row>
    <row r="41" spans="5:44" x14ac:dyDescent="0.2">
      <c r="E41" s="35" t="s">
        <v>82</v>
      </c>
      <c r="F41" s="40" t="s">
        <v>72</v>
      </c>
      <c r="G41" s="3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41" t="s">
        <v>234</v>
      </c>
      <c r="W41" s="36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R41" s="41" t="s">
        <v>234</v>
      </c>
    </row>
    <row r="42" spans="5:44" x14ac:dyDescent="0.2">
      <c r="E42" s="35" t="s">
        <v>84</v>
      </c>
      <c r="F42" s="40" t="s">
        <v>75</v>
      </c>
      <c r="G42" s="3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6" t="s">
        <v>76</v>
      </c>
      <c r="W42" s="36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R42" s="36" t="s">
        <v>76</v>
      </c>
    </row>
    <row r="43" spans="5:44" x14ac:dyDescent="0.2">
      <c r="E43" s="35" t="s">
        <v>86</v>
      </c>
      <c r="F43" s="40" t="s">
        <v>70</v>
      </c>
      <c r="G43" s="3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41">
        <v>2</v>
      </c>
      <c r="W43" s="36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R43" s="41">
        <v>2</v>
      </c>
    </row>
    <row r="44" spans="5:44" x14ac:dyDescent="0.2">
      <c r="E44" s="35" t="s">
        <v>87</v>
      </c>
      <c r="F44" s="40" t="s">
        <v>66</v>
      </c>
      <c r="G44" s="3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6"/>
      <c r="W44" s="36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R44" s="36"/>
    </row>
    <row r="45" spans="5:44" x14ac:dyDescent="0.2">
      <c r="E45" s="35" t="s">
        <v>89</v>
      </c>
      <c r="F45" s="40" t="s">
        <v>70</v>
      </c>
      <c r="G45" s="3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6"/>
      <c r="W45" s="36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R45" s="36"/>
    </row>
    <row r="46" spans="5:44" x14ac:dyDescent="0.2">
      <c r="E46" s="35" t="s">
        <v>90</v>
      </c>
      <c r="F46" s="40" t="s">
        <v>72</v>
      </c>
      <c r="G46" s="3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41"/>
      <c r="W46" s="36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R46" s="36"/>
    </row>
    <row r="47" spans="5:44" x14ac:dyDescent="0.2">
      <c r="E47" s="35" t="s">
        <v>91</v>
      </c>
      <c r="F47" s="40" t="s">
        <v>75</v>
      </c>
      <c r="G47" s="3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6"/>
      <c r="W47" s="36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R47" s="36"/>
    </row>
    <row r="48" spans="5:44" x14ac:dyDescent="0.2">
      <c r="E48" s="35" t="s">
        <v>93</v>
      </c>
      <c r="F48" s="40" t="s">
        <v>70</v>
      </c>
      <c r="G48" s="3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6"/>
      <c r="W48" s="36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R48" s="36"/>
    </row>
    <row r="49" spans="5:44" x14ac:dyDescent="0.2">
      <c r="E49" s="35" t="s">
        <v>94</v>
      </c>
      <c r="F49" s="40" t="s">
        <v>72</v>
      </c>
      <c r="G49" s="3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41"/>
      <c r="W49" s="36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R49" s="36"/>
    </row>
    <row r="50" spans="5:44" x14ac:dyDescent="0.2">
      <c r="E50" s="35" t="s">
        <v>96</v>
      </c>
      <c r="F50" s="40" t="s">
        <v>75</v>
      </c>
      <c r="G50" s="3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6"/>
      <c r="W50" s="36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R50" s="36"/>
    </row>
    <row r="51" spans="5:44" x14ac:dyDescent="0.2">
      <c r="E51" s="35" t="s">
        <v>97</v>
      </c>
      <c r="F51" s="40" t="s">
        <v>70</v>
      </c>
      <c r="G51" s="3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6"/>
      <c r="W51" s="36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R51" s="36"/>
    </row>
    <row r="52" spans="5:44" x14ac:dyDescent="0.2">
      <c r="E52" s="16" t="s">
        <v>98</v>
      </c>
      <c r="F52" s="17" t="s">
        <v>26</v>
      </c>
      <c r="G52" s="44" t="s">
        <v>2024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44" t="s">
        <v>2024</v>
      </c>
      <c r="W52" s="44" t="s">
        <v>2024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R52" s="44" t="s">
        <v>2024</v>
      </c>
    </row>
    <row r="53" spans="5:44" x14ac:dyDescent="0.2">
      <c r="E53" s="4" t="s">
        <v>100</v>
      </c>
      <c r="F53" s="5" t="s">
        <v>28</v>
      </c>
      <c r="G53" s="21" t="s">
        <v>29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1"/>
      <c r="W53" s="21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R53" s="21"/>
    </row>
    <row r="54" spans="5:44" x14ac:dyDescent="0.2">
      <c r="E54" s="4" t="s">
        <v>101</v>
      </c>
      <c r="F54" s="5" t="s">
        <v>33</v>
      </c>
      <c r="G54" s="21" t="s">
        <v>753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1" t="s">
        <v>753</v>
      </c>
      <c r="W54" s="21" t="s">
        <v>753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R54" s="21" t="s">
        <v>753</v>
      </c>
    </row>
    <row r="55" spans="5:44" x14ac:dyDescent="0.2">
      <c r="E55" s="4" t="s">
        <v>102</v>
      </c>
      <c r="F55" s="5" t="s">
        <v>35</v>
      </c>
      <c r="G55" s="21" t="s">
        <v>36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1" t="s">
        <v>36</v>
      </c>
      <c r="W55" s="21" t="s">
        <v>36</v>
      </c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R55" s="21" t="s">
        <v>36</v>
      </c>
    </row>
    <row r="56" spans="5:44" x14ac:dyDescent="0.2">
      <c r="E56" s="25" t="s">
        <v>103</v>
      </c>
      <c r="F56" s="26" t="s">
        <v>38</v>
      </c>
      <c r="G56" s="27" t="s">
        <v>39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7" t="s">
        <v>39</v>
      </c>
      <c r="W56" s="27" t="s">
        <v>39</v>
      </c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R56" s="27" t="s">
        <v>39</v>
      </c>
    </row>
    <row r="57" spans="5:44" x14ac:dyDescent="0.2">
      <c r="E57" s="25" t="s">
        <v>105</v>
      </c>
      <c r="F57" s="26" t="s">
        <v>43</v>
      </c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1"/>
      <c r="W57" s="21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R57" s="21"/>
    </row>
    <row r="58" spans="5:44" x14ac:dyDescent="0.2">
      <c r="E58" s="25" t="s">
        <v>106</v>
      </c>
      <c r="F58" s="26" t="s">
        <v>45</v>
      </c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1"/>
      <c r="W58" s="21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R58" s="21"/>
    </row>
    <row r="59" spans="5:44" x14ac:dyDescent="0.2">
      <c r="E59" s="4" t="s">
        <v>107</v>
      </c>
      <c r="F59" s="5" t="s">
        <v>47</v>
      </c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21"/>
      <c r="W59" s="21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R59" s="21"/>
    </row>
    <row r="60" spans="5:44" x14ac:dyDescent="0.2">
      <c r="E60" s="4" t="s">
        <v>108</v>
      </c>
      <c r="F60" s="5" t="s">
        <v>49</v>
      </c>
      <c r="G60" s="3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1"/>
      <c r="W60" s="31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R60" s="31"/>
    </row>
    <row r="61" spans="5:44" x14ac:dyDescent="0.2">
      <c r="E61" s="4" t="s">
        <v>109</v>
      </c>
      <c r="F61" s="5" t="s">
        <v>51</v>
      </c>
      <c r="G61" s="3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1"/>
      <c r="W61" s="31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R61" s="31"/>
    </row>
    <row r="62" spans="5:44" x14ac:dyDescent="0.2">
      <c r="E62" s="4" t="s">
        <v>110</v>
      </c>
      <c r="F62" s="5" t="s">
        <v>53</v>
      </c>
      <c r="G62" s="3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1"/>
      <c r="W62" s="31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R62" s="31"/>
    </row>
    <row r="63" spans="5:44" x14ac:dyDescent="0.2">
      <c r="E63" s="4" t="s">
        <v>111</v>
      </c>
      <c r="F63" s="5" t="s">
        <v>55</v>
      </c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1"/>
      <c r="W63" s="21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R63" s="21"/>
    </row>
    <row r="64" spans="5:44" x14ac:dyDescent="0.2">
      <c r="E64" s="4" t="s">
        <v>112</v>
      </c>
      <c r="F64" s="5" t="s">
        <v>57</v>
      </c>
      <c r="G64" s="4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46"/>
      <c r="W64" s="46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R64" s="46"/>
    </row>
    <row r="65" spans="5:44" x14ac:dyDescent="0.2">
      <c r="E65" s="35" t="s">
        <v>113</v>
      </c>
      <c r="F65" s="5" t="s">
        <v>59</v>
      </c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1"/>
      <c r="W65" s="21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R65" s="21"/>
    </row>
    <row r="66" spans="5:44" x14ac:dyDescent="0.2">
      <c r="E66" s="35" t="s">
        <v>989</v>
      </c>
      <c r="F66" s="5" t="s">
        <v>60</v>
      </c>
      <c r="G66" s="163">
        <v>0.3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163">
        <v>0.3</v>
      </c>
      <c r="W66" s="163">
        <v>0.3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R66" s="163">
        <v>0.3</v>
      </c>
    </row>
    <row r="67" spans="5:44" x14ac:dyDescent="0.2">
      <c r="E67" s="4" t="s">
        <v>114</v>
      </c>
      <c r="F67" s="5" t="s">
        <v>62</v>
      </c>
      <c r="G67" s="47">
        <v>65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47">
        <v>65</v>
      </c>
      <c r="W67" s="47">
        <v>65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R67" s="47">
        <v>65</v>
      </c>
    </row>
    <row r="68" spans="5:44" x14ac:dyDescent="0.2">
      <c r="E68" s="35" t="s">
        <v>115</v>
      </c>
      <c r="F68" s="5" t="s">
        <v>64</v>
      </c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21"/>
      <c r="W68" s="21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R68" s="21"/>
    </row>
    <row r="69" spans="5:44" x14ac:dyDescent="0.2">
      <c r="E69" s="38" t="s">
        <v>116</v>
      </c>
      <c r="F69" s="39" t="s">
        <v>66</v>
      </c>
      <c r="G69" s="18" t="s">
        <v>67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18" t="s">
        <v>67</v>
      </c>
      <c r="W69" s="18" t="s">
        <v>67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R69" s="18" t="s">
        <v>67</v>
      </c>
    </row>
    <row r="70" spans="5:44" x14ac:dyDescent="0.2">
      <c r="E70" s="35" t="s">
        <v>117</v>
      </c>
      <c r="F70" s="40" t="s">
        <v>70</v>
      </c>
      <c r="G70" s="3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6">
        <v>6</v>
      </c>
      <c r="W70" s="36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R70" s="36">
        <v>6</v>
      </c>
    </row>
    <row r="71" spans="5:44" x14ac:dyDescent="0.2">
      <c r="E71" s="35" t="s">
        <v>118</v>
      </c>
      <c r="F71" s="40" t="s">
        <v>72</v>
      </c>
      <c r="G71" s="4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41"/>
      <c r="W71" s="41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R71" s="41" t="s">
        <v>73</v>
      </c>
    </row>
    <row r="72" spans="5:44" x14ac:dyDescent="0.2">
      <c r="E72" s="35" t="s">
        <v>120</v>
      </c>
      <c r="F72" s="40" t="s">
        <v>75</v>
      </c>
      <c r="G72" s="4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41"/>
      <c r="W72" s="41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R72" s="36" t="s">
        <v>76</v>
      </c>
    </row>
    <row r="73" spans="5:44" x14ac:dyDescent="0.2">
      <c r="E73" s="35" t="s">
        <v>121</v>
      </c>
      <c r="F73" s="40" t="s">
        <v>70</v>
      </c>
      <c r="G73" s="4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41"/>
      <c r="W73" s="41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R73" s="36">
        <v>2</v>
      </c>
    </row>
    <row r="74" spans="5:44" x14ac:dyDescent="0.2">
      <c r="E74" s="35" t="s">
        <v>122</v>
      </c>
      <c r="F74" s="40" t="s">
        <v>72</v>
      </c>
      <c r="G74" s="4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41"/>
      <c r="W74" s="41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R74" s="41" t="s">
        <v>95</v>
      </c>
    </row>
    <row r="75" spans="5:44" x14ac:dyDescent="0.2">
      <c r="E75" s="35" t="s">
        <v>124</v>
      </c>
      <c r="F75" s="40" t="s">
        <v>75</v>
      </c>
      <c r="G75" s="4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41"/>
      <c r="W75" s="41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R75" s="36" t="s">
        <v>76</v>
      </c>
    </row>
    <row r="76" spans="5:44" x14ac:dyDescent="0.2">
      <c r="E76" s="35" t="s">
        <v>125</v>
      </c>
      <c r="F76" s="40" t="s">
        <v>70</v>
      </c>
      <c r="G76" s="4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41"/>
      <c r="W76" s="41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R76" s="36">
        <v>2</v>
      </c>
    </row>
    <row r="77" spans="5:44" x14ac:dyDescent="0.2">
      <c r="E77" s="35" t="s">
        <v>126</v>
      </c>
      <c r="F77" s="40" t="s">
        <v>72</v>
      </c>
      <c r="G77" s="4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41"/>
      <c r="W77" s="41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R77" s="41" t="s">
        <v>234</v>
      </c>
    </row>
    <row r="78" spans="5:44" x14ac:dyDescent="0.2">
      <c r="E78" s="35" t="s">
        <v>127</v>
      </c>
      <c r="F78" s="40" t="s">
        <v>75</v>
      </c>
      <c r="G78" s="4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41"/>
      <c r="W78" s="41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R78" s="36" t="s">
        <v>76</v>
      </c>
    </row>
    <row r="79" spans="5:44" x14ac:dyDescent="0.2">
      <c r="E79" s="35" t="s">
        <v>128</v>
      </c>
      <c r="F79" s="40" t="s">
        <v>70</v>
      </c>
      <c r="G79" s="4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41"/>
      <c r="W79" s="41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R79" s="41">
        <v>2</v>
      </c>
    </row>
    <row r="80" spans="5:44" x14ac:dyDescent="0.2">
      <c r="E80" s="35" t="s">
        <v>129</v>
      </c>
      <c r="F80" s="40" t="s">
        <v>72</v>
      </c>
      <c r="G80" s="4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41"/>
      <c r="W80" s="41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R80" s="41"/>
    </row>
    <row r="81" spans="5:44" x14ac:dyDescent="0.2">
      <c r="E81" s="35" t="s">
        <v>130</v>
      </c>
      <c r="F81" s="40" t="s">
        <v>75</v>
      </c>
      <c r="G81" s="4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41"/>
      <c r="W81" s="41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R81" s="41"/>
    </row>
    <row r="82" spans="5:44" x14ac:dyDescent="0.2">
      <c r="E82" s="35" t="s">
        <v>131</v>
      </c>
      <c r="F82" s="40" t="s">
        <v>70</v>
      </c>
      <c r="G82" s="4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1"/>
      <c r="W82" s="41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R82" s="41"/>
    </row>
    <row r="83" spans="5:44" x14ac:dyDescent="0.2">
      <c r="E83" s="35" t="s">
        <v>132</v>
      </c>
      <c r="F83" s="40" t="s">
        <v>66</v>
      </c>
      <c r="G83" s="4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1"/>
      <c r="W83" s="41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R83" s="41"/>
    </row>
    <row r="84" spans="5:44" x14ac:dyDescent="0.2">
      <c r="E84" s="35" t="s">
        <v>133</v>
      </c>
      <c r="F84" s="40" t="s">
        <v>70</v>
      </c>
      <c r="G84" s="4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1"/>
      <c r="W84" s="41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R84" s="41"/>
    </row>
    <row r="85" spans="5:44" x14ac:dyDescent="0.2">
      <c r="E85" s="35" t="s">
        <v>134</v>
      </c>
      <c r="F85" s="40" t="s">
        <v>72</v>
      </c>
      <c r="G85" s="4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41"/>
      <c r="W85" s="41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R85" s="41"/>
    </row>
    <row r="86" spans="5:44" x14ac:dyDescent="0.2">
      <c r="E86" s="35" t="s">
        <v>135</v>
      </c>
      <c r="F86" s="40" t="s">
        <v>75</v>
      </c>
      <c r="G86" s="4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41"/>
      <c r="W86" s="41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R86" s="41"/>
    </row>
    <row r="87" spans="5:44" x14ac:dyDescent="0.2">
      <c r="E87" s="35" t="s">
        <v>136</v>
      </c>
      <c r="F87" s="40" t="s">
        <v>70</v>
      </c>
      <c r="G87" s="4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41"/>
      <c r="W87" s="41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R87" s="41"/>
    </row>
    <row r="88" spans="5:44" x14ac:dyDescent="0.2">
      <c r="E88" s="35" t="s">
        <v>137</v>
      </c>
      <c r="F88" s="40" t="s">
        <v>72</v>
      </c>
      <c r="G88" s="4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41"/>
      <c r="W88" s="41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R88" s="41"/>
    </row>
    <row r="89" spans="5:44" x14ac:dyDescent="0.2">
      <c r="E89" s="35" t="s">
        <v>138</v>
      </c>
      <c r="F89" s="40" t="s">
        <v>75</v>
      </c>
      <c r="G89" s="4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41"/>
      <c r="W89" s="41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R89" s="41"/>
    </row>
    <row r="90" spans="5:44" x14ac:dyDescent="0.2">
      <c r="E90" s="77" t="s">
        <v>139</v>
      </c>
      <c r="F90" s="78" t="s">
        <v>70</v>
      </c>
      <c r="G90" s="43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43"/>
      <c r="W90" s="4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R90" s="43"/>
    </row>
    <row r="91" spans="5:44" x14ac:dyDescent="0.2">
      <c r="E91" s="4" t="s">
        <v>502</v>
      </c>
      <c r="F91" s="5" t="s">
        <v>26</v>
      </c>
      <c r="G91" s="4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41"/>
      <c r="W91" s="44" t="s">
        <v>503</v>
      </c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R91" s="44" t="s">
        <v>503</v>
      </c>
    </row>
    <row r="92" spans="5:44" x14ac:dyDescent="0.2">
      <c r="E92" s="4" t="s">
        <v>504</v>
      </c>
      <c r="F92" s="5" t="s">
        <v>28</v>
      </c>
      <c r="G92" s="4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41"/>
      <c r="W92" s="21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R92" s="21"/>
    </row>
    <row r="93" spans="5:44" x14ac:dyDescent="0.2">
      <c r="E93" s="4" t="s">
        <v>505</v>
      </c>
      <c r="F93" s="5" t="s">
        <v>33</v>
      </c>
      <c r="G93" s="4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41"/>
      <c r="W93" s="21" t="s">
        <v>753</v>
      </c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R93" s="21" t="s">
        <v>753</v>
      </c>
    </row>
    <row r="94" spans="5:44" x14ac:dyDescent="0.2">
      <c r="E94" s="4" t="s">
        <v>506</v>
      </c>
      <c r="F94" s="5" t="s">
        <v>35</v>
      </c>
      <c r="G94" s="4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41"/>
      <c r="W94" s="21" t="s">
        <v>36</v>
      </c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R94" s="21" t="s">
        <v>36</v>
      </c>
    </row>
    <row r="95" spans="5:44" x14ac:dyDescent="0.2">
      <c r="E95" s="25" t="s">
        <v>507</v>
      </c>
      <c r="F95" s="26" t="s">
        <v>38</v>
      </c>
      <c r="G95" s="27" t="s">
        <v>39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7" t="s">
        <v>39</v>
      </c>
      <c r="W95" s="27" t="s">
        <v>39</v>
      </c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R95" s="27" t="s">
        <v>39</v>
      </c>
    </row>
    <row r="96" spans="5:44" x14ac:dyDescent="0.2">
      <c r="E96" s="25" t="s">
        <v>508</v>
      </c>
      <c r="F96" s="26" t="s">
        <v>41</v>
      </c>
      <c r="G96" s="4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41"/>
      <c r="W96" s="29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R96" s="29"/>
    </row>
    <row r="97" spans="5:44" x14ac:dyDescent="0.2">
      <c r="E97" s="25" t="s">
        <v>509</v>
      </c>
      <c r="F97" s="26" t="s">
        <v>43</v>
      </c>
      <c r="G97" s="4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41"/>
      <c r="W97" s="21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R97" s="21"/>
    </row>
    <row r="98" spans="5:44" x14ac:dyDescent="0.2">
      <c r="E98" s="25" t="s">
        <v>510</v>
      </c>
      <c r="F98" s="26" t="s">
        <v>45</v>
      </c>
      <c r="G98" s="4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41"/>
      <c r="W98" s="21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R98" s="21"/>
    </row>
    <row r="99" spans="5:44" x14ac:dyDescent="0.2">
      <c r="E99" s="4" t="s">
        <v>511</v>
      </c>
      <c r="F99" s="5" t="s">
        <v>47</v>
      </c>
      <c r="G99" s="4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41"/>
      <c r="W99" s="21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R99" s="21"/>
    </row>
    <row r="100" spans="5:44" x14ac:dyDescent="0.2">
      <c r="E100" s="4" t="s">
        <v>512</v>
      </c>
      <c r="F100" s="5" t="s">
        <v>49</v>
      </c>
      <c r="G100" s="4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41"/>
      <c r="W100" s="31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R100" s="31"/>
    </row>
    <row r="101" spans="5:44" x14ac:dyDescent="0.2">
      <c r="E101" s="4" t="s">
        <v>513</v>
      </c>
      <c r="F101" s="5" t="s">
        <v>51</v>
      </c>
      <c r="G101" s="4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41"/>
      <c r="W101" s="31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R101" s="31"/>
    </row>
    <row r="102" spans="5:44" x14ac:dyDescent="0.2">
      <c r="E102" s="4" t="s">
        <v>514</v>
      </c>
      <c r="F102" s="5" t="s">
        <v>53</v>
      </c>
      <c r="G102" s="4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41"/>
      <c r="W102" s="31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R102" s="31"/>
    </row>
    <row r="103" spans="5:44" x14ac:dyDescent="0.2">
      <c r="E103" s="4" t="s">
        <v>515</v>
      </c>
      <c r="F103" s="5" t="s">
        <v>55</v>
      </c>
      <c r="G103" s="4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41"/>
      <c r="W103" s="21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R103" s="21"/>
    </row>
    <row r="104" spans="5:44" x14ac:dyDescent="0.2">
      <c r="E104" s="4" t="s">
        <v>516</v>
      </c>
      <c r="F104" s="5" t="s">
        <v>57</v>
      </c>
      <c r="G104" s="4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1"/>
      <c r="W104" s="46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R104" s="46"/>
    </row>
    <row r="105" spans="5:44" x14ac:dyDescent="0.2">
      <c r="E105" s="35" t="s">
        <v>517</v>
      </c>
      <c r="F105" s="5" t="s">
        <v>59</v>
      </c>
      <c r="G105" s="4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41"/>
      <c r="W105" s="21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R105" s="21"/>
    </row>
    <row r="106" spans="5:44" x14ac:dyDescent="0.2">
      <c r="E106" s="35" t="s">
        <v>990</v>
      </c>
      <c r="F106" s="5" t="s">
        <v>60</v>
      </c>
      <c r="G106" s="4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41"/>
      <c r="W106" s="163">
        <v>0.4</v>
      </c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R106" s="163">
        <v>1</v>
      </c>
    </row>
    <row r="107" spans="5:44" x14ac:dyDescent="0.2">
      <c r="E107" s="4" t="s">
        <v>518</v>
      </c>
      <c r="F107" s="5" t="s">
        <v>62</v>
      </c>
      <c r="G107" s="4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41"/>
      <c r="W107" s="47">
        <v>65</v>
      </c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R107" s="47">
        <v>65</v>
      </c>
    </row>
    <row r="108" spans="5:44" x14ac:dyDescent="0.2">
      <c r="E108" s="35" t="s">
        <v>519</v>
      </c>
      <c r="F108" s="5" t="s">
        <v>64</v>
      </c>
      <c r="G108" s="43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43"/>
      <c r="W108" s="164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R108" s="164"/>
    </row>
    <row r="109" spans="5:44" x14ac:dyDescent="0.2">
      <c r="E109" s="38" t="s">
        <v>520</v>
      </c>
      <c r="F109" s="39" t="s">
        <v>66</v>
      </c>
      <c r="G109" s="4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41"/>
      <c r="W109" s="36" t="s">
        <v>67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R109" s="36" t="s">
        <v>67</v>
      </c>
    </row>
    <row r="110" spans="5:44" x14ac:dyDescent="0.2">
      <c r="E110" s="35" t="s">
        <v>521</v>
      </c>
      <c r="F110" s="40" t="s">
        <v>70</v>
      </c>
      <c r="G110" s="4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41"/>
      <c r="W110" s="41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R110" s="41">
        <v>6</v>
      </c>
    </row>
    <row r="111" spans="5:44" x14ac:dyDescent="0.2">
      <c r="E111" s="35" t="s">
        <v>522</v>
      </c>
      <c r="F111" s="40" t="s">
        <v>72</v>
      </c>
      <c r="G111" s="4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41"/>
      <c r="W111" s="41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R111" s="41"/>
    </row>
    <row r="112" spans="5:44" x14ac:dyDescent="0.2">
      <c r="E112" s="35" t="s">
        <v>523</v>
      </c>
      <c r="F112" s="40" t="s">
        <v>75</v>
      </c>
      <c r="G112" s="4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41"/>
      <c r="W112" s="41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R112" s="41"/>
    </row>
    <row r="113" spans="5:44" x14ac:dyDescent="0.2">
      <c r="E113" s="35" t="s">
        <v>524</v>
      </c>
      <c r="F113" s="40" t="s">
        <v>70</v>
      </c>
      <c r="G113" s="4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41"/>
      <c r="W113" s="41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R113" s="41"/>
    </row>
    <row r="114" spans="5:44" x14ac:dyDescent="0.2">
      <c r="E114" s="35" t="s">
        <v>525</v>
      </c>
      <c r="F114" s="40" t="s">
        <v>72</v>
      </c>
      <c r="G114" s="4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41"/>
      <c r="W114" s="41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R114" s="41"/>
    </row>
    <row r="115" spans="5:44" x14ac:dyDescent="0.2">
      <c r="E115" s="35" t="s">
        <v>526</v>
      </c>
      <c r="F115" s="40" t="s">
        <v>75</v>
      </c>
      <c r="G115" s="4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41"/>
      <c r="W115" s="41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R115" s="41"/>
    </row>
    <row r="116" spans="5:44" x14ac:dyDescent="0.2">
      <c r="E116" s="35" t="s">
        <v>527</v>
      </c>
      <c r="F116" s="40" t="s">
        <v>70</v>
      </c>
      <c r="G116" s="4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41"/>
      <c r="W116" s="41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R116" s="41"/>
    </row>
    <row r="117" spans="5:44" x14ac:dyDescent="0.2">
      <c r="E117" s="35" t="s">
        <v>528</v>
      </c>
      <c r="F117" s="40" t="s">
        <v>72</v>
      </c>
      <c r="G117" s="4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41"/>
      <c r="W117" s="41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R117" s="41"/>
    </row>
    <row r="118" spans="5:44" x14ac:dyDescent="0.2">
      <c r="E118" s="35" t="s">
        <v>529</v>
      </c>
      <c r="F118" s="40" t="s">
        <v>75</v>
      </c>
      <c r="G118" s="4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41"/>
      <c r="W118" s="41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R118" s="41"/>
    </row>
    <row r="119" spans="5:44" x14ac:dyDescent="0.2">
      <c r="E119" s="35" t="s">
        <v>530</v>
      </c>
      <c r="F119" s="40" t="s">
        <v>70</v>
      </c>
      <c r="G119" s="4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41"/>
      <c r="W119" s="41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R119" s="41"/>
    </row>
    <row r="120" spans="5:44" x14ac:dyDescent="0.2">
      <c r="E120" s="95" t="s">
        <v>316</v>
      </c>
      <c r="F120" s="96" t="s">
        <v>317</v>
      </c>
      <c r="G120" s="6" t="s">
        <v>318</v>
      </c>
      <c r="H120" s="165" t="s">
        <v>319</v>
      </c>
      <c r="I120" s="6"/>
      <c r="J120" s="165" t="s">
        <v>320</v>
      </c>
      <c r="K120" s="3"/>
      <c r="L120" s="165" t="s">
        <v>321</v>
      </c>
      <c r="M120" s="3"/>
      <c r="N120" s="165" t="s">
        <v>322</v>
      </c>
      <c r="O120" s="3"/>
      <c r="P120" s="6" t="s">
        <v>323</v>
      </c>
      <c r="Q120" s="6" t="s">
        <v>324</v>
      </c>
      <c r="R120" s="165" t="s">
        <v>325</v>
      </c>
      <c r="S120" s="3"/>
      <c r="T120" s="165" t="s">
        <v>326</v>
      </c>
      <c r="U120" s="3"/>
      <c r="V120" s="3"/>
      <c r="W120" s="6" t="s">
        <v>318</v>
      </c>
      <c r="X120" s="165" t="s">
        <v>319</v>
      </c>
      <c r="Y120" s="6"/>
      <c r="Z120" s="6"/>
      <c r="AA120" s="165" t="s">
        <v>320</v>
      </c>
      <c r="AB120" s="3"/>
      <c r="AC120" s="3"/>
      <c r="AD120" s="165" t="s">
        <v>321</v>
      </c>
      <c r="AE120" s="3"/>
      <c r="AF120" s="3"/>
      <c r="AG120" s="165" t="s">
        <v>322</v>
      </c>
      <c r="AH120" s="3"/>
      <c r="AI120" s="3"/>
      <c r="AJ120" s="6" t="s">
        <v>323</v>
      </c>
      <c r="AK120" s="6" t="s">
        <v>324</v>
      </c>
      <c r="AL120" s="165" t="s">
        <v>325</v>
      </c>
      <c r="AM120" s="3"/>
      <c r="AN120" s="3"/>
      <c r="AO120" s="165" t="s">
        <v>326</v>
      </c>
      <c r="AP120" s="3"/>
    </row>
    <row r="121" spans="5:44" x14ac:dyDescent="0.2">
      <c r="E121" s="97" t="s">
        <v>327</v>
      </c>
      <c r="F121" s="98" t="s">
        <v>328</v>
      </c>
      <c r="G121" s="11" t="s">
        <v>329</v>
      </c>
      <c r="H121" s="11" t="s">
        <v>330</v>
      </c>
      <c r="I121" s="11"/>
      <c r="J121" s="11" t="s">
        <v>329</v>
      </c>
      <c r="K121" s="3"/>
      <c r="L121" s="11" t="s">
        <v>329</v>
      </c>
      <c r="M121" s="3"/>
      <c r="N121" s="11" t="s">
        <v>329</v>
      </c>
      <c r="O121" s="3"/>
      <c r="P121" s="11" t="s">
        <v>329</v>
      </c>
      <c r="Q121" s="11" t="s">
        <v>329</v>
      </c>
      <c r="R121" s="11" t="s">
        <v>329</v>
      </c>
      <c r="S121" s="3"/>
      <c r="T121" s="11" t="s">
        <v>330</v>
      </c>
      <c r="U121" s="3"/>
      <c r="V121" s="3"/>
      <c r="W121" s="11" t="s">
        <v>329</v>
      </c>
      <c r="X121" s="11" t="s">
        <v>330</v>
      </c>
      <c r="Y121" s="11"/>
      <c r="Z121" s="11"/>
      <c r="AA121" s="11" t="s">
        <v>329</v>
      </c>
      <c r="AB121" s="3"/>
      <c r="AC121" s="3"/>
      <c r="AD121" s="11" t="s">
        <v>329</v>
      </c>
      <c r="AE121" s="3"/>
      <c r="AF121" s="3"/>
      <c r="AG121" s="11" t="s">
        <v>329</v>
      </c>
      <c r="AH121" s="3"/>
      <c r="AI121" s="3"/>
      <c r="AJ121" s="11" t="s">
        <v>329</v>
      </c>
      <c r="AK121" s="11" t="s">
        <v>329</v>
      </c>
      <c r="AL121" s="11" t="s">
        <v>329</v>
      </c>
      <c r="AM121" s="3"/>
      <c r="AN121" s="3"/>
      <c r="AO121" s="11" t="s">
        <v>330</v>
      </c>
      <c r="AP121" s="3"/>
    </row>
    <row r="122" spans="5:44" x14ac:dyDescent="0.2">
      <c r="E122" s="99" t="s">
        <v>331</v>
      </c>
      <c r="F122" s="100" t="s">
        <v>332</v>
      </c>
      <c r="G122" s="8">
        <v>29350</v>
      </c>
      <c r="H122" s="8">
        <v>27523</v>
      </c>
      <c r="I122" s="8"/>
      <c r="J122" s="8">
        <v>22045</v>
      </c>
      <c r="K122" s="3"/>
      <c r="L122" s="8">
        <v>26299</v>
      </c>
      <c r="M122" s="3"/>
      <c r="N122" s="8">
        <v>21551</v>
      </c>
      <c r="O122" s="3"/>
      <c r="P122" s="8">
        <v>20152</v>
      </c>
      <c r="Q122" s="8">
        <v>17961</v>
      </c>
      <c r="R122" s="8">
        <v>31778</v>
      </c>
      <c r="S122" s="3"/>
      <c r="T122" s="8">
        <v>32123</v>
      </c>
      <c r="U122" s="3"/>
      <c r="V122" s="3"/>
      <c r="W122" s="8">
        <v>29350</v>
      </c>
      <c r="X122" s="8">
        <v>27523</v>
      </c>
      <c r="Y122" s="8"/>
      <c r="Z122" s="8"/>
      <c r="AA122" s="8">
        <v>22045</v>
      </c>
      <c r="AB122" s="3"/>
      <c r="AC122" s="3"/>
      <c r="AD122" s="8">
        <v>26299</v>
      </c>
      <c r="AE122" s="3"/>
      <c r="AF122" s="3"/>
      <c r="AG122" s="8">
        <v>21551</v>
      </c>
      <c r="AH122" s="3"/>
      <c r="AI122" s="3"/>
      <c r="AJ122" s="8">
        <v>20152</v>
      </c>
      <c r="AK122" s="8">
        <v>17961</v>
      </c>
      <c r="AL122" s="8">
        <v>31778</v>
      </c>
      <c r="AM122" s="3"/>
      <c r="AN122" s="3"/>
      <c r="AO122" s="8">
        <v>32123</v>
      </c>
      <c r="AP122" s="3"/>
    </row>
    <row r="123" spans="5:44" x14ac:dyDescent="0.2">
      <c r="E123" s="97" t="s">
        <v>333</v>
      </c>
      <c r="F123" s="98" t="s">
        <v>334</v>
      </c>
      <c r="G123" s="101">
        <v>63000</v>
      </c>
      <c r="H123" s="102">
        <v>1538</v>
      </c>
      <c r="I123" s="102"/>
      <c r="J123" s="101">
        <v>4231</v>
      </c>
      <c r="K123" s="3"/>
      <c r="L123" s="101">
        <v>38</v>
      </c>
      <c r="M123" s="3"/>
      <c r="N123" s="101">
        <v>10</v>
      </c>
      <c r="O123" s="3"/>
      <c r="P123" s="101">
        <v>50000</v>
      </c>
      <c r="Q123" s="101">
        <v>50000</v>
      </c>
      <c r="R123" s="101">
        <v>8</v>
      </c>
      <c r="S123" s="3"/>
      <c r="T123" s="101">
        <v>3533</v>
      </c>
      <c r="U123" s="3"/>
      <c r="V123" s="3"/>
      <c r="W123" s="101">
        <v>63000</v>
      </c>
      <c r="X123" s="102">
        <v>1538</v>
      </c>
      <c r="Y123" s="102"/>
      <c r="Z123" s="102"/>
      <c r="AA123" s="101">
        <v>4231</v>
      </c>
      <c r="AB123" s="3"/>
      <c r="AC123" s="3"/>
      <c r="AD123" s="101">
        <v>38</v>
      </c>
      <c r="AE123" s="3"/>
      <c r="AF123" s="3"/>
      <c r="AG123" s="101">
        <v>10</v>
      </c>
      <c r="AH123" s="3"/>
      <c r="AI123" s="3"/>
      <c r="AJ123" s="101">
        <v>50000</v>
      </c>
      <c r="AK123" s="101">
        <v>50000</v>
      </c>
      <c r="AL123" s="101">
        <v>8</v>
      </c>
      <c r="AM123" s="3"/>
      <c r="AN123" s="3"/>
      <c r="AO123" s="101">
        <v>3533</v>
      </c>
      <c r="AP123" s="3"/>
    </row>
    <row r="124" spans="5:44" x14ac:dyDescent="0.2">
      <c r="E124" s="97" t="s">
        <v>335</v>
      </c>
      <c r="F124" s="98" t="s">
        <v>336</v>
      </c>
      <c r="G124" s="11" t="s">
        <v>3022</v>
      </c>
      <c r="H124" s="103" t="s">
        <v>3023</v>
      </c>
      <c r="I124" s="103"/>
      <c r="J124" s="11" t="s">
        <v>3024</v>
      </c>
      <c r="K124" s="3"/>
      <c r="L124" s="11" t="s">
        <v>3025</v>
      </c>
      <c r="M124" s="3"/>
      <c r="N124" s="11" t="s">
        <v>3025</v>
      </c>
      <c r="O124" s="3"/>
      <c r="P124" s="11" t="s">
        <v>3022</v>
      </c>
      <c r="Q124" s="11" t="s">
        <v>3022</v>
      </c>
      <c r="R124" s="11" t="s">
        <v>3025</v>
      </c>
      <c r="S124" s="3"/>
      <c r="T124" s="11" t="s">
        <v>1438</v>
      </c>
      <c r="U124" s="3"/>
      <c r="V124" s="3"/>
      <c r="W124" s="11" t="s">
        <v>3022</v>
      </c>
      <c r="X124" s="103" t="s">
        <v>3023</v>
      </c>
      <c r="Y124" s="103"/>
      <c r="Z124" s="103"/>
      <c r="AA124" s="11" t="s">
        <v>3024</v>
      </c>
      <c r="AB124" s="3"/>
      <c r="AC124" s="3"/>
      <c r="AD124" s="11" t="s">
        <v>3025</v>
      </c>
      <c r="AE124" s="3"/>
      <c r="AF124" s="3"/>
      <c r="AG124" s="11" t="s">
        <v>3025</v>
      </c>
      <c r="AH124" s="3"/>
      <c r="AI124" s="3"/>
      <c r="AJ124" s="11" t="s">
        <v>3022</v>
      </c>
      <c r="AK124" s="11" t="s">
        <v>3022</v>
      </c>
      <c r="AL124" s="11" t="s">
        <v>3025</v>
      </c>
      <c r="AM124" s="3"/>
      <c r="AN124" s="3"/>
      <c r="AO124" s="11" t="s">
        <v>1438</v>
      </c>
      <c r="AP124" s="3"/>
    </row>
    <row r="125" spans="5:44" x14ac:dyDescent="0.2">
      <c r="E125" s="97" t="s">
        <v>337</v>
      </c>
      <c r="F125" s="98" t="s">
        <v>338</v>
      </c>
      <c r="G125" s="11" t="b">
        <v>0</v>
      </c>
      <c r="H125" s="11" t="b">
        <v>0</v>
      </c>
      <c r="I125" s="11"/>
      <c r="J125" s="11" t="b">
        <v>1</v>
      </c>
      <c r="K125" s="3"/>
      <c r="L125" s="11" t="b">
        <v>0</v>
      </c>
      <c r="M125" s="3"/>
      <c r="N125" s="11" t="b">
        <v>1</v>
      </c>
      <c r="O125" s="3"/>
      <c r="P125" s="11" t="b">
        <v>1</v>
      </c>
      <c r="Q125" s="11" t="b">
        <v>1</v>
      </c>
      <c r="R125" s="11" t="b">
        <v>0</v>
      </c>
      <c r="S125" s="3"/>
      <c r="T125" s="11" t="b">
        <v>0</v>
      </c>
      <c r="U125" s="3"/>
      <c r="V125" s="3"/>
      <c r="W125" s="11" t="b">
        <v>0</v>
      </c>
      <c r="X125" s="11" t="b">
        <v>0</v>
      </c>
      <c r="Y125" s="11"/>
      <c r="Z125" s="11"/>
      <c r="AA125" s="11" t="b">
        <v>1</v>
      </c>
      <c r="AB125" s="3"/>
      <c r="AC125" s="3"/>
      <c r="AD125" s="11" t="b">
        <v>0</v>
      </c>
      <c r="AE125" s="3"/>
      <c r="AF125" s="3"/>
      <c r="AG125" s="11" t="b">
        <v>1</v>
      </c>
      <c r="AH125" s="3"/>
      <c r="AI125" s="3"/>
      <c r="AJ125" s="11" t="b">
        <v>1</v>
      </c>
      <c r="AK125" s="11" t="b">
        <v>1</v>
      </c>
      <c r="AL125" s="11" t="b">
        <v>0</v>
      </c>
      <c r="AM125" s="3"/>
      <c r="AN125" s="3"/>
      <c r="AO125" s="11" t="b">
        <v>0</v>
      </c>
      <c r="AP125" s="3"/>
    </row>
    <row r="126" spans="5:44" x14ac:dyDescent="0.2">
      <c r="E126" s="97" t="s">
        <v>339</v>
      </c>
      <c r="F126" s="98" t="s">
        <v>35</v>
      </c>
      <c r="G126" s="11" t="b">
        <v>0</v>
      </c>
      <c r="H126" s="11" t="b">
        <v>1</v>
      </c>
      <c r="I126" s="11"/>
      <c r="J126" s="11" t="b">
        <v>0</v>
      </c>
      <c r="K126" s="3"/>
      <c r="L126" s="11" t="b">
        <v>0</v>
      </c>
      <c r="M126" s="3"/>
      <c r="N126" s="11" t="b">
        <v>0</v>
      </c>
      <c r="O126" s="3"/>
      <c r="P126" s="11" t="b">
        <v>0</v>
      </c>
      <c r="Q126" s="11" t="b">
        <v>0</v>
      </c>
      <c r="R126" s="11" t="b">
        <v>0</v>
      </c>
      <c r="S126" s="3"/>
      <c r="T126" s="11" t="b">
        <v>1</v>
      </c>
      <c r="U126" s="3"/>
      <c r="V126" s="3"/>
      <c r="W126" s="11" t="b">
        <v>0</v>
      </c>
      <c r="X126" s="11" t="b">
        <v>1</v>
      </c>
      <c r="Y126" s="11"/>
      <c r="Z126" s="11"/>
      <c r="AA126" s="11" t="b">
        <v>0</v>
      </c>
      <c r="AB126" s="3"/>
      <c r="AC126" s="3"/>
      <c r="AD126" s="11" t="b">
        <v>0</v>
      </c>
      <c r="AE126" s="3"/>
      <c r="AF126" s="3"/>
      <c r="AG126" s="11" t="b">
        <v>0</v>
      </c>
      <c r="AH126" s="3"/>
      <c r="AI126" s="3"/>
      <c r="AJ126" s="11" t="b">
        <v>0</v>
      </c>
      <c r="AK126" s="11" t="b">
        <v>0</v>
      </c>
      <c r="AL126" s="11" t="b">
        <v>0</v>
      </c>
      <c r="AM126" s="3"/>
      <c r="AN126" s="3"/>
      <c r="AO126" s="11" t="b">
        <v>1</v>
      </c>
      <c r="AP126" s="3"/>
    </row>
    <row r="127" spans="5:44" x14ac:dyDescent="0.2">
      <c r="E127" s="104" t="s">
        <v>340</v>
      </c>
      <c r="F127" s="105" t="s">
        <v>341</v>
      </c>
      <c r="G127" s="11" t="s">
        <v>2023</v>
      </c>
      <c r="H127" s="11" t="s">
        <v>2023</v>
      </c>
      <c r="I127" s="10" t="s">
        <v>2024</v>
      </c>
      <c r="J127" s="11" t="s">
        <v>2023</v>
      </c>
      <c r="K127" s="10" t="s">
        <v>2024</v>
      </c>
      <c r="L127" s="11" t="s">
        <v>2023</v>
      </c>
      <c r="M127" s="10" t="s">
        <v>2024</v>
      </c>
      <c r="N127" s="11" t="s">
        <v>2023</v>
      </c>
      <c r="O127" s="10" t="s">
        <v>2024</v>
      </c>
      <c r="P127" s="11" t="s">
        <v>2023</v>
      </c>
      <c r="Q127" s="11" t="s">
        <v>2023</v>
      </c>
      <c r="R127" s="11" t="s">
        <v>2023</v>
      </c>
      <c r="S127" s="10" t="s">
        <v>2024</v>
      </c>
      <c r="T127" s="11" t="s">
        <v>2023</v>
      </c>
      <c r="U127" s="10" t="s">
        <v>2024</v>
      </c>
      <c r="V127" s="3"/>
      <c r="W127" s="11" t="s">
        <v>2023</v>
      </c>
      <c r="X127" s="11" t="s">
        <v>2023</v>
      </c>
      <c r="Y127" s="10" t="s">
        <v>2024</v>
      </c>
      <c r="Z127" s="10" t="s">
        <v>503</v>
      </c>
      <c r="AA127" s="11" t="s">
        <v>2023</v>
      </c>
      <c r="AB127" s="10" t="s">
        <v>2024</v>
      </c>
      <c r="AC127" s="10" t="s">
        <v>503</v>
      </c>
      <c r="AD127" s="11" t="s">
        <v>2023</v>
      </c>
      <c r="AE127" s="10" t="s">
        <v>2024</v>
      </c>
      <c r="AF127" s="10" t="s">
        <v>503</v>
      </c>
      <c r="AG127" s="11" t="s">
        <v>2023</v>
      </c>
      <c r="AH127" s="10" t="s">
        <v>2024</v>
      </c>
      <c r="AI127" s="10" t="s">
        <v>503</v>
      </c>
      <c r="AJ127" s="11" t="s">
        <v>2023</v>
      </c>
      <c r="AK127" s="11" t="s">
        <v>2023</v>
      </c>
      <c r="AL127" s="11" t="s">
        <v>2023</v>
      </c>
      <c r="AM127" s="10" t="s">
        <v>2024</v>
      </c>
      <c r="AN127" s="10" t="s">
        <v>503</v>
      </c>
      <c r="AO127" s="11" t="s">
        <v>2023</v>
      </c>
      <c r="AP127" s="10" t="s">
        <v>2024</v>
      </c>
      <c r="AQ127" s="10" t="s">
        <v>503</v>
      </c>
    </row>
    <row r="128" spans="5:44" x14ac:dyDescent="0.2">
      <c r="E128" s="97" t="s">
        <v>342</v>
      </c>
      <c r="F128" s="98" t="s">
        <v>29</v>
      </c>
      <c r="G128" s="11" t="b">
        <v>1</v>
      </c>
      <c r="H128" s="11" t="b">
        <v>1</v>
      </c>
      <c r="I128" s="11" t="b">
        <v>1</v>
      </c>
      <c r="J128" s="11" t="b">
        <v>1</v>
      </c>
      <c r="K128" s="11" t="b">
        <v>1</v>
      </c>
      <c r="L128" s="11" t="b">
        <v>1</v>
      </c>
      <c r="M128" s="11" t="b">
        <v>1</v>
      </c>
      <c r="N128" s="11" t="b">
        <v>1</v>
      </c>
      <c r="O128" s="11" t="b">
        <v>1</v>
      </c>
      <c r="P128" s="11" t="b">
        <v>1</v>
      </c>
      <c r="Q128" s="11" t="b">
        <v>1</v>
      </c>
      <c r="R128" s="11" t="b">
        <v>1</v>
      </c>
      <c r="S128" s="11" t="b">
        <v>1</v>
      </c>
      <c r="T128" s="11" t="b">
        <v>1</v>
      </c>
      <c r="U128" s="11" t="b">
        <v>1</v>
      </c>
      <c r="V128" s="3"/>
      <c r="W128" s="11" t="b">
        <v>1</v>
      </c>
      <c r="X128" s="11" t="b">
        <v>1</v>
      </c>
      <c r="Y128" s="11" t="b">
        <v>1</v>
      </c>
      <c r="Z128" s="11" t="b">
        <v>1</v>
      </c>
      <c r="AA128" s="11" t="b">
        <v>1</v>
      </c>
      <c r="AB128" s="11" t="b">
        <v>1</v>
      </c>
      <c r="AC128" s="11" t="b">
        <v>1</v>
      </c>
      <c r="AD128" s="11" t="b">
        <v>1</v>
      </c>
      <c r="AE128" s="11" t="b">
        <v>1</v>
      </c>
      <c r="AF128" s="11" t="b">
        <v>1</v>
      </c>
      <c r="AG128" s="11" t="b">
        <v>1</v>
      </c>
      <c r="AH128" s="11" t="b">
        <v>1</v>
      </c>
      <c r="AI128" s="11" t="b">
        <v>1</v>
      </c>
      <c r="AJ128" s="11" t="b">
        <v>1</v>
      </c>
      <c r="AK128" s="11" t="b">
        <v>1</v>
      </c>
      <c r="AL128" s="11" t="b">
        <v>1</v>
      </c>
      <c r="AM128" s="11" t="b">
        <v>1</v>
      </c>
      <c r="AN128" s="11" t="b">
        <v>1</v>
      </c>
      <c r="AO128" s="11" t="b">
        <v>1</v>
      </c>
      <c r="AP128" s="11" t="b">
        <v>1</v>
      </c>
      <c r="AQ128" s="11" t="b">
        <v>1</v>
      </c>
    </row>
    <row r="129" spans="5:43" x14ac:dyDescent="0.2">
      <c r="E129" s="97" t="s">
        <v>343</v>
      </c>
      <c r="F129" s="98" t="s">
        <v>344</v>
      </c>
      <c r="G129" s="11" t="b">
        <v>1</v>
      </c>
      <c r="H129" s="11" t="b">
        <v>1</v>
      </c>
      <c r="I129" s="11" t="b">
        <v>1</v>
      </c>
      <c r="J129" s="11" t="b">
        <v>1</v>
      </c>
      <c r="K129" s="11" t="b">
        <v>1</v>
      </c>
      <c r="L129" s="11" t="b">
        <v>1</v>
      </c>
      <c r="M129" s="11" t="b">
        <v>1</v>
      </c>
      <c r="N129" s="11" t="b">
        <v>1</v>
      </c>
      <c r="O129" s="11" t="b">
        <v>1</v>
      </c>
      <c r="P129" s="11" t="b">
        <v>1</v>
      </c>
      <c r="Q129" s="11" t="b">
        <v>1</v>
      </c>
      <c r="R129" s="11" t="b">
        <v>1</v>
      </c>
      <c r="S129" s="11" t="b">
        <v>1</v>
      </c>
      <c r="T129" s="11" t="b">
        <v>1</v>
      </c>
      <c r="U129" s="11" t="b">
        <v>1</v>
      </c>
      <c r="V129" s="3"/>
      <c r="W129" s="11" t="b">
        <v>1</v>
      </c>
      <c r="X129" s="11" t="b">
        <v>1</v>
      </c>
      <c r="Y129" s="11" t="b">
        <v>1</v>
      </c>
      <c r="Z129" s="11" t="b">
        <v>1</v>
      </c>
      <c r="AA129" s="11" t="b">
        <v>1</v>
      </c>
      <c r="AB129" s="11" t="b">
        <v>1</v>
      </c>
      <c r="AC129" s="11" t="b">
        <v>1</v>
      </c>
      <c r="AD129" s="11" t="b">
        <v>1</v>
      </c>
      <c r="AE129" s="11" t="b">
        <v>1</v>
      </c>
      <c r="AF129" s="11" t="b">
        <v>1</v>
      </c>
      <c r="AG129" s="11" t="b">
        <v>1</v>
      </c>
      <c r="AH129" s="11" t="b">
        <v>1</v>
      </c>
      <c r="AI129" s="11" t="b">
        <v>1</v>
      </c>
      <c r="AJ129" s="11" t="b">
        <v>1</v>
      </c>
      <c r="AK129" s="11" t="b">
        <v>1</v>
      </c>
      <c r="AL129" s="11" t="b">
        <v>1</v>
      </c>
      <c r="AM129" s="11" t="b">
        <v>1</v>
      </c>
      <c r="AN129" s="11" t="b">
        <v>1</v>
      </c>
      <c r="AO129" s="11" t="b">
        <v>1</v>
      </c>
      <c r="AP129" s="11" t="b">
        <v>1</v>
      </c>
      <c r="AQ129" s="11" t="b">
        <v>1</v>
      </c>
    </row>
    <row r="130" spans="5:43" x14ac:dyDescent="0.2">
      <c r="E130" s="97" t="s">
        <v>345</v>
      </c>
      <c r="F130" s="98" t="s">
        <v>346</v>
      </c>
      <c r="G130" s="11" t="s">
        <v>23</v>
      </c>
      <c r="H130" s="11" t="s">
        <v>23</v>
      </c>
      <c r="I130" s="11" t="s">
        <v>23</v>
      </c>
      <c r="J130" s="11" t="s">
        <v>23</v>
      </c>
      <c r="K130" s="11" t="s">
        <v>23</v>
      </c>
      <c r="L130" s="11" t="s">
        <v>23</v>
      </c>
      <c r="M130" s="11" t="s">
        <v>23</v>
      </c>
      <c r="N130" s="11" t="s">
        <v>23</v>
      </c>
      <c r="O130" s="11" t="s">
        <v>23</v>
      </c>
      <c r="P130" s="11" t="s">
        <v>23</v>
      </c>
      <c r="Q130" s="11" t="s">
        <v>23</v>
      </c>
      <c r="R130" s="11" t="s">
        <v>23</v>
      </c>
      <c r="S130" s="11" t="s">
        <v>23</v>
      </c>
      <c r="T130" s="11" t="s">
        <v>23</v>
      </c>
      <c r="U130" s="11" t="s">
        <v>23</v>
      </c>
      <c r="V130" s="3"/>
      <c r="W130" s="11" t="s">
        <v>23</v>
      </c>
      <c r="X130" s="11" t="s">
        <v>23</v>
      </c>
      <c r="Y130" s="11" t="s">
        <v>23</v>
      </c>
      <c r="Z130" s="11" t="s">
        <v>23</v>
      </c>
      <c r="AA130" s="11" t="s">
        <v>23</v>
      </c>
      <c r="AB130" s="11" t="s">
        <v>23</v>
      </c>
      <c r="AC130" s="11" t="s">
        <v>23</v>
      </c>
      <c r="AD130" s="11" t="s">
        <v>23</v>
      </c>
      <c r="AE130" s="11" t="s">
        <v>23</v>
      </c>
      <c r="AF130" s="11" t="s">
        <v>23</v>
      </c>
      <c r="AG130" s="11" t="s">
        <v>23</v>
      </c>
      <c r="AH130" s="11" t="s">
        <v>23</v>
      </c>
      <c r="AI130" s="11" t="s">
        <v>23</v>
      </c>
      <c r="AJ130" s="11" t="s">
        <v>23</v>
      </c>
      <c r="AK130" s="11" t="s">
        <v>23</v>
      </c>
      <c r="AL130" s="11" t="s">
        <v>23</v>
      </c>
      <c r="AM130" s="11" t="s">
        <v>23</v>
      </c>
      <c r="AN130" s="11" t="s">
        <v>23</v>
      </c>
      <c r="AO130" s="11" t="s">
        <v>23</v>
      </c>
      <c r="AP130" s="11" t="s">
        <v>23</v>
      </c>
      <c r="AQ130" s="11" t="s">
        <v>23</v>
      </c>
    </row>
    <row r="131" spans="5:43" x14ac:dyDescent="0.2">
      <c r="E131" s="97" t="s">
        <v>347</v>
      </c>
      <c r="F131" s="98" t="s">
        <v>66</v>
      </c>
      <c r="G131" s="11" t="s">
        <v>67</v>
      </c>
      <c r="H131" s="11" t="s">
        <v>67</v>
      </c>
      <c r="I131" s="11" t="s">
        <v>67</v>
      </c>
      <c r="J131" s="11" t="s">
        <v>67</v>
      </c>
      <c r="K131" s="11" t="s">
        <v>67</v>
      </c>
      <c r="L131" s="11" t="s">
        <v>67</v>
      </c>
      <c r="M131" s="11" t="s">
        <v>67</v>
      </c>
      <c r="N131" s="11" t="s">
        <v>67</v>
      </c>
      <c r="O131" s="11" t="s">
        <v>67</v>
      </c>
      <c r="P131" s="11" t="s">
        <v>67</v>
      </c>
      <c r="Q131" s="11" t="s">
        <v>67</v>
      </c>
      <c r="R131" s="11" t="s">
        <v>67</v>
      </c>
      <c r="S131" s="11" t="s">
        <v>67</v>
      </c>
      <c r="T131" s="11" t="s">
        <v>67</v>
      </c>
      <c r="U131" s="11" t="s">
        <v>67</v>
      </c>
      <c r="V131" s="3"/>
      <c r="W131" s="11" t="s">
        <v>67</v>
      </c>
      <c r="X131" s="11" t="s">
        <v>67</v>
      </c>
      <c r="Y131" s="11" t="s">
        <v>67</v>
      </c>
      <c r="Z131" s="11" t="s">
        <v>67</v>
      </c>
      <c r="AA131" s="11" t="s">
        <v>67</v>
      </c>
      <c r="AB131" s="11" t="s">
        <v>67</v>
      </c>
      <c r="AC131" s="11" t="s">
        <v>67</v>
      </c>
      <c r="AD131" s="11" t="s">
        <v>67</v>
      </c>
      <c r="AE131" s="11" t="s">
        <v>67</v>
      </c>
      <c r="AF131" s="11" t="s">
        <v>67</v>
      </c>
      <c r="AG131" s="11" t="s">
        <v>67</v>
      </c>
      <c r="AH131" s="11" t="s">
        <v>67</v>
      </c>
      <c r="AI131" s="11" t="s">
        <v>67</v>
      </c>
      <c r="AJ131" s="11" t="s">
        <v>67</v>
      </c>
      <c r="AK131" s="11" t="s">
        <v>67</v>
      </c>
      <c r="AL131" s="11" t="s">
        <v>67</v>
      </c>
      <c r="AM131" s="11" t="s">
        <v>67</v>
      </c>
      <c r="AN131" s="11" t="s">
        <v>67</v>
      </c>
      <c r="AO131" s="11" t="s">
        <v>67</v>
      </c>
      <c r="AP131" s="11" t="s">
        <v>67</v>
      </c>
      <c r="AQ131" s="11" t="s">
        <v>67</v>
      </c>
    </row>
    <row r="132" spans="5:43" x14ac:dyDescent="0.2">
      <c r="E132" s="97" t="s">
        <v>348</v>
      </c>
      <c r="F132" s="98" t="s">
        <v>349</v>
      </c>
      <c r="G132" s="101">
        <v>120000</v>
      </c>
      <c r="H132" s="101"/>
      <c r="I132" s="101"/>
      <c r="J132" s="101"/>
      <c r="K132" s="3"/>
      <c r="L132" s="101"/>
      <c r="M132" s="3"/>
      <c r="N132" s="101"/>
      <c r="O132" s="3"/>
      <c r="P132" s="101"/>
      <c r="Q132" s="101"/>
      <c r="R132" s="101"/>
      <c r="S132" s="3"/>
      <c r="T132" s="101"/>
      <c r="U132" s="3"/>
      <c r="V132" s="3"/>
      <c r="W132" s="101">
        <v>120000</v>
      </c>
      <c r="X132" s="101"/>
      <c r="Y132" s="101"/>
      <c r="Z132" s="101"/>
      <c r="AA132" s="101"/>
      <c r="AB132" s="3"/>
      <c r="AC132" s="3"/>
      <c r="AD132" s="101"/>
      <c r="AE132" s="3"/>
      <c r="AF132" s="3"/>
      <c r="AG132" s="101"/>
      <c r="AH132" s="3"/>
      <c r="AI132" s="3"/>
      <c r="AJ132" s="101"/>
      <c r="AK132" s="101"/>
      <c r="AL132" s="101"/>
      <c r="AM132" s="3"/>
      <c r="AN132" s="3"/>
      <c r="AO132" s="101"/>
      <c r="AP132" s="3"/>
    </row>
    <row r="133" spans="5:43" x14ac:dyDescent="0.2">
      <c r="E133" s="97" t="s">
        <v>350</v>
      </c>
      <c r="F133" s="98" t="s">
        <v>351</v>
      </c>
      <c r="G133" s="8" t="s">
        <v>10</v>
      </c>
      <c r="H133" s="8" t="s">
        <v>10</v>
      </c>
      <c r="I133" s="8"/>
      <c r="J133" s="8" t="s">
        <v>10</v>
      </c>
      <c r="K133" s="3"/>
      <c r="L133" s="8" t="s">
        <v>10</v>
      </c>
      <c r="M133" s="3"/>
      <c r="N133" s="8" t="s">
        <v>10</v>
      </c>
      <c r="O133" s="3"/>
      <c r="P133" s="8" t="s">
        <v>10</v>
      </c>
      <c r="Q133" s="8" t="s">
        <v>10</v>
      </c>
      <c r="R133" s="8" t="s">
        <v>10</v>
      </c>
      <c r="S133" s="3"/>
      <c r="T133" s="8" t="s">
        <v>10</v>
      </c>
      <c r="U133" s="3"/>
      <c r="V133" s="3"/>
      <c r="W133" s="8" t="s">
        <v>10</v>
      </c>
      <c r="X133" s="8" t="s">
        <v>10</v>
      </c>
      <c r="Y133" s="8"/>
      <c r="Z133" s="8"/>
      <c r="AA133" s="8" t="s">
        <v>10</v>
      </c>
      <c r="AB133" s="3"/>
      <c r="AC133" s="3"/>
      <c r="AD133" s="8" t="s">
        <v>10</v>
      </c>
      <c r="AE133" s="3"/>
      <c r="AF133" s="3"/>
      <c r="AG133" s="8" t="s">
        <v>10</v>
      </c>
      <c r="AH133" s="3"/>
      <c r="AI133" s="3"/>
      <c r="AJ133" s="8" t="s">
        <v>10</v>
      </c>
      <c r="AK133" s="8" t="s">
        <v>10</v>
      </c>
      <c r="AL133" s="8" t="s">
        <v>10</v>
      </c>
      <c r="AM133" s="3"/>
      <c r="AN133" s="3"/>
      <c r="AO133" s="8" t="s">
        <v>10</v>
      </c>
      <c r="AP133" s="3"/>
    </row>
    <row r="134" spans="5:43" x14ac:dyDescent="0.2">
      <c r="E134" s="97" t="s">
        <v>352</v>
      </c>
      <c r="F134" s="98" t="s">
        <v>13</v>
      </c>
      <c r="G134" s="9">
        <v>36925</v>
      </c>
      <c r="H134" s="9">
        <v>36925</v>
      </c>
      <c r="I134" s="9"/>
      <c r="J134" s="9">
        <v>36925</v>
      </c>
      <c r="K134" s="3"/>
      <c r="L134" s="9">
        <v>36925</v>
      </c>
      <c r="M134" s="3"/>
      <c r="N134" s="9">
        <v>36925</v>
      </c>
      <c r="O134" s="3"/>
      <c r="P134" s="9">
        <v>36925</v>
      </c>
      <c r="Q134" s="9">
        <v>36925</v>
      </c>
      <c r="R134" s="9">
        <v>36925</v>
      </c>
      <c r="S134" s="3"/>
      <c r="T134" s="9">
        <v>36925</v>
      </c>
      <c r="U134" s="3"/>
      <c r="V134" s="3"/>
      <c r="W134" s="9">
        <v>36925</v>
      </c>
      <c r="X134" s="9">
        <v>36925</v>
      </c>
      <c r="Y134" s="9"/>
      <c r="Z134" s="9"/>
      <c r="AA134" s="9">
        <v>36925</v>
      </c>
      <c r="AB134" s="3"/>
      <c r="AC134" s="3"/>
      <c r="AD134" s="9">
        <v>36925</v>
      </c>
      <c r="AE134" s="3"/>
      <c r="AF134" s="3"/>
      <c r="AG134" s="9">
        <v>36925</v>
      </c>
      <c r="AH134" s="3"/>
      <c r="AI134" s="3"/>
      <c r="AJ134" s="9">
        <v>36925</v>
      </c>
      <c r="AK134" s="9">
        <v>36925</v>
      </c>
      <c r="AL134" s="9">
        <v>36925</v>
      </c>
      <c r="AM134" s="3"/>
      <c r="AN134" s="3"/>
      <c r="AO134" s="9">
        <v>36925</v>
      </c>
      <c r="AP134" s="3"/>
    </row>
    <row r="139" spans="5:43" x14ac:dyDescent="0.2">
      <c r="E139" s="35"/>
      <c r="F139" s="3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5:43" x14ac:dyDescent="0.2">
      <c r="E140" s="4"/>
      <c r="F140" s="288"/>
      <c r="G140" s="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5:43" x14ac:dyDescent="0.2">
      <c r="E141" s="4"/>
      <c r="F141" s="289"/>
      <c r="G141" s="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5:43" x14ac:dyDescent="0.2">
      <c r="E142" s="4"/>
      <c r="F142" s="289"/>
      <c r="G142" s="8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5:43" x14ac:dyDescent="0.2">
      <c r="E143" s="4"/>
      <c r="F143" s="289"/>
      <c r="G143" s="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5:43" x14ac:dyDescent="0.2">
      <c r="E144" s="4"/>
      <c r="F144" s="289"/>
      <c r="G144" s="9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5:21" x14ac:dyDescent="0.2">
      <c r="E145" s="4"/>
      <c r="F145" s="288"/>
      <c r="G145" s="10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5:21" x14ac:dyDescent="0.2">
      <c r="E146" s="4"/>
      <c r="F146" s="289"/>
      <c r="G146" s="1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5:21" x14ac:dyDescent="0.2">
      <c r="E147" s="4"/>
      <c r="F147" s="289"/>
      <c r="G147" s="1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5:21" x14ac:dyDescent="0.2">
      <c r="E148" s="4"/>
      <c r="F148" s="289"/>
      <c r="G148" s="1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5:21" x14ac:dyDescent="0.2">
      <c r="E149" s="4"/>
      <c r="F149" s="288"/>
      <c r="G149" s="1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5:21" x14ac:dyDescent="0.2">
      <c r="E150" s="4"/>
      <c r="F150" s="289"/>
      <c r="G150" s="10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5:21" x14ac:dyDescent="0.2">
      <c r="E151" s="4"/>
      <c r="F151" s="288"/>
      <c r="G151" s="10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5:21" x14ac:dyDescent="0.2">
      <c r="E152" s="4"/>
      <c r="F152" s="288"/>
      <c r="G152" s="10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5:21" x14ac:dyDescent="0.2">
      <c r="E153" s="4"/>
      <c r="F153" s="288"/>
      <c r="G153" s="24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5:21" x14ac:dyDescent="0.2">
      <c r="E154" s="4"/>
      <c r="F154" s="288"/>
      <c r="G154" s="10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5:21" x14ac:dyDescent="0.2">
      <c r="E155" s="4"/>
      <c r="F155" s="288"/>
      <c r="G155" s="10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5:21" x14ac:dyDescent="0.2">
      <c r="E156" s="25"/>
      <c r="F156" s="290"/>
      <c r="G156" s="2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5:21" x14ac:dyDescent="0.2">
      <c r="E157" s="25"/>
      <c r="F157" s="290"/>
      <c r="G157" s="30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5:21" x14ac:dyDescent="0.2">
      <c r="E158" s="25"/>
      <c r="F158" s="290"/>
      <c r="G158" s="10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5:21" x14ac:dyDescent="0.2">
      <c r="E159" s="25"/>
      <c r="F159" s="290"/>
      <c r="G159" s="10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5:21" x14ac:dyDescent="0.2">
      <c r="E160" s="4"/>
      <c r="F160" s="288"/>
      <c r="G160" s="10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5:21" x14ac:dyDescent="0.2">
      <c r="E161" s="4"/>
      <c r="F161" s="288"/>
      <c r="G161" s="3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5:21" x14ac:dyDescent="0.2">
      <c r="E162" s="4"/>
      <c r="F162" s="288"/>
      <c r="G162" s="3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5:21" x14ac:dyDescent="0.2">
      <c r="E163" s="4"/>
      <c r="F163" s="288"/>
      <c r="G163" s="34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5:21" x14ac:dyDescent="0.2">
      <c r="E164" s="4"/>
      <c r="F164" s="288"/>
      <c r="G164" s="10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5:21" x14ac:dyDescent="0.2">
      <c r="E165" s="4"/>
      <c r="F165" s="288"/>
      <c r="G165" s="10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5:21" x14ac:dyDescent="0.2">
      <c r="E166" s="35"/>
      <c r="F166" s="288"/>
      <c r="G166" s="10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5:21" x14ac:dyDescent="0.2">
      <c r="E167" s="35"/>
      <c r="F167" s="288"/>
      <c r="G167" s="3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5:21" x14ac:dyDescent="0.2">
      <c r="E168" s="4"/>
      <c r="F168" s="288"/>
      <c r="G168" s="3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5:21" x14ac:dyDescent="0.2">
      <c r="E169" s="35"/>
      <c r="F169" s="288"/>
      <c r="G169" s="1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5:21" x14ac:dyDescent="0.2">
      <c r="E170" s="35"/>
      <c r="F170" s="202"/>
      <c r="G170" s="1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5:21" x14ac:dyDescent="0.2">
      <c r="E171" s="35"/>
      <c r="F171" s="202"/>
      <c r="G171" s="1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5:21" x14ac:dyDescent="0.2">
      <c r="E172" s="35"/>
      <c r="F172" s="202"/>
      <c r="G172" s="1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5:21" x14ac:dyDescent="0.2">
      <c r="E173" s="35"/>
      <c r="F173" s="202"/>
      <c r="G173" s="1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5:21" x14ac:dyDescent="0.2">
      <c r="E174" s="35"/>
      <c r="F174" s="202"/>
      <c r="G174" s="1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5:21" x14ac:dyDescent="0.2">
      <c r="E175" s="35"/>
      <c r="F175" s="202"/>
      <c r="G175" s="1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5:21" x14ac:dyDescent="0.2">
      <c r="E176" s="35"/>
      <c r="F176" s="202"/>
      <c r="G176" s="1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5:21" x14ac:dyDescent="0.2">
      <c r="E177" s="35"/>
      <c r="F177" s="202"/>
      <c r="G177" s="1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5:21" x14ac:dyDescent="0.2">
      <c r="E178" s="35"/>
      <c r="F178" s="202"/>
      <c r="G178" s="1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5:21" x14ac:dyDescent="0.2">
      <c r="E179" s="35"/>
      <c r="F179" s="202"/>
      <c r="G179" s="1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5:21" x14ac:dyDescent="0.2">
      <c r="E180" s="35"/>
      <c r="F180" s="202"/>
      <c r="G180" s="1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5:21" x14ac:dyDescent="0.2">
      <c r="E181" s="35"/>
      <c r="F181" s="202"/>
      <c r="G181" s="1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5:21" x14ac:dyDescent="0.2">
      <c r="E182" s="35"/>
      <c r="F182" s="202"/>
      <c r="G182" s="1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5:21" x14ac:dyDescent="0.2">
      <c r="E183" s="35"/>
      <c r="F183" s="202"/>
      <c r="G183" s="1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5:21" x14ac:dyDescent="0.2">
      <c r="E184" s="35"/>
      <c r="F184" s="202"/>
      <c r="G184" s="1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  <row r="185" spans="5:21" x14ac:dyDescent="0.2">
      <c r="E185" s="35"/>
      <c r="F185" s="202"/>
      <c r="G185" s="1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</row>
    <row r="186" spans="5:21" x14ac:dyDescent="0.2">
      <c r="E186" s="35"/>
      <c r="F186" s="202"/>
      <c r="G186" s="1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</row>
    <row r="187" spans="5:21" x14ac:dyDescent="0.2">
      <c r="E187" s="35"/>
      <c r="F187" s="202"/>
      <c r="G187" s="1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5:21" x14ac:dyDescent="0.2">
      <c r="E188" s="35"/>
      <c r="F188" s="202"/>
      <c r="G188" s="1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5:21" x14ac:dyDescent="0.2">
      <c r="E189" s="4"/>
      <c r="F189" s="288"/>
      <c r="G189" s="10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5:21" x14ac:dyDescent="0.2">
      <c r="E190" s="4"/>
      <c r="F190" s="288"/>
      <c r="G190" s="10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5:21" x14ac:dyDescent="0.2">
      <c r="E191" s="4"/>
      <c r="F191" s="288"/>
      <c r="G191" s="24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5:21" x14ac:dyDescent="0.2">
      <c r="E192" s="4"/>
      <c r="F192" s="288"/>
      <c r="G192" s="10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5:21" x14ac:dyDescent="0.2">
      <c r="E193" s="4"/>
      <c r="F193" s="288"/>
      <c r="G193" s="10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5:21" x14ac:dyDescent="0.2">
      <c r="E194" s="25"/>
      <c r="F194" s="290"/>
      <c r="G194" s="28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5:21" x14ac:dyDescent="0.2">
      <c r="E195" s="25"/>
      <c r="F195" s="290"/>
      <c r="G195" s="30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5:21" x14ac:dyDescent="0.2">
      <c r="E196" s="25"/>
      <c r="F196" s="290"/>
      <c r="G196" s="10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5:21" x14ac:dyDescent="0.2">
      <c r="E197" s="25"/>
      <c r="F197" s="290"/>
      <c r="G197" s="10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5:21" x14ac:dyDescent="0.2">
      <c r="E198" s="4"/>
      <c r="F198" s="288"/>
      <c r="G198" s="10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5:21" x14ac:dyDescent="0.2">
      <c r="E199" s="4"/>
      <c r="F199" s="288"/>
      <c r="G199" s="3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5:21" x14ac:dyDescent="0.2">
      <c r="E200" s="4"/>
      <c r="F200" s="288"/>
      <c r="G200" s="3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</row>
    <row r="201" spans="5:21" x14ac:dyDescent="0.2">
      <c r="E201" s="4"/>
      <c r="F201" s="288"/>
      <c r="G201" s="3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5:21" x14ac:dyDescent="0.2">
      <c r="E202" s="4"/>
      <c r="F202" s="288"/>
      <c r="G202" s="10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5:21" x14ac:dyDescent="0.2">
      <c r="E203" s="4"/>
      <c r="F203" s="288"/>
      <c r="G203" s="11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5:21" x14ac:dyDescent="0.2">
      <c r="E204" s="35"/>
      <c r="F204" s="288"/>
      <c r="G204" s="10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5:21" x14ac:dyDescent="0.2">
      <c r="E205" s="35"/>
      <c r="F205" s="288"/>
      <c r="G205" s="29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5:21" x14ac:dyDescent="0.2">
      <c r="E206" s="4"/>
      <c r="F206" s="288"/>
      <c r="G206" s="48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5:21" x14ac:dyDescent="0.2">
      <c r="E207" s="35"/>
      <c r="F207" s="288"/>
      <c r="G207" s="10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5:21" x14ac:dyDescent="0.2">
      <c r="E208" s="35"/>
      <c r="F208" s="202"/>
      <c r="G208" s="1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5:21" x14ac:dyDescent="0.2">
      <c r="E209" s="35"/>
      <c r="F209" s="202"/>
      <c r="G209" s="1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5:21" x14ac:dyDescent="0.2">
      <c r="E210" s="35"/>
      <c r="F210" s="202"/>
      <c r="G210" s="50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5:21" x14ac:dyDescent="0.2">
      <c r="E211" s="35"/>
      <c r="F211" s="202"/>
      <c r="G211" s="50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5:21" x14ac:dyDescent="0.2">
      <c r="E212" s="35"/>
      <c r="F212" s="202"/>
      <c r="G212" s="50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5:21" x14ac:dyDescent="0.2">
      <c r="E213" s="35"/>
      <c r="F213" s="202"/>
      <c r="G213" s="50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</row>
    <row r="214" spans="5:21" x14ac:dyDescent="0.2">
      <c r="E214" s="35"/>
      <c r="F214" s="202"/>
      <c r="G214" s="50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</row>
    <row r="215" spans="5:21" x14ac:dyDescent="0.2">
      <c r="E215" s="35"/>
      <c r="F215" s="202"/>
      <c r="G215" s="50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5:21" x14ac:dyDescent="0.2">
      <c r="E216" s="35"/>
      <c r="F216" s="202"/>
      <c r="G216" s="50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5:21" x14ac:dyDescent="0.2">
      <c r="E217" s="35"/>
      <c r="F217" s="202"/>
      <c r="G217" s="50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5:21" x14ac:dyDescent="0.2">
      <c r="E218" s="35"/>
      <c r="F218" s="202"/>
      <c r="G218" s="50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5:21" x14ac:dyDescent="0.2">
      <c r="E219" s="35"/>
      <c r="F219" s="202"/>
      <c r="G219" s="50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5:21" x14ac:dyDescent="0.2">
      <c r="E220" s="35"/>
      <c r="F220" s="202"/>
      <c r="G220" s="50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5:21" x14ac:dyDescent="0.2">
      <c r="E221" s="35"/>
      <c r="F221" s="202"/>
      <c r="G221" s="50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5:21" x14ac:dyDescent="0.2">
      <c r="E222" s="35"/>
      <c r="F222" s="202"/>
      <c r="G222" s="50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5:21" x14ac:dyDescent="0.2">
      <c r="E223" s="35"/>
      <c r="F223" s="202"/>
      <c r="G223" s="50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5:21" x14ac:dyDescent="0.2">
      <c r="E224" s="35"/>
      <c r="F224" s="202"/>
      <c r="G224" s="50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5:21" x14ac:dyDescent="0.2">
      <c r="E225" s="35"/>
      <c r="F225" s="202"/>
      <c r="G225" s="50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5:21" x14ac:dyDescent="0.2">
      <c r="E226" s="35"/>
      <c r="F226" s="202"/>
      <c r="G226" s="50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</row>
    <row r="227" spans="5:21" x14ac:dyDescent="0.2">
      <c r="E227" s="35"/>
      <c r="F227" s="202"/>
      <c r="G227" s="50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</row>
    <row r="228" spans="5:21" x14ac:dyDescent="0.2">
      <c r="E228" s="35"/>
      <c r="F228" s="202"/>
      <c r="G228" s="50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</row>
    <row r="229" spans="5:21" x14ac:dyDescent="0.2">
      <c r="E229" s="35"/>
      <c r="F229" s="202"/>
      <c r="G229" s="50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5:21" x14ac:dyDescent="0.2">
      <c r="E230" s="4"/>
      <c r="F230" s="288"/>
      <c r="G230" s="50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5:21" x14ac:dyDescent="0.2">
      <c r="E231" s="4"/>
      <c r="F231" s="288"/>
      <c r="G231" s="50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5:21" x14ac:dyDescent="0.2">
      <c r="E232" s="4"/>
      <c r="F232" s="288"/>
      <c r="G232" s="50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5:21" x14ac:dyDescent="0.2">
      <c r="E233" s="4"/>
      <c r="F233" s="288"/>
      <c r="G233" s="50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5:21" x14ac:dyDescent="0.2">
      <c r="E234" s="4"/>
      <c r="F234" s="288"/>
      <c r="G234" s="50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5:21" x14ac:dyDescent="0.2">
      <c r="E235" s="25"/>
      <c r="F235" s="290"/>
      <c r="G235" s="50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5:21" x14ac:dyDescent="0.2">
      <c r="E236" s="25"/>
      <c r="F236" s="290"/>
      <c r="G236" s="50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5:21" x14ac:dyDescent="0.2">
      <c r="E237" s="25"/>
      <c r="F237" s="290"/>
      <c r="G237" s="50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5:21" x14ac:dyDescent="0.2">
      <c r="E238" s="25"/>
      <c r="F238" s="290"/>
      <c r="G238" s="50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5:21" x14ac:dyDescent="0.2">
      <c r="E239" s="4"/>
      <c r="F239" s="288"/>
      <c r="G239" s="50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5:21" x14ac:dyDescent="0.2">
      <c r="E240" s="4"/>
      <c r="F240" s="288"/>
      <c r="G240" s="50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</row>
    <row r="241" spans="5:21" x14ac:dyDescent="0.2">
      <c r="E241" s="4"/>
      <c r="F241" s="288"/>
      <c r="G241" s="50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</row>
    <row r="242" spans="5:21" x14ac:dyDescent="0.2">
      <c r="E242" s="4"/>
      <c r="F242" s="288"/>
      <c r="G242" s="50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</row>
    <row r="243" spans="5:21" x14ac:dyDescent="0.2">
      <c r="E243" s="4"/>
      <c r="F243" s="288"/>
      <c r="G243" s="50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5:21" x14ac:dyDescent="0.2">
      <c r="E244" s="4"/>
      <c r="F244" s="288"/>
      <c r="G244" s="50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5:21" x14ac:dyDescent="0.2">
      <c r="E245" s="35"/>
      <c r="F245" s="288"/>
      <c r="G245" s="50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5:21" x14ac:dyDescent="0.2">
      <c r="E246" s="35"/>
      <c r="F246" s="288"/>
      <c r="G246" s="50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5:21" x14ac:dyDescent="0.2">
      <c r="E247" s="4"/>
      <c r="F247" s="288"/>
      <c r="G247" s="50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5:21" x14ac:dyDescent="0.2">
      <c r="E248" s="35"/>
      <c r="F248" s="288"/>
      <c r="G248" s="50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5:21" x14ac:dyDescent="0.2">
      <c r="E249" s="35"/>
      <c r="F249" s="202"/>
      <c r="G249" s="50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5:21" x14ac:dyDescent="0.2">
      <c r="E250" s="35"/>
      <c r="F250" s="202"/>
      <c r="G250" s="50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5:21" x14ac:dyDescent="0.2">
      <c r="E251" s="35"/>
      <c r="F251" s="202"/>
      <c r="G251" s="50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5:21" x14ac:dyDescent="0.2">
      <c r="E252" s="35"/>
      <c r="F252" s="202"/>
      <c r="G252" s="50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5:21" x14ac:dyDescent="0.2">
      <c r="E253" s="35"/>
      <c r="F253" s="202"/>
      <c r="G253" s="50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5:21" x14ac:dyDescent="0.2">
      <c r="E254" s="35"/>
      <c r="F254" s="202"/>
      <c r="G254" s="50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</row>
    <row r="255" spans="5:21" x14ac:dyDescent="0.2">
      <c r="E255" s="35"/>
      <c r="F255" s="202"/>
      <c r="G255" s="50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</row>
    <row r="256" spans="5:21" x14ac:dyDescent="0.2">
      <c r="E256" s="35"/>
      <c r="F256" s="202"/>
      <c r="G256" s="50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</row>
    <row r="257" spans="5:21" x14ac:dyDescent="0.2">
      <c r="E257" s="35"/>
      <c r="F257" s="202"/>
      <c r="G257" s="50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5:21" x14ac:dyDescent="0.2">
      <c r="E258" s="35"/>
      <c r="F258" s="202"/>
      <c r="G258" s="50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5:21" x14ac:dyDescent="0.2">
      <c r="E259" s="35"/>
      <c r="F259" s="202"/>
      <c r="G259" s="50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5:21" x14ac:dyDescent="0.2">
      <c r="E260" s="95"/>
      <c r="F260" s="189"/>
      <c r="G260" s="6"/>
      <c r="H260" s="6"/>
      <c r="I260" s="6"/>
      <c r="J260" s="6"/>
      <c r="K260" s="3"/>
      <c r="L260" s="6"/>
      <c r="M260" s="3"/>
      <c r="N260" s="6"/>
      <c r="O260" s="3"/>
      <c r="P260" s="6"/>
      <c r="Q260" s="6"/>
      <c r="R260" s="6"/>
      <c r="S260" s="3"/>
      <c r="T260" s="6"/>
      <c r="U260" s="3"/>
    </row>
    <row r="261" spans="5:21" x14ac:dyDescent="0.2">
      <c r="E261" s="97"/>
      <c r="F261" s="190"/>
      <c r="G261" s="11"/>
      <c r="H261" s="11"/>
      <c r="I261" s="11"/>
      <c r="J261" s="11"/>
      <c r="K261" s="3"/>
      <c r="L261" s="11"/>
      <c r="M261" s="3"/>
      <c r="N261" s="11"/>
      <c r="O261" s="3"/>
      <c r="P261" s="11"/>
      <c r="Q261" s="11"/>
      <c r="R261" s="11"/>
      <c r="S261" s="3"/>
      <c r="T261" s="11"/>
      <c r="U261" s="3"/>
    </row>
    <row r="262" spans="5:21" x14ac:dyDescent="0.2">
      <c r="E262" s="99"/>
      <c r="F262" s="191"/>
      <c r="G262" s="8"/>
      <c r="H262" s="8"/>
      <c r="I262" s="8"/>
      <c r="J262" s="8"/>
      <c r="K262" s="3"/>
      <c r="L262" s="8"/>
      <c r="M262" s="3"/>
      <c r="N262" s="8"/>
      <c r="O262" s="3"/>
      <c r="P262" s="8"/>
      <c r="Q262" s="8"/>
      <c r="R262" s="8"/>
      <c r="S262" s="3"/>
      <c r="T262" s="8"/>
      <c r="U262" s="3"/>
    </row>
    <row r="263" spans="5:21" x14ac:dyDescent="0.2">
      <c r="E263" s="97"/>
      <c r="F263" s="190"/>
      <c r="G263" s="101"/>
      <c r="H263" s="102"/>
      <c r="I263" s="102"/>
      <c r="J263" s="101"/>
      <c r="K263" s="3"/>
      <c r="L263" s="101"/>
      <c r="M263" s="3"/>
      <c r="N263" s="101"/>
      <c r="O263" s="3"/>
      <c r="P263" s="101"/>
      <c r="Q263" s="101"/>
      <c r="R263" s="101"/>
      <c r="S263" s="3"/>
      <c r="T263" s="101"/>
      <c r="U263" s="3"/>
    </row>
    <row r="264" spans="5:21" x14ac:dyDescent="0.2">
      <c r="E264" s="97"/>
      <c r="F264" s="190"/>
      <c r="G264" s="11"/>
      <c r="H264" s="103"/>
      <c r="I264" s="103"/>
      <c r="J264" s="11"/>
      <c r="K264" s="3"/>
      <c r="L264" s="11"/>
      <c r="M264" s="3"/>
      <c r="N264" s="11"/>
      <c r="O264" s="3"/>
      <c r="P264" s="11"/>
      <c r="Q264" s="11"/>
      <c r="R264" s="11"/>
      <c r="S264" s="3"/>
      <c r="T264" s="11"/>
      <c r="U264" s="3"/>
    </row>
    <row r="265" spans="5:21" x14ac:dyDescent="0.2">
      <c r="E265" s="97"/>
      <c r="F265" s="190"/>
      <c r="G265" s="11"/>
      <c r="H265" s="11"/>
      <c r="I265" s="11"/>
      <c r="J265" s="11"/>
      <c r="K265" s="3"/>
      <c r="L265" s="11"/>
      <c r="M265" s="3"/>
      <c r="N265" s="11"/>
      <c r="O265" s="3"/>
      <c r="P265" s="11"/>
      <c r="Q265" s="11"/>
      <c r="R265" s="11"/>
      <c r="S265" s="3"/>
      <c r="T265" s="11"/>
      <c r="U265" s="3"/>
    </row>
    <row r="266" spans="5:21" x14ac:dyDescent="0.2">
      <c r="E266" s="97"/>
      <c r="F266" s="190"/>
      <c r="G266" s="11"/>
      <c r="H266" s="11"/>
      <c r="I266" s="11"/>
      <c r="J266" s="11"/>
      <c r="K266" s="3"/>
      <c r="L266" s="11"/>
      <c r="M266" s="3"/>
      <c r="N266" s="11"/>
      <c r="O266" s="3"/>
      <c r="P266" s="11"/>
      <c r="Q266" s="11"/>
      <c r="R266" s="11"/>
      <c r="S266" s="3"/>
      <c r="T266" s="11"/>
      <c r="U266" s="3"/>
    </row>
    <row r="267" spans="5:21" x14ac:dyDescent="0.2">
      <c r="E267" s="104"/>
      <c r="F267" s="193"/>
      <c r="G267" s="11"/>
      <c r="H267" s="11"/>
      <c r="I267" s="10"/>
      <c r="J267" s="11"/>
      <c r="K267" s="10"/>
      <c r="L267" s="11"/>
      <c r="M267" s="10"/>
      <c r="N267" s="11"/>
      <c r="O267" s="10"/>
      <c r="P267" s="11"/>
      <c r="Q267" s="11"/>
      <c r="R267" s="11"/>
      <c r="S267" s="10"/>
      <c r="T267" s="11"/>
      <c r="U267" s="10"/>
    </row>
    <row r="268" spans="5:21" x14ac:dyDescent="0.2">
      <c r="E268" s="97"/>
      <c r="F268" s="190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5:21" x14ac:dyDescent="0.2">
      <c r="E269" s="97"/>
      <c r="F269" s="190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5:21" x14ac:dyDescent="0.2">
      <c r="E270" s="97"/>
      <c r="F270" s="190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5:21" x14ac:dyDescent="0.2">
      <c r="E271" s="97"/>
      <c r="F271" s="190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5:21" x14ac:dyDescent="0.2">
      <c r="E272" s="97"/>
      <c r="F272" s="190"/>
      <c r="G272" s="101"/>
      <c r="H272" s="101"/>
      <c r="I272" s="101"/>
      <c r="J272" s="101"/>
      <c r="K272" s="3"/>
      <c r="L272" s="101"/>
      <c r="M272" s="3"/>
      <c r="N272" s="101"/>
      <c r="O272" s="3"/>
      <c r="P272" s="101"/>
      <c r="Q272" s="101"/>
      <c r="R272" s="101"/>
      <c r="S272" s="3"/>
      <c r="T272" s="101"/>
      <c r="U272" s="3"/>
    </row>
    <row r="273" spans="5:21" x14ac:dyDescent="0.2">
      <c r="E273" s="97"/>
      <c r="F273" s="190"/>
      <c r="G273" s="8"/>
      <c r="H273" s="8"/>
      <c r="I273" s="8"/>
      <c r="J273" s="8"/>
      <c r="K273" s="3"/>
      <c r="L273" s="8"/>
      <c r="M273" s="3"/>
      <c r="N273" s="8"/>
      <c r="O273" s="3"/>
      <c r="P273" s="8"/>
      <c r="Q273" s="8"/>
      <c r="R273" s="8"/>
      <c r="S273" s="3"/>
      <c r="T273" s="8"/>
      <c r="U273" s="3"/>
    </row>
    <row r="274" spans="5:21" x14ac:dyDescent="0.2">
      <c r="E274" s="97"/>
      <c r="F274" s="190"/>
      <c r="G274" s="9"/>
      <c r="H274" s="9"/>
      <c r="I274" s="9"/>
      <c r="J274" s="9"/>
      <c r="K274" s="3"/>
      <c r="L274" s="9"/>
      <c r="M274" s="3"/>
      <c r="N274" s="9"/>
      <c r="O274" s="3"/>
      <c r="P274" s="9"/>
      <c r="Q274" s="9"/>
      <c r="R274" s="9"/>
      <c r="S274" s="3"/>
      <c r="T274" s="9"/>
      <c r="U274" s="3"/>
    </row>
  </sheetData>
  <mergeCells count="1">
    <mergeCell ref="E3:F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D2:O42"/>
  <sheetViews>
    <sheetView workbookViewId="0">
      <selection activeCell="F28" sqref="F28"/>
    </sheetView>
  </sheetViews>
  <sheetFormatPr baseColWidth="10" defaultColWidth="8.83203125" defaultRowHeight="15" x14ac:dyDescent="0.2"/>
  <cols>
    <col min="4" max="4" width="7.5" customWidth="1" collapsed="1"/>
    <col min="6" max="6" width="112.5" customWidth="1" collapsed="1"/>
    <col min="8" max="12" width="25.5" customWidth="1" collapsed="1"/>
  </cols>
  <sheetData>
    <row r="2" spans="4:12" x14ac:dyDescent="0.2">
      <c r="I2" t="s">
        <v>531</v>
      </c>
      <c r="J2" t="s">
        <v>532</v>
      </c>
    </row>
    <row r="4" spans="4:12" x14ac:dyDescent="0.2">
      <c r="D4" s="3"/>
      <c r="E4" s="3"/>
      <c r="F4" s="471" t="s">
        <v>558</v>
      </c>
      <c r="G4" s="471"/>
      <c r="H4" s="471"/>
      <c r="I4" s="471"/>
    </row>
    <row r="5" spans="4:12" x14ac:dyDescent="0.2">
      <c r="D5" s="3"/>
      <c r="E5" s="3"/>
      <c r="F5" s="166" t="s">
        <v>353</v>
      </c>
      <c r="G5" s="166" t="s">
        <v>533</v>
      </c>
      <c r="H5" s="167" t="s">
        <v>354</v>
      </c>
      <c r="I5" s="168" t="s">
        <v>2</v>
      </c>
      <c r="J5" s="168" t="s">
        <v>3</v>
      </c>
      <c r="K5" s="168"/>
      <c r="L5" s="28"/>
    </row>
    <row r="6" spans="4:12" x14ac:dyDescent="0.2">
      <c r="F6" s="169" t="s">
        <v>6901</v>
      </c>
      <c r="G6" s="170"/>
      <c r="H6" s="171" t="s">
        <v>534</v>
      </c>
      <c r="I6" s="172" t="s">
        <v>1494</v>
      </c>
      <c r="J6" s="172">
        <v>6</v>
      </c>
    </row>
    <row r="7" spans="4:12" x14ac:dyDescent="0.2">
      <c r="F7" s="169" t="s">
        <v>6080</v>
      </c>
      <c r="G7" s="170"/>
      <c r="H7" s="171" t="s">
        <v>535</v>
      </c>
      <c r="I7" s="172" t="s">
        <v>7208</v>
      </c>
      <c r="J7" s="172"/>
    </row>
    <row r="8" spans="4:12" x14ac:dyDescent="0.2">
      <c r="F8" s="169" t="s">
        <v>6092</v>
      </c>
      <c r="G8" s="170"/>
      <c r="H8" s="171" t="s">
        <v>537</v>
      </c>
      <c r="I8" s="172" t="s">
        <v>7209</v>
      </c>
      <c r="J8" s="172"/>
    </row>
    <row r="9" spans="4:12" x14ac:dyDescent="0.2">
      <c r="F9" s="169" t="s">
        <v>6104</v>
      </c>
      <c r="G9" s="170"/>
      <c r="H9" s="171" t="s">
        <v>539</v>
      </c>
      <c r="I9" s="172" t="s">
        <v>7210</v>
      </c>
      <c r="J9" s="172"/>
    </row>
    <row r="10" spans="4:12" x14ac:dyDescent="0.2">
      <c r="F10" s="169" t="s">
        <v>4165</v>
      </c>
      <c r="G10" s="170"/>
      <c r="H10" s="171" t="s">
        <v>541</v>
      </c>
      <c r="I10" s="172" t="s">
        <v>7211</v>
      </c>
      <c r="J10" s="172"/>
    </row>
    <row r="11" spans="4:12" x14ac:dyDescent="0.2">
      <c r="F11" s="169" t="s">
        <v>6143</v>
      </c>
      <c r="G11" s="170"/>
      <c r="H11" s="171" t="s">
        <v>543</v>
      </c>
      <c r="I11" s="172" t="s">
        <v>7212</v>
      </c>
      <c r="J11" s="172"/>
    </row>
    <row r="12" spans="4:12" x14ac:dyDescent="0.2">
      <c r="F12" s="169" t="s">
        <v>4169</v>
      </c>
      <c r="G12" s="170"/>
      <c r="H12" s="171" t="s">
        <v>545</v>
      </c>
      <c r="I12" s="172" t="s">
        <v>7213</v>
      </c>
      <c r="J12" s="172"/>
    </row>
    <row r="13" spans="4:12" x14ac:dyDescent="0.2">
      <c r="F13" s="169" t="s">
        <v>6903</v>
      </c>
      <c r="G13" s="170"/>
      <c r="H13" s="171" t="s">
        <v>546</v>
      </c>
      <c r="I13" s="172"/>
      <c r="J13" s="172">
        <v>90742.604999999996</v>
      </c>
    </row>
    <row r="14" spans="4:12" x14ac:dyDescent="0.2">
      <c r="F14" s="169" t="s">
        <v>6905</v>
      </c>
      <c r="G14" s="170"/>
      <c r="H14" s="171" t="s">
        <v>349</v>
      </c>
      <c r="I14" s="172" t="s">
        <v>7214</v>
      </c>
      <c r="J14" s="172">
        <v>163336.68899999998</v>
      </c>
    </row>
    <row r="15" spans="4:12" x14ac:dyDescent="0.2">
      <c r="F15" s="169" t="s">
        <v>4142</v>
      </c>
      <c r="G15" s="170"/>
      <c r="H15" s="171" t="s">
        <v>547</v>
      </c>
      <c r="I15" s="172" t="s">
        <v>1850</v>
      </c>
      <c r="J15" s="172">
        <v>1.02</v>
      </c>
    </row>
    <row r="16" spans="4:12" x14ac:dyDescent="0.2">
      <c r="F16" s="169" t="s">
        <v>4143</v>
      </c>
      <c r="G16" s="170"/>
      <c r="H16" s="171" t="s">
        <v>548</v>
      </c>
      <c r="I16" s="172" t="s">
        <v>1511</v>
      </c>
      <c r="J16" s="172">
        <v>1</v>
      </c>
    </row>
    <row r="17" spans="6:15" x14ac:dyDescent="0.2">
      <c r="F17" s="169" t="s">
        <v>4141</v>
      </c>
      <c r="G17" s="170"/>
      <c r="H17" s="171" t="s">
        <v>378</v>
      </c>
      <c r="I17" s="172" t="s">
        <v>7215</v>
      </c>
      <c r="J17" s="172">
        <v>2.1000000000000001E-2</v>
      </c>
    </row>
    <row r="18" spans="6:15" x14ac:dyDescent="0.2">
      <c r="F18" s="169" t="s">
        <v>4144</v>
      </c>
      <c r="G18" s="170"/>
      <c r="H18" s="171" t="s">
        <v>549</v>
      </c>
      <c r="I18" s="172" t="s">
        <v>7216</v>
      </c>
      <c r="J18" s="172">
        <f>J14*J15*J16*J17/1000</f>
        <v>3.4986718783800002</v>
      </c>
    </row>
    <row r="19" spans="6:15" x14ac:dyDescent="0.2">
      <c r="F19" s="169" t="s">
        <v>4145</v>
      </c>
      <c r="G19" s="170"/>
      <c r="H19" s="171" t="s">
        <v>550</v>
      </c>
      <c r="I19" s="172" t="s">
        <v>7217</v>
      </c>
      <c r="J19" s="172">
        <f>ROUND(J18/(1-0.028), 3)</f>
        <v>3.5990000000000002</v>
      </c>
    </row>
    <row r="20" spans="6:15" x14ac:dyDescent="0.2">
      <c r="F20" s="169" t="s">
        <v>4146</v>
      </c>
      <c r="G20" s="173"/>
      <c r="H20" s="171" t="s">
        <v>551</v>
      </c>
      <c r="I20" s="172" t="s">
        <v>7218</v>
      </c>
      <c r="J20" s="172">
        <f>ROUND(J19*1000/J14, 3)</f>
        <v>2.1999999999999999E-2</v>
      </c>
    </row>
    <row r="21" spans="6:15" x14ac:dyDescent="0.2">
      <c r="F21" s="169" t="s">
        <v>4148</v>
      </c>
      <c r="G21" s="173"/>
      <c r="H21" s="171" t="s">
        <v>552</v>
      </c>
      <c r="I21" s="172" t="s">
        <v>7219</v>
      </c>
      <c r="J21" s="172">
        <v>0.26</v>
      </c>
      <c r="N21" s="174"/>
      <c r="O21" s="174"/>
    </row>
    <row r="22" spans="6:15" x14ac:dyDescent="0.2">
      <c r="F22" s="169" t="s">
        <v>4149</v>
      </c>
      <c r="G22" s="170"/>
      <c r="H22" s="171" t="s">
        <v>553</v>
      </c>
      <c r="I22" s="172" t="s">
        <v>7220</v>
      </c>
      <c r="J22" s="172">
        <v>42.47</v>
      </c>
    </row>
    <row r="27" spans="6:15" x14ac:dyDescent="0.2">
      <c r="F27" s="471" t="s">
        <v>559</v>
      </c>
      <c r="G27" s="471"/>
      <c r="H27" s="471"/>
      <c r="I27" s="471"/>
    </row>
    <row r="28" spans="6:15" x14ac:dyDescent="0.2">
      <c r="F28" s="25" t="s">
        <v>417</v>
      </c>
      <c r="G28" s="25" t="s">
        <v>418</v>
      </c>
      <c r="H28" s="25">
        <v>3</v>
      </c>
      <c r="I28" s="312"/>
    </row>
    <row r="29" spans="6:15" ht="15" customHeight="1" x14ac:dyDescent="0.2">
      <c r="F29" s="166" t="s">
        <v>353</v>
      </c>
      <c r="G29" s="166" t="s">
        <v>533</v>
      </c>
      <c r="H29" s="167" t="s">
        <v>354</v>
      </c>
      <c r="I29" s="168" t="s">
        <v>500</v>
      </c>
      <c r="J29" s="168" t="s">
        <v>489</v>
      </c>
    </row>
    <row r="30" spans="6:15" x14ac:dyDescent="0.2">
      <c r="F30" s="169" t="s">
        <v>6901</v>
      </c>
      <c r="G30" s="170"/>
      <c r="H30" s="171" t="s">
        <v>534</v>
      </c>
      <c r="I30" s="172" t="s">
        <v>1494</v>
      </c>
      <c r="J30" s="172">
        <v>6</v>
      </c>
    </row>
    <row r="31" spans="6:15" x14ac:dyDescent="0.2">
      <c r="F31" s="169" t="s">
        <v>6906</v>
      </c>
      <c r="G31" s="170"/>
      <c r="H31" s="171" t="s">
        <v>1278</v>
      </c>
      <c r="I31" s="172" t="s">
        <v>1494</v>
      </c>
      <c r="J31" s="172">
        <v>6</v>
      </c>
    </row>
    <row r="32" spans="6:15" x14ac:dyDescent="0.2">
      <c r="F32" s="169" t="s">
        <v>6905</v>
      </c>
      <c r="G32" s="170"/>
      <c r="H32" s="171" t="s">
        <v>554</v>
      </c>
      <c r="I32" s="172">
        <v>149483.4</v>
      </c>
      <c r="J32" s="172">
        <v>163336.68900000001</v>
      </c>
    </row>
    <row r="33" spans="6:15" x14ac:dyDescent="0.2">
      <c r="F33" s="169" t="s">
        <v>6908</v>
      </c>
      <c r="G33" s="170"/>
      <c r="H33" s="171" t="s">
        <v>555</v>
      </c>
      <c r="I33" s="172">
        <v>24913.9</v>
      </c>
      <c r="J33" s="172">
        <v>27222.781499999997</v>
      </c>
      <c r="L33">
        <f>I32/I30</f>
        <v>24913.899999999998</v>
      </c>
    </row>
    <row r="34" spans="6:15" x14ac:dyDescent="0.2">
      <c r="F34" s="169" t="s">
        <v>6909</v>
      </c>
      <c r="G34" s="170"/>
      <c r="H34" s="171" t="s">
        <v>349</v>
      </c>
      <c r="I34" s="172">
        <v>59793.36</v>
      </c>
      <c r="J34" s="172">
        <v>163336.68900000001</v>
      </c>
      <c r="L34">
        <f>I30*I33*0.4</f>
        <v>59793.360000000015</v>
      </c>
    </row>
    <row r="35" spans="6:15" x14ac:dyDescent="0.2">
      <c r="F35" s="169" t="s">
        <v>4153</v>
      </c>
      <c r="G35" s="170"/>
      <c r="H35" s="171" t="s">
        <v>547</v>
      </c>
      <c r="I35" s="172">
        <v>1.02</v>
      </c>
      <c r="J35" s="172">
        <v>1.02</v>
      </c>
      <c r="L35">
        <f>I34/L33</f>
        <v>2.4000000000000004</v>
      </c>
    </row>
    <row r="36" spans="6:15" x14ac:dyDescent="0.2">
      <c r="F36" s="169" t="s">
        <v>4154</v>
      </c>
      <c r="G36" s="170"/>
      <c r="H36" s="171" t="s">
        <v>548</v>
      </c>
      <c r="I36" s="172" t="s">
        <v>1511</v>
      </c>
      <c r="J36" s="172">
        <v>1</v>
      </c>
    </row>
    <row r="37" spans="6:15" x14ac:dyDescent="0.2">
      <c r="F37" s="169" t="s">
        <v>4152</v>
      </c>
      <c r="G37" s="170"/>
      <c r="H37" s="171" t="s">
        <v>378</v>
      </c>
      <c r="I37" s="172">
        <v>3.7999999999999999E-2</v>
      </c>
      <c r="J37" s="172">
        <v>3.7999999999999999E-2</v>
      </c>
    </row>
    <row r="38" spans="6:15" x14ac:dyDescent="0.2">
      <c r="F38" s="169" t="s">
        <v>4155</v>
      </c>
      <c r="G38" s="170"/>
      <c r="H38" s="171" t="s">
        <v>549</v>
      </c>
      <c r="I38" s="172">
        <v>2.3175906336000001</v>
      </c>
      <c r="J38" s="172">
        <v>6.3309300656400005</v>
      </c>
    </row>
    <row r="39" spans="6:15" x14ac:dyDescent="0.2">
      <c r="F39" s="169" t="s">
        <v>4156</v>
      </c>
      <c r="G39" s="170"/>
      <c r="H39" s="171" t="s">
        <v>550</v>
      </c>
      <c r="I39" s="172">
        <v>2.3839999999999999</v>
      </c>
      <c r="J39" s="172">
        <v>6.5129999999999999</v>
      </c>
    </row>
    <row r="40" spans="6:15" x14ac:dyDescent="0.2">
      <c r="F40" s="169" t="s">
        <v>4157</v>
      </c>
      <c r="G40" s="173"/>
      <c r="H40" s="171" t="s">
        <v>551</v>
      </c>
      <c r="I40" s="172">
        <v>0.04</v>
      </c>
      <c r="J40" s="172">
        <v>0.04</v>
      </c>
    </row>
    <row r="41" spans="6:15" x14ac:dyDescent="0.2">
      <c r="F41" s="169" t="s">
        <v>4159</v>
      </c>
      <c r="G41" s="173"/>
      <c r="H41" s="171" t="s">
        <v>552</v>
      </c>
      <c r="I41" s="172">
        <v>0.48</v>
      </c>
      <c r="J41" s="172">
        <f>ROUND(J40*12,3)</f>
        <v>0.48</v>
      </c>
    </row>
    <row r="42" spans="6:15" x14ac:dyDescent="0.2">
      <c r="F42" s="169" t="s">
        <v>4160</v>
      </c>
      <c r="G42" s="170"/>
      <c r="H42" s="171" t="s">
        <v>553</v>
      </c>
      <c r="I42" s="172">
        <v>28.7</v>
      </c>
      <c r="J42" s="172">
        <v>78.400000000000006</v>
      </c>
      <c r="N42" s="174"/>
      <c r="O42" s="174"/>
    </row>
  </sheetData>
  <mergeCells count="2">
    <mergeCell ref="F4:I4"/>
    <mergeCell ref="F27:I2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206"/>
  <sheetViews>
    <sheetView workbookViewId="0">
      <selection activeCell="G14" sqref="G14"/>
    </sheetView>
  </sheetViews>
  <sheetFormatPr baseColWidth="10" defaultColWidth="8.83203125" defaultRowHeight="15" x14ac:dyDescent="0.2"/>
  <cols>
    <col min="2" max="2" width="32.5" customWidth="1" collapsed="1"/>
    <col min="3" max="3" width="21.5" customWidth="1" collapsed="1"/>
    <col min="4" max="4" width="12.5" customWidth="1" collapsed="1"/>
    <col min="5" max="5" width="22.5" customWidth="1" collapsed="1"/>
    <col min="6" max="6" width="16.5" customWidth="1" collapsed="1"/>
    <col min="7" max="7" width="12.5" customWidth="1" collapsed="1"/>
    <col min="8" max="8" width="13.5" bestFit="1" customWidth="1" collapsed="1"/>
    <col min="9" max="9" width="14.5" customWidth="1" collapsed="1"/>
    <col min="12" max="12" width="11.5" customWidth="1" collapsed="1"/>
    <col min="15" max="15" width="14.5" customWidth="1" collapsed="1"/>
    <col min="20" max="20" width="11.5" customWidth="1" collapsed="1"/>
    <col min="21" max="21" width="19.5" customWidth="1" collapsed="1"/>
    <col min="22" max="22" width="24.5" customWidth="1" collapsed="1"/>
    <col min="25" max="25" width="17.5" customWidth="1" collapsed="1"/>
    <col min="26" max="26" width="12.5" customWidth="1" collapsed="1"/>
  </cols>
  <sheetData>
    <row r="1" spans="2:22" x14ac:dyDescent="0.2">
      <c r="B1" t="s">
        <v>349</v>
      </c>
      <c r="C1" s="263">
        <v>50000</v>
      </c>
      <c r="H1" t="s">
        <v>1429</v>
      </c>
    </row>
    <row r="2" spans="2:22" x14ac:dyDescent="0.2">
      <c r="C2" t="s">
        <v>1427</v>
      </c>
      <c r="D2" t="s">
        <v>1426</v>
      </c>
      <c r="E2" t="s">
        <v>1428</v>
      </c>
      <c r="F2" t="s">
        <v>1423</v>
      </c>
    </row>
    <row r="3" spans="2:22" x14ac:dyDescent="0.2">
      <c r="B3" s="328" t="s">
        <v>1433</v>
      </c>
      <c r="C3" s="338" t="s">
        <v>1432</v>
      </c>
      <c r="D3" s="338">
        <v>10</v>
      </c>
      <c r="E3" s="338">
        <v>400</v>
      </c>
      <c r="F3" s="338" t="s">
        <v>1432</v>
      </c>
      <c r="G3" s="338"/>
    </row>
    <row r="4" spans="2:22" x14ac:dyDescent="0.2">
      <c r="B4" s="328" t="s">
        <v>1430</v>
      </c>
      <c r="C4" s="338"/>
      <c r="D4" s="338"/>
      <c r="E4" s="338"/>
      <c r="F4" s="338">
        <f>C1*D3/1000</f>
        <v>500</v>
      </c>
      <c r="G4" s="338"/>
    </row>
    <row r="5" spans="2:22" x14ac:dyDescent="0.2">
      <c r="B5" s="328" t="s">
        <v>1431</v>
      </c>
      <c r="C5" s="338"/>
      <c r="D5" s="338"/>
      <c r="E5" s="338"/>
      <c r="F5" s="338"/>
      <c r="G5" s="338">
        <f>F4/E3</f>
        <v>1.25</v>
      </c>
    </row>
    <row r="6" spans="2:22" x14ac:dyDescent="0.2">
      <c r="B6" t="s">
        <v>1434</v>
      </c>
      <c r="C6" s="329" t="s">
        <v>1432</v>
      </c>
      <c r="D6" s="329" t="s">
        <v>1432</v>
      </c>
      <c r="E6" s="330">
        <v>120</v>
      </c>
      <c r="F6" s="329" t="s">
        <v>1432</v>
      </c>
      <c r="G6" s="329"/>
    </row>
    <row r="7" spans="2:22" x14ac:dyDescent="0.2">
      <c r="B7" t="s">
        <v>1435</v>
      </c>
      <c r="C7" s="329" t="s">
        <v>1432</v>
      </c>
      <c r="D7" s="329" t="s">
        <v>1432</v>
      </c>
      <c r="E7" s="330">
        <f>E6</f>
        <v>120</v>
      </c>
      <c r="F7" s="330">
        <f>E7*G5</f>
        <v>150</v>
      </c>
      <c r="G7" s="329"/>
    </row>
    <row r="8" spans="2:22" x14ac:dyDescent="0.2">
      <c r="B8" t="s">
        <v>1436</v>
      </c>
      <c r="C8" s="329"/>
      <c r="D8" s="329">
        <f>F7*1000/C1</f>
        <v>3</v>
      </c>
      <c r="E8" s="330">
        <f>E7</f>
        <v>120</v>
      </c>
      <c r="F8" s="329">
        <f>F7</f>
        <v>150</v>
      </c>
      <c r="G8" s="329"/>
    </row>
    <row r="9" spans="2:22" x14ac:dyDescent="0.2">
      <c r="C9" s="263"/>
      <c r="D9" s="263"/>
      <c r="E9" s="263"/>
      <c r="F9" s="263"/>
    </row>
    <row r="10" spans="2:22" x14ac:dyDescent="0.2">
      <c r="C10" s="263"/>
      <c r="D10" s="263"/>
      <c r="E10" s="263"/>
      <c r="F10" s="263"/>
    </row>
    <row r="11" spans="2:22" x14ac:dyDescent="0.2">
      <c r="E11" t="s">
        <v>1424</v>
      </c>
      <c r="F11">
        <v>1.1000000000000001</v>
      </c>
    </row>
    <row r="13" spans="2:22" x14ac:dyDescent="0.2">
      <c r="C13" s="456" t="s">
        <v>1421</v>
      </c>
      <c r="D13" s="456"/>
      <c r="E13" s="456"/>
      <c r="F13" s="456"/>
      <c r="S13" s="455" t="s">
        <v>1422</v>
      </c>
      <c r="T13" s="455"/>
      <c r="U13" s="455"/>
      <c r="V13" s="455"/>
    </row>
    <row r="14" spans="2:22" x14ac:dyDescent="0.2">
      <c r="C14" s="25" t="s">
        <v>417</v>
      </c>
      <c r="D14" s="25" t="s">
        <v>418</v>
      </c>
      <c r="E14" s="25">
        <v>3</v>
      </c>
      <c r="F14" s="175"/>
      <c r="S14" s="25" t="s">
        <v>417</v>
      </c>
      <c r="T14" s="25" t="s">
        <v>418</v>
      </c>
      <c r="U14" s="25">
        <v>3</v>
      </c>
      <c r="V14" s="175"/>
    </row>
    <row r="15" spans="2:22" x14ac:dyDescent="0.2">
      <c r="C15" s="77" t="s">
        <v>353</v>
      </c>
      <c r="D15" s="77" t="s">
        <v>1302</v>
      </c>
      <c r="E15" s="119" t="s">
        <v>354</v>
      </c>
      <c r="F15" s="135" t="s">
        <v>574</v>
      </c>
      <c r="S15" s="77" t="s">
        <v>353</v>
      </c>
      <c r="T15" s="77" t="s">
        <v>1302</v>
      </c>
      <c r="U15" s="119" t="s">
        <v>354</v>
      </c>
      <c r="V15" s="135" t="s">
        <v>574</v>
      </c>
    </row>
    <row r="16" spans="2:22" x14ac:dyDescent="0.2">
      <c r="C16" s="107" t="s">
        <v>419</v>
      </c>
      <c r="D16" s="35"/>
      <c r="E16" s="108" t="s">
        <v>22</v>
      </c>
      <c r="F16" s="19" t="s">
        <v>23</v>
      </c>
      <c r="S16" s="107" t="s">
        <v>355</v>
      </c>
      <c r="T16" s="35"/>
      <c r="U16" s="108" t="s">
        <v>356</v>
      </c>
      <c r="V16" s="109" t="s">
        <v>318</v>
      </c>
    </row>
    <row r="17" spans="3:24" x14ac:dyDescent="0.2">
      <c r="C17" s="107" t="s">
        <v>405</v>
      </c>
      <c r="E17" s="111" t="s">
        <v>406</v>
      </c>
      <c r="F17" s="50">
        <f>ROUND(1.05*1.05*0.95,3)</f>
        <v>1.0469999999999999</v>
      </c>
      <c r="S17" s="107" t="s">
        <v>357</v>
      </c>
      <c r="T17" s="110"/>
      <c r="U17" s="111" t="s">
        <v>328</v>
      </c>
      <c r="V17" s="112" t="s">
        <v>330</v>
      </c>
    </row>
    <row r="18" spans="3:24" x14ac:dyDescent="0.2">
      <c r="C18" s="107" t="s">
        <v>407</v>
      </c>
      <c r="E18" s="111" t="s">
        <v>408</v>
      </c>
      <c r="F18" s="50">
        <f>ROUND(1.05*0.95,3)</f>
        <v>0.998</v>
      </c>
      <c r="S18" s="107" t="s">
        <v>358</v>
      </c>
      <c r="T18" s="110"/>
      <c r="U18" s="111" t="s">
        <v>359</v>
      </c>
      <c r="V18" s="10" t="b">
        <v>0</v>
      </c>
    </row>
    <row r="19" spans="3:24" x14ac:dyDescent="0.2">
      <c r="C19" s="107" t="s">
        <v>409</v>
      </c>
      <c r="E19" s="111" t="s">
        <v>410</v>
      </c>
      <c r="F19" s="136">
        <v>0.04</v>
      </c>
      <c r="S19" s="107" t="s">
        <v>360</v>
      </c>
      <c r="T19" s="110"/>
      <c r="U19" s="111" t="s">
        <v>361</v>
      </c>
      <c r="V19" s="10" t="s">
        <v>92</v>
      </c>
    </row>
    <row r="20" spans="3:24" x14ac:dyDescent="0.2">
      <c r="C20" s="107" t="s">
        <v>411</v>
      </c>
      <c r="E20" s="111" t="s">
        <v>412</v>
      </c>
      <c r="F20" s="184">
        <v>2.2499999999999999E-2</v>
      </c>
      <c r="S20" s="107" t="s">
        <v>363</v>
      </c>
      <c r="T20" s="110"/>
      <c r="U20" s="111" t="s">
        <v>364</v>
      </c>
      <c r="V20" s="10" t="b">
        <v>0</v>
      </c>
    </row>
    <row r="21" spans="3:24" x14ac:dyDescent="0.2">
      <c r="C21" s="107" t="s">
        <v>413</v>
      </c>
      <c r="E21" s="111" t="s">
        <v>414</v>
      </c>
      <c r="F21" s="126">
        <v>0.06</v>
      </c>
      <c r="S21" s="107" t="s">
        <v>368</v>
      </c>
      <c r="T21" s="110"/>
      <c r="U21" s="111" t="s">
        <v>369</v>
      </c>
      <c r="V21" s="28">
        <v>40</v>
      </c>
    </row>
    <row r="22" spans="3:24" x14ac:dyDescent="0.2">
      <c r="C22" s="107" t="s">
        <v>415</v>
      </c>
      <c r="E22" s="127" t="s">
        <v>416</v>
      </c>
      <c r="F22" s="185">
        <v>0.192</v>
      </c>
      <c r="S22" s="107" t="s">
        <v>370</v>
      </c>
      <c r="T22" s="110"/>
      <c r="U22" s="111" t="s">
        <v>371</v>
      </c>
      <c r="V22" s="28" t="s">
        <v>83</v>
      </c>
    </row>
    <row r="23" spans="3:24" x14ac:dyDescent="0.2">
      <c r="C23" s="107" t="s">
        <v>420</v>
      </c>
      <c r="D23" s="35"/>
      <c r="E23" s="108" t="s">
        <v>26</v>
      </c>
      <c r="F23" s="186" t="s">
        <v>2023</v>
      </c>
      <c r="S23" s="107" t="s">
        <v>372</v>
      </c>
      <c r="T23" s="110"/>
      <c r="U23" s="111" t="s">
        <v>373</v>
      </c>
      <c r="V23" s="113">
        <v>80000</v>
      </c>
    </row>
    <row r="24" spans="3:24" x14ac:dyDescent="0.2">
      <c r="C24" s="107" t="s">
        <v>421</v>
      </c>
      <c r="D24" s="3"/>
      <c r="E24" s="111" t="s">
        <v>422</v>
      </c>
      <c r="F24" s="137">
        <v>1.06</v>
      </c>
      <c r="S24" s="107" t="s">
        <v>375</v>
      </c>
      <c r="T24" s="110"/>
      <c r="U24" s="111" t="s">
        <v>376</v>
      </c>
      <c r="V24" s="113">
        <v>80000</v>
      </c>
    </row>
    <row r="25" spans="3:24" x14ac:dyDescent="0.2">
      <c r="C25" s="107" t="s">
        <v>423</v>
      </c>
      <c r="D25" s="3"/>
      <c r="E25" s="127" t="s">
        <v>424</v>
      </c>
      <c r="F25" s="135">
        <f>ROUND(F17*F24,3)</f>
        <v>1.1100000000000001</v>
      </c>
      <c r="G25" s="328" t="s">
        <v>1425</v>
      </c>
      <c r="S25" s="107" t="s">
        <v>377</v>
      </c>
      <c r="T25" s="110"/>
      <c r="U25" s="127" t="s">
        <v>378</v>
      </c>
      <c r="V25" s="187">
        <f>ROUND(0.0738*V24/1000,3)</f>
        <v>5.9039999999999999</v>
      </c>
    </row>
    <row r="26" spans="3:24" x14ac:dyDescent="0.2">
      <c r="C26" s="107" t="s">
        <v>392</v>
      </c>
      <c r="D26" s="35"/>
      <c r="E26" s="108" t="s">
        <v>66</v>
      </c>
      <c r="F26" s="186" t="s">
        <v>67</v>
      </c>
      <c r="G26" s="186" t="s">
        <v>67</v>
      </c>
      <c r="I26" s="10"/>
      <c r="S26" s="107" t="s">
        <v>379</v>
      </c>
      <c r="T26" s="110"/>
      <c r="U26" s="108" t="s">
        <v>356</v>
      </c>
      <c r="V26" s="109" t="s">
        <v>319</v>
      </c>
      <c r="X26" s="11"/>
    </row>
    <row r="27" spans="3:24" x14ac:dyDescent="0.2">
      <c r="C27" s="107" t="s">
        <v>425</v>
      </c>
      <c r="D27" s="3"/>
      <c r="E27" s="111" t="s">
        <v>426</v>
      </c>
      <c r="F27" s="28">
        <v>4</v>
      </c>
      <c r="G27" s="28">
        <v>4</v>
      </c>
      <c r="I27" s="28"/>
      <c r="S27" s="107" t="s">
        <v>380</v>
      </c>
      <c r="T27" s="110"/>
      <c r="U27" s="111" t="s">
        <v>328</v>
      </c>
      <c r="V27" s="112" t="s">
        <v>329</v>
      </c>
      <c r="X27" s="8"/>
    </row>
    <row r="28" spans="3:24" x14ac:dyDescent="0.2">
      <c r="C28" s="107" t="s">
        <v>428</v>
      </c>
      <c r="D28" s="3"/>
      <c r="E28" s="111" t="s">
        <v>349</v>
      </c>
      <c r="F28" s="124">
        <f>V24+V34+V44+V54</f>
        <v>350000</v>
      </c>
      <c r="G28" s="124">
        <v>350000</v>
      </c>
      <c r="I28" s="124"/>
      <c r="S28" s="107" t="s">
        <v>381</v>
      </c>
      <c r="T28" s="110"/>
      <c r="U28" s="111" t="s">
        <v>359</v>
      </c>
      <c r="V28" s="10" t="b">
        <v>0</v>
      </c>
      <c r="X28" s="101"/>
    </row>
    <row r="29" spans="3:24" x14ac:dyDescent="0.2">
      <c r="C29" s="107" t="s">
        <v>429</v>
      </c>
      <c r="D29" s="3"/>
      <c r="E29" s="111" t="s">
        <v>430</v>
      </c>
      <c r="F29" s="124">
        <f>V25+V35+V45+V55</f>
        <v>110.691</v>
      </c>
      <c r="G29" s="124">
        <v>110.691</v>
      </c>
      <c r="I29" s="124"/>
      <c r="S29" s="107" t="s">
        <v>382</v>
      </c>
      <c r="T29" s="110"/>
      <c r="U29" s="111" t="s">
        <v>361</v>
      </c>
      <c r="V29" s="10" t="s">
        <v>85</v>
      </c>
      <c r="X29" s="11"/>
    </row>
    <row r="30" spans="3:24" x14ac:dyDescent="0.2">
      <c r="C30" s="107" t="s">
        <v>431</v>
      </c>
      <c r="D30" s="3"/>
      <c r="E30" s="111" t="s">
        <v>432</v>
      </c>
      <c r="F30" s="124">
        <f>ROUND(F29*F25,3)</f>
        <v>122.867</v>
      </c>
      <c r="G30" s="124">
        <v>122.867</v>
      </c>
      <c r="I30" s="124"/>
      <c r="S30" s="107" t="s">
        <v>383</v>
      </c>
      <c r="T30" s="110"/>
      <c r="U30" s="111" t="s">
        <v>364</v>
      </c>
      <c r="V30" s="10" t="b">
        <v>1</v>
      </c>
      <c r="X30" s="11"/>
    </row>
    <row r="31" spans="3:24" x14ac:dyDescent="0.2">
      <c r="C31" s="107" t="s">
        <v>433</v>
      </c>
      <c r="D31" s="3"/>
      <c r="E31" s="111" t="s">
        <v>434</v>
      </c>
      <c r="F31" s="142">
        <f>ROUND(F30*(1+F19)/(1-(F20+F21+F22)),3)</f>
        <v>176.12899999999999</v>
      </c>
      <c r="G31" s="142">
        <v>176.12899999999999</v>
      </c>
      <c r="I31" s="142"/>
      <c r="S31" s="107" t="s">
        <v>385</v>
      </c>
      <c r="T31" s="110"/>
      <c r="U31" s="111" t="s">
        <v>369</v>
      </c>
      <c r="V31" s="28">
        <v>45</v>
      </c>
      <c r="X31" s="11"/>
    </row>
    <row r="32" spans="3:24" x14ac:dyDescent="0.2">
      <c r="C32" s="107" t="s">
        <v>435</v>
      </c>
      <c r="D32" s="3"/>
      <c r="E32" s="143" t="s">
        <v>436</v>
      </c>
      <c r="F32" s="51">
        <f>ROUND(F31*1000/F28,3)</f>
        <v>0.503</v>
      </c>
      <c r="G32" s="51">
        <v>0.503</v>
      </c>
      <c r="I32" s="50"/>
      <c r="S32" s="107" t="s">
        <v>386</v>
      </c>
      <c r="T32" s="110"/>
      <c r="U32" s="111" t="s">
        <v>371</v>
      </c>
      <c r="V32" s="28" t="s">
        <v>95</v>
      </c>
      <c r="X32" s="11"/>
    </row>
    <row r="33" spans="3:26" x14ac:dyDescent="0.2">
      <c r="C33" s="107" t="s">
        <v>444</v>
      </c>
      <c r="D33" s="3"/>
      <c r="E33" s="108" t="s">
        <v>371</v>
      </c>
      <c r="F33" s="28" t="s">
        <v>83</v>
      </c>
      <c r="G33" s="28" t="s">
        <v>83</v>
      </c>
      <c r="I33" s="28"/>
      <c r="S33" s="107" t="s">
        <v>387</v>
      </c>
      <c r="T33" s="110"/>
      <c r="U33" s="111" t="s">
        <v>373</v>
      </c>
      <c r="V33" s="113"/>
      <c r="X33" s="11"/>
    </row>
    <row r="34" spans="3:26" x14ac:dyDescent="0.2">
      <c r="C34" s="107" t="s">
        <v>445</v>
      </c>
      <c r="D34" s="3"/>
      <c r="E34" s="108" t="s">
        <v>349</v>
      </c>
      <c r="F34" s="124">
        <f>G171</f>
        <v>80000</v>
      </c>
      <c r="G34" s="124">
        <v>80000</v>
      </c>
      <c r="I34" s="124"/>
      <c r="S34" s="107" t="s">
        <v>388</v>
      </c>
      <c r="T34" s="110"/>
      <c r="U34" s="111" t="s">
        <v>376</v>
      </c>
      <c r="V34" s="113">
        <v>90000</v>
      </c>
      <c r="X34" s="11"/>
    </row>
    <row r="35" spans="3:26" x14ac:dyDescent="0.2">
      <c r="C35" s="107" t="s">
        <v>446</v>
      </c>
      <c r="D35" s="3"/>
      <c r="E35" s="108" t="s">
        <v>437</v>
      </c>
      <c r="F35" s="132">
        <f>H171</f>
        <v>10536.299999999997</v>
      </c>
      <c r="G35" s="132">
        <v>10536.299999999997</v>
      </c>
      <c r="I35" s="132"/>
      <c r="S35" s="107" t="s">
        <v>389</v>
      </c>
      <c r="T35" s="110"/>
      <c r="U35" s="127" t="s">
        <v>378</v>
      </c>
      <c r="V35" s="188">
        <f>ROUND(0.1978*V34/1000,3)</f>
        <v>17.802</v>
      </c>
      <c r="X35" s="11"/>
    </row>
    <row r="36" spans="3:26" x14ac:dyDescent="0.2">
      <c r="C36" s="107" t="s">
        <v>447</v>
      </c>
      <c r="D36" s="3"/>
      <c r="E36" s="108" t="s">
        <v>438</v>
      </c>
      <c r="F36" s="124">
        <f>F171/F78</f>
        <v>0.33640183165746107</v>
      </c>
      <c r="G36" s="124">
        <v>0.33640183165746107</v>
      </c>
      <c r="I36" s="124"/>
      <c r="S36" s="107" t="s">
        <v>575</v>
      </c>
      <c r="T36" s="110"/>
      <c r="U36" s="108" t="s">
        <v>356</v>
      </c>
      <c r="V36" s="116" t="s">
        <v>567</v>
      </c>
      <c r="X36" s="11"/>
    </row>
    <row r="37" spans="3:26" x14ac:dyDescent="0.2">
      <c r="C37" s="107" t="s">
        <v>448</v>
      </c>
      <c r="D37" s="3"/>
      <c r="E37" s="108" t="s">
        <v>439</v>
      </c>
      <c r="F37" s="324">
        <f>ROUND(F36*$F$32*12,3)</f>
        <v>2.0310000000000001</v>
      </c>
      <c r="G37" s="324">
        <v>2.0310000000000001</v>
      </c>
      <c r="I37" s="124"/>
      <c r="S37" s="107" t="s">
        <v>576</v>
      </c>
      <c r="T37" s="110"/>
      <c r="U37" s="111" t="s">
        <v>328</v>
      </c>
      <c r="V37" s="112" t="s">
        <v>329</v>
      </c>
    </row>
    <row r="38" spans="3:26" x14ac:dyDescent="0.2">
      <c r="C38" s="107" t="s">
        <v>577</v>
      </c>
      <c r="D38" s="3"/>
      <c r="E38" s="108" t="s">
        <v>70</v>
      </c>
      <c r="F38" s="145">
        <v>1</v>
      </c>
      <c r="G38" s="145">
        <v>1</v>
      </c>
      <c r="I38" s="145"/>
      <c r="S38" s="107" t="s">
        <v>578</v>
      </c>
      <c r="T38" s="110"/>
      <c r="U38" s="111" t="s">
        <v>359</v>
      </c>
      <c r="V38" s="10" t="b">
        <v>1</v>
      </c>
    </row>
    <row r="39" spans="3:26" x14ac:dyDescent="0.2">
      <c r="C39" s="107" t="s">
        <v>449</v>
      </c>
      <c r="D39" s="3"/>
      <c r="E39" s="108" t="s">
        <v>399</v>
      </c>
      <c r="F39" s="124">
        <f>F34</f>
        <v>80000</v>
      </c>
      <c r="G39" s="124">
        <v>80000</v>
      </c>
      <c r="I39" s="124"/>
      <c r="S39" s="107" t="s">
        <v>579</v>
      </c>
      <c r="T39" s="110"/>
      <c r="U39" s="111" t="s">
        <v>361</v>
      </c>
      <c r="V39" s="10" t="s">
        <v>92</v>
      </c>
    </row>
    <row r="40" spans="3:26" x14ac:dyDescent="0.2">
      <c r="C40" s="107" t="s">
        <v>450</v>
      </c>
      <c r="D40" s="3"/>
      <c r="E40" s="108" t="s">
        <v>440</v>
      </c>
      <c r="F40" s="124">
        <f>ROUND(F37*1.8,3)</f>
        <v>3.6560000000000001</v>
      </c>
      <c r="G40" s="124">
        <v>3.6560000000000001</v>
      </c>
      <c r="I40" s="124"/>
      <c r="S40" s="107" t="s">
        <v>580</v>
      </c>
      <c r="T40" s="3"/>
      <c r="U40" s="111" t="s">
        <v>364</v>
      </c>
      <c r="V40" s="10" t="b">
        <v>1</v>
      </c>
      <c r="Y40" s="189"/>
      <c r="Z40" s="6"/>
    </row>
    <row r="41" spans="3:26" x14ac:dyDescent="0.2">
      <c r="C41" s="107" t="s">
        <v>451</v>
      </c>
      <c r="D41" s="3"/>
      <c r="E41" s="108" t="s">
        <v>441</v>
      </c>
      <c r="F41" s="129">
        <f>ROUND(F39*F40/1000,3)</f>
        <v>292.48</v>
      </c>
      <c r="G41" s="129">
        <v>292.48</v>
      </c>
      <c r="I41" s="124"/>
      <c r="S41" s="107" t="s">
        <v>581</v>
      </c>
      <c r="T41" s="3"/>
      <c r="U41" s="111" t="s">
        <v>369</v>
      </c>
      <c r="V41" s="28">
        <v>60</v>
      </c>
      <c r="Y41" s="190"/>
      <c r="Z41" s="11"/>
    </row>
    <row r="42" spans="3:26" x14ac:dyDescent="0.2">
      <c r="C42" s="107" t="s">
        <v>452</v>
      </c>
      <c r="D42" s="3"/>
      <c r="E42" s="108" t="s">
        <v>442</v>
      </c>
      <c r="F42" s="124">
        <f>ROUND(F41/12,3)</f>
        <v>24.373000000000001</v>
      </c>
      <c r="G42" s="124">
        <v>24.373000000000001</v>
      </c>
      <c r="I42" s="124"/>
      <c r="S42" s="107" t="s">
        <v>582</v>
      </c>
      <c r="T42" s="3"/>
      <c r="U42" s="111" t="s">
        <v>371</v>
      </c>
      <c r="V42" s="28" t="s">
        <v>234</v>
      </c>
      <c r="Y42" s="191"/>
      <c r="Z42" s="8"/>
    </row>
    <row r="43" spans="3:26" x14ac:dyDescent="0.2">
      <c r="C43" s="107" t="s">
        <v>453</v>
      </c>
      <c r="D43" s="3"/>
      <c r="E43" s="143" t="s">
        <v>443</v>
      </c>
      <c r="F43" s="128">
        <f>ROUND(F37*F39/1000,3)</f>
        <v>162.47999999999999</v>
      </c>
      <c r="G43" s="128">
        <v>162.47999999999999</v>
      </c>
      <c r="I43" s="124"/>
      <c r="S43" s="107" t="s">
        <v>583</v>
      </c>
      <c r="T43" s="3"/>
      <c r="U43" s="111" t="s">
        <v>373</v>
      </c>
      <c r="V43" s="113"/>
      <c r="Y43" s="190"/>
      <c r="Z43" s="101"/>
    </row>
    <row r="44" spans="3:26" x14ac:dyDescent="0.2">
      <c r="C44" s="107" t="s">
        <v>584</v>
      </c>
      <c r="D44" s="37"/>
      <c r="E44" s="111" t="s">
        <v>371</v>
      </c>
      <c r="F44" s="28" t="s">
        <v>95</v>
      </c>
      <c r="G44" s="28" t="s">
        <v>95</v>
      </c>
      <c r="I44" s="28"/>
      <c r="S44" s="107" t="s">
        <v>536</v>
      </c>
      <c r="T44" s="3"/>
      <c r="U44" s="111" t="s">
        <v>376</v>
      </c>
      <c r="V44" s="113">
        <v>90000</v>
      </c>
      <c r="Y44" s="190"/>
      <c r="Z44" s="11"/>
    </row>
    <row r="45" spans="3:26" x14ac:dyDescent="0.2">
      <c r="C45" s="107" t="s">
        <v>585</v>
      </c>
      <c r="D45" s="37"/>
      <c r="E45" s="111" t="s">
        <v>349</v>
      </c>
      <c r="F45" s="192">
        <f>G172</f>
        <v>180000</v>
      </c>
      <c r="G45" s="192">
        <v>180000</v>
      </c>
      <c r="I45" s="192"/>
      <c r="S45" s="107" t="s">
        <v>586</v>
      </c>
      <c r="T45" s="3"/>
      <c r="U45" s="127" t="s">
        <v>378</v>
      </c>
      <c r="V45" s="188">
        <f>ROUND(0.7687*V44/1000,3)</f>
        <v>69.183000000000007</v>
      </c>
      <c r="Y45" s="190"/>
      <c r="Z45" s="11"/>
    </row>
    <row r="46" spans="3:26" x14ac:dyDescent="0.2">
      <c r="C46" s="107" t="s">
        <v>587</v>
      </c>
      <c r="D46" s="37"/>
      <c r="E46" s="111" t="s">
        <v>437</v>
      </c>
      <c r="F46" s="192">
        <f>H172</f>
        <v>37104.75</v>
      </c>
      <c r="G46" s="192">
        <v>37104.75</v>
      </c>
      <c r="I46" s="192"/>
      <c r="S46" s="107" t="s">
        <v>588</v>
      </c>
      <c r="T46" s="3"/>
      <c r="U46" s="108" t="s">
        <v>356</v>
      </c>
      <c r="V46" s="116" t="s">
        <v>566</v>
      </c>
      <c r="Y46" s="190"/>
      <c r="Z46" s="11"/>
    </row>
    <row r="47" spans="3:26" x14ac:dyDescent="0.2">
      <c r="C47" s="107" t="s">
        <v>589</v>
      </c>
      <c r="D47" s="37"/>
      <c r="E47" s="111" t="s">
        <v>438</v>
      </c>
      <c r="F47" s="132">
        <f>F172/F78</f>
        <v>0.52652284064265376</v>
      </c>
      <c r="G47" s="132">
        <v>0.52652284064265376</v>
      </c>
      <c r="I47" s="132"/>
      <c r="S47" s="107" t="s">
        <v>590</v>
      </c>
      <c r="T47" s="3"/>
      <c r="U47" s="111" t="s">
        <v>328</v>
      </c>
      <c r="V47" s="112" t="s">
        <v>329</v>
      </c>
      <c r="Y47" s="193"/>
      <c r="Z47" s="11"/>
    </row>
    <row r="48" spans="3:26" x14ac:dyDescent="0.2">
      <c r="C48" s="107" t="s">
        <v>591</v>
      </c>
      <c r="D48" s="37"/>
      <c r="E48" s="111" t="s">
        <v>439</v>
      </c>
      <c r="F48" s="325">
        <f>ROUND(F47*$F$32*12,3)</f>
        <v>3.1779999999999999</v>
      </c>
      <c r="G48" s="325">
        <v>3.1779999999999999</v>
      </c>
      <c r="I48" s="132"/>
      <c r="S48" s="107" t="s">
        <v>592</v>
      </c>
      <c r="T48" s="3"/>
      <c r="U48" s="111" t="s">
        <v>359</v>
      </c>
      <c r="V48" s="10" t="b">
        <v>0</v>
      </c>
      <c r="Y48" s="190"/>
      <c r="Z48" s="11"/>
    </row>
    <row r="49" spans="3:26" x14ac:dyDescent="0.2">
      <c r="C49" s="107" t="s">
        <v>593</v>
      </c>
      <c r="D49" s="37"/>
      <c r="E49" s="111" t="s">
        <v>70</v>
      </c>
      <c r="F49" s="145">
        <v>2</v>
      </c>
      <c r="G49" s="145">
        <v>2</v>
      </c>
      <c r="I49" s="145"/>
      <c r="S49" s="107" t="s">
        <v>594</v>
      </c>
      <c r="T49" s="3"/>
      <c r="U49" s="111" t="s">
        <v>361</v>
      </c>
      <c r="V49" s="10" t="s">
        <v>92</v>
      </c>
      <c r="Y49" s="190"/>
      <c r="Z49" s="11"/>
    </row>
    <row r="50" spans="3:26" x14ac:dyDescent="0.2">
      <c r="C50" s="107" t="s">
        <v>595</v>
      </c>
      <c r="D50" s="37"/>
      <c r="E50" s="111" t="s">
        <v>399</v>
      </c>
      <c r="F50" s="132">
        <f>F45</f>
        <v>180000</v>
      </c>
      <c r="G50" s="132">
        <v>180000</v>
      </c>
      <c r="I50" s="132"/>
      <c r="S50" s="107" t="s">
        <v>596</v>
      </c>
      <c r="T50" s="3"/>
      <c r="U50" s="111" t="s">
        <v>364</v>
      </c>
      <c r="V50" s="10" t="b">
        <v>1</v>
      </c>
      <c r="Y50" s="190"/>
      <c r="Z50" s="11"/>
    </row>
    <row r="51" spans="3:26" x14ac:dyDescent="0.2">
      <c r="C51" s="107" t="s">
        <v>597</v>
      </c>
      <c r="D51" s="37"/>
      <c r="E51" s="111" t="s">
        <v>440</v>
      </c>
      <c r="F51" s="132">
        <f>ROUND(F48*1.8,3)</f>
        <v>5.72</v>
      </c>
      <c r="G51" s="132">
        <v>5.72</v>
      </c>
      <c r="I51" s="132"/>
      <c r="S51" s="107" t="s">
        <v>598</v>
      </c>
      <c r="T51" s="3"/>
      <c r="U51" s="111" t="s">
        <v>369</v>
      </c>
      <c r="V51" s="28">
        <v>48</v>
      </c>
      <c r="Y51" s="190"/>
      <c r="Z51" s="11"/>
    </row>
    <row r="52" spans="3:26" x14ac:dyDescent="0.2">
      <c r="C52" s="107" t="s">
        <v>599</v>
      </c>
      <c r="D52" s="37"/>
      <c r="E52" s="111" t="s">
        <v>441</v>
      </c>
      <c r="F52" s="327">
        <f>ROUND(F51*F50/1000,3)</f>
        <v>1029.5999999999999</v>
      </c>
      <c r="G52" s="327">
        <v>1029.5999999999999</v>
      </c>
      <c r="I52" s="132"/>
      <c r="S52" s="107" t="s">
        <v>600</v>
      </c>
      <c r="T52" s="3"/>
      <c r="U52" s="111" t="s">
        <v>371</v>
      </c>
      <c r="V52" s="28" t="s">
        <v>95</v>
      </c>
    </row>
    <row r="53" spans="3:26" x14ac:dyDescent="0.2">
      <c r="C53" s="107" t="s">
        <v>601</v>
      </c>
      <c r="D53" s="37"/>
      <c r="E53" s="111" t="s">
        <v>442</v>
      </c>
      <c r="F53" s="132">
        <f>ROUND(F52/12,3)</f>
        <v>85.8</v>
      </c>
      <c r="G53" s="132">
        <v>85.8</v>
      </c>
      <c r="I53" s="132"/>
      <c r="S53" s="107" t="s">
        <v>602</v>
      </c>
      <c r="T53" s="3"/>
      <c r="U53" s="111" t="s">
        <v>373</v>
      </c>
      <c r="V53" s="113"/>
    </row>
    <row r="54" spans="3:26" x14ac:dyDescent="0.2">
      <c r="C54" s="107" t="s">
        <v>603</v>
      </c>
      <c r="D54" s="37"/>
      <c r="E54" s="127" t="s">
        <v>443</v>
      </c>
      <c r="F54" s="146">
        <f>ROUND(F48*F50/1000,3)</f>
        <v>572.04</v>
      </c>
      <c r="G54" s="146">
        <v>572.04</v>
      </c>
      <c r="I54" s="132"/>
      <c r="S54" s="107" t="s">
        <v>538</v>
      </c>
      <c r="T54" s="3"/>
      <c r="U54" s="111" t="s">
        <v>376</v>
      </c>
      <c r="V54" s="113">
        <v>90000</v>
      </c>
    </row>
    <row r="55" spans="3:26" x14ac:dyDescent="0.2">
      <c r="C55" s="107" t="s">
        <v>604</v>
      </c>
      <c r="E55" s="108" t="s">
        <v>371</v>
      </c>
      <c r="F55" s="28" t="s">
        <v>196</v>
      </c>
      <c r="G55" s="28" t="s">
        <v>196</v>
      </c>
      <c r="I55" s="28"/>
      <c r="S55" s="107" t="s">
        <v>605</v>
      </c>
      <c r="T55" s="3"/>
      <c r="U55" s="127" t="s">
        <v>378</v>
      </c>
      <c r="V55" s="188">
        <f>ROUND(0.1978*V54/1000,3)</f>
        <v>17.802</v>
      </c>
    </row>
    <row r="56" spans="3:26" x14ac:dyDescent="0.2">
      <c r="C56" s="107" t="s">
        <v>606</v>
      </c>
      <c r="E56" s="108" t="s">
        <v>349</v>
      </c>
      <c r="F56" s="194">
        <f>G173</f>
        <v>0</v>
      </c>
      <c r="G56" s="194">
        <v>0</v>
      </c>
      <c r="I56" s="194"/>
      <c r="S56" s="107" t="s">
        <v>607</v>
      </c>
      <c r="U56" s="108" t="s">
        <v>356</v>
      </c>
      <c r="V56" s="195" t="s">
        <v>565</v>
      </c>
    </row>
    <row r="57" spans="3:26" x14ac:dyDescent="0.2">
      <c r="C57" s="107" t="s">
        <v>608</v>
      </c>
      <c r="D57" s="3"/>
      <c r="E57" s="108" t="s">
        <v>437</v>
      </c>
      <c r="F57" s="194">
        <f>H173</f>
        <v>0</v>
      </c>
      <c r="G57" s="194">
        <v>0</v>
      </c>
      <c r="I57" s="194"/>
      <c r="S57" s="107" t="s">
        <v>609</v>
      </c>
      <c r="U57" s="111" t="s">
        <v>328</v>
      </c>
      <c r="V57" s="3" t="s">
        <v>330</v>
      </c>
    </row>
    <row r="58" spans="3:26" x14ac:dyDescent="0.2">
      <c r="C58" s="107" t="s">
        <v>610</v>
      </c>
      <c r="D58" s="3"/>
      <c r="E58" s="108" t="s">
        <v>438</v>
      </c>
      <c r="F58" s="132">
        <f>F173/F78</f>
        <v>0.82473891537763488</v>
      </c>
      <c r="G58" s="132">
        <v>0.82473891537763488</v>
      </c>
      <c r="I58" s="132"/>
      <c r="S58" s="107" t="s">
        <v>611</v>
      </c>
      <c r="U58" s="111" t="s">
        <v>359</v>
      </c>
      <c r="V58" s="11" t="b">
        <v>0</v>
      </c>
    </row>
    <row r="59" spans="3:26" x14ac:dyDescent="0.2">
      <c r="C59" s="107" t="s">
        <v>612</v>
      </c>
      <c r="D59" s="3"/>
      <c r="E59" s="108" t="s">
        <v>439</v>
      </c>
      <c r="F59" s="132">
        <f>ROUND(F58*$F$32*12,3)</f>
        <v>4.9779999999999998</v>
      </c>
      <c r="G59" s="132">
        <v>4.9779999999999998</v>
      </c>
      <c r="I59" s="132"/>
      <c r="S59" s="107" t="s">
        <v>613</v>
      </c>
      <c r="U59" s="111" t="s">
        <v>361</v>
      </c>
      <c r="V59" s="11" t="s">
        <v>92</v>
      </c>
    </row>
    <row r="60" spans="3:26" x14ac:dyDescent="0.2">
      <c r="C60" s="107" t="s">
        <v>614</v>
      </c>
      <c r="D60" s="3"/>
      <c r="E60" s="108" t="s">
        <v>70</v>
      </c>
      <c r="F60" s="145">
        <v>0</v>
      </c>
      <c r="G60" s="145">
        <v>0</v>
      </c>
      <c r="I60" s="145"/>
      <c r="S60" s="107" t="s">
        <v>615</v>
      </c>
      <c r="U60" s="111" t="s">
        <v>364</v>
      </c>
      <c r="V60" s="11" t="b">
        <v>1</v>
      </c>
    </row>
    <row r="61" spans="3:26" x14ac:dyDescent="0.2">
      <c r="C61" s="107" t="s">
        <v>616</v>
      </c>
      <c r="D61" s="3"/>
      <c r="E61" s="108" t="s">
        <v>399</v>
      </c>
      <c r="F61" s="132">
        <f>F56</f>
        <v>0</v>
      </c>
      <c r="G61" s="132">
        <v>0</v>
      </c>
      <c r="I61" s="132"/>
      <c r="S61" s="107" t="s">
        <v>617</v>
      </c>
      <c r="U61" s="111" t="s">
        <v>369</v>
      </c>
      <c r="V61" s="50">
        <v>42</v>
      </c>
    </row>
    <row r="62" spans="3:26" x14ac:dyDescent="0.2">
      <c r="C62" s="107" t="s">
        <v>618</v>
      </c>
      <c r="D62" s="3"/>
      <c r="E62" s="108" t="s">
        <v>440</v>
      </c>
      <c r="F62" s="132">
        <f>ROUND(F59*1.8,3)</f>
        <v>8.9600000000000009</v>
      </c>
      <c r="G62" s="132">
        <v>8.9600000000000009</v>
      </c>
      <c r="I62" s="132"/>
      <c r="S62" s="107" t="s">
        <v>619</v>
      </c>
      <c r="U62" s="111" t="s">
        <v>371</v>
      </c>
      <c r="V62" s="50" t="s">
        <v>83</v>
      </c>
    </row>
    <row r="63" spans="3:26" x14ac:dyDescent="0.2">
      <c r="C63" s="107" t="s">
        <v>620</v>
      </c>
      <c r="D63" s="3"/>
      <c r="E63" s="108" t="s">
        <v>441</v>
      </c>
      <c r="F63" s="132">
        <f>ROUND(F62*F61/1000,3)</f>
        <v>0</v>
      </c>
      <c r="G63" s="132">
        <v>0</v>
      </c>
      <c r="I63" s="132"/>
      <c r="S63" s="107" t="s">
        <v>621</v>
      </c>
      <c r="U63" s="111" t="s">
        <v>373</v>
      </c>
      <c r="V63" s="101">
        <v>110000</v>
      </c>
    </row>
    <row r="64" spans="3:26" x14ac:dyDescent="0.2">
      <c r="C64" s="107" t="s">
        <v>622</v>
      </c>
      <c r="D64" s="3"/>
      <c r="E64" s="108" t="s">
        <v>442</v>
      </c>
      <c r="F64" s="132">
        <f>ROUND(F63/12,3)</f>
        <v>0</v>
      </c>
      <c r="G64" s="132">
        <v>0</v>
      </c>
      <c r="I64" s="132"/>
      <c r="S64" s="107" t="s">
        <v>540</v>
      </c>
      <c r="U64" s="111" t="s">
        <v>376</v>
      </c>
      <c r="V64" s="101">
        <v>110000</v>
      </c>
    </row>
    <row r="65" spans="3:22" x14ac:dyDescent="0.2">
      <c r="C65" s="107" t="s">
        <v>623</v>
      </c>
      <c r="D65" s="3"/>
      <c r="E65" s="143" t="s">
        <v>443</v>
      </c>
      <c r="F65" s="146">
        <f>ROUND(F59*F61/1000,3)</f>
        <v>0</v>
      </c>
      <c r="G65" s="146">
        <v>0</v>
      </c>
      <c r="I65" s="132"/>
      <c r="S65" s="107" t="s">
        <v>624</v>
      </c>
      <c r="U65" s="127" t="s">
        <v>378</v>
      </c>
      <c r="V65" s="196">
        <f>ROUND(0.0738*V64/1000,3)</f>
        <v>8.1180000000000003</v>
      </c>
    </row>
    <row r="66" spans="3:22" x14ac:dyDescent="0.2">
      <c r="C66" s="107" t="s">
        <v>625</v>
      </c>
      <c r="D66" s="3"/>
      <c r="E66" s="108" t="s">
        <v>371</v>
      </c>
      <c r="F66" s="50" t="s">
        <v>234</v>
      </c>
      <c r="G66" s="50" t="s">
        <v>234</v>
      </c>
      <c r="I66" s="50"/>
      <c r="S66" s="107" t="s">
        <v>626</v>
      </c>
      <c r="U66" s="108" t="s">
        <v>356</v>
      </c>
      <c r="V66" s="195" t="s">
        <v>564</v>
      </c>
    </row>
    <row r="67" spans="3:22" x14ac:dyDescent="0.2">
      <c r="C67" s="107" t="s">
        <v>627</v>
      </c>
      <c r="D67" s="3"/>
      <c r="E67" s="108" t="s">
        <v>349</v>
      </c>
      <c r="F67" s="197">
        <f>G174</f>
        <v>90000</v>
      </c>
      <c r="G67" s="197">
        <v>90000</v>
      </c>
      <c r="I67" s="197"/>
      <c r="S67" s="107" t="s">
        <v>628</v>
      </c>
      <c r="U67" s="111" t="s">
        <v>328</v>
      </c>
      <c r="V67" s="3" t="s">
        <v>330</v>
      </c>
    </row>
    <row r="68" spans="3:22" x14ac:dyDescent="0.2">
      <c r="C68" s="107" t="s">
        <v>629</v>
      </c>
      <c r="D68" s="3"/>
      <c r="E68" s="108" t="s">
        <v>437</v>
      </c>
      <c r="F68" s="132">
        <f>H174</f>
        <v>71513.324999999997</v>
      </c>
      <c r="G68" s="132">
        <v>71513.324999999997</v>
      </c>
      <c r="I68" s="132"/>
      <c r="S68" s="107" t="s">
        <v>630</v>
      </c>
      <c r="U68" s="111" t="s">
        <v>359</v>
      </c>
      <c r="V68" s="11" t="b">
        <v>0</v>
      </c>
    </row>
    <row r="69" spans="3:22" x14ac:dyDescent="0.2">
      <c r="C69" s="107" t="s">
        <v>631</v>
      </c>
      <c r="D69" s="3"/>
      <c r="E69" s="108" t="s">
        <v>438</v>
      </c>
      <c r="F69" s="132">
        <f>F174/F78</f>
        <v>2.0295729804297995</v>
      </c>
      <c r="G69" s="132">
        <v>2.0295729804297995</v>
      </c>
      <c r="I69" s="132"/>
      <c r="S69" s="107" t="s">
        <v>632</v>
      </c>
      <c r="U69" s="111" t="s">
        <v>361</v>
      </c>
      <c r="V69" s="11" t="s">
        <v>92</v>
      </c>
    </row>
    <row r="70" spans="3:22" x14ac:dyDescent="0.2">
      <c r="C70" s="107" t="s">
        <v>633</v>
      </c>
      <c r="D70" s="3"/>
      <c r="E70" s="108" t="s">
        <v>439</v>
      </c>
      <c r="F70" s="325">
        <f>ROUND(F69*$F$32*12,3)</f>
        <v>12.250999999999999</v>
      </c>
      <c r="G70" s="325">
        <v>12.250999999999999</v>
      </c>
      <c r="I70" s="132"/>
      <c r="S70" s="107" t="s">
        <v>634</v>
      </c>
      <c r="U70" s="111" t="s">
        <v>364</v>
      </c>
      <c r="V70" s="11" t="b">
        <v>1</v>
      </c>
    </row>
    <row r="71" spans="3:22" x14ac:dyDescent="0.2">
      <c r="C71" s="107" t="s">
        <v>635</v>
      </c>
      <c r="D71" s="3"/>
      <c r="E71" s="108" t="s">
        <v>70</v>
      </c>
      <c r="F71" s="145">
        <v>1</v>
      </c>
      <c r="G71" s="145">
        <v>1</v>
      </c>
      <c r="I71" s="145"/>
      <c r="S71" s="107" t="s">
        <v>636</v>
      </c>
      <c r="U71" s="111" t="s">
        <v>369</v>
      </c>
      <c r="V71" s="50">
        <v>40</v>
      </c>
    </row>
    <row r="72" spans="3:22" x14ac:dyDescent="0.2">
      <c r="C72" s="107" t="s">
        <v>637</v>
      </c>
      <c r="D72" s="3"/>
      <c r="E72" s="108" t="s">
        <v>399</v>
      </c>
      <c r="F72" s="132">
        <f>F67</f>
        <v>90000</v>
      </c>
      <c r="G72" s="132">
        <v>90000</v>
      </c>
      <c r="I72" s="132"/>
      <c r="S72" s="107" t="s">
        <v>638</v>
      </c>
      <c r="U72" s="111" t="s">
        <v>371</v>
      </c>
      <c r="V72" s="50" t="s">
        <v>83</v>
      </c>
    </row>
    <row r="73" spans="3:22" x14ac:dyDescent="0.2">
      <c r="C73" s="107" t="s">
        <v>639</v>
      </c>
      <c r="D73" s="3"/>
      <c r="E73" s="108" t="s">
        <v>440</v>
      </c>
      <c r="F73" s="132">
        <f>ROUND(F70*1.8,3)</f>
        <v>22.052</v>
      </c>
      <c r="G73" s="132">
        <v>22.052</v>
      </c>
      <c r="I73" s="132"/>
      <c r="S73" s="107" t="s">
        <v>640</v>
      </c>
      <c r="U73" s="111" t="s">
        <v>373</v>
      </c>
      <c r="V73" s="101">
        <v>95000</v>
      </c>
    </row>
    <row r="74" spans="3:22" x14ac:dyDescent="0.2">
      <c r="C74" s="107" t="s">
        <v>641</v>
      </c>
      <c r="D74" s="3"/>
      <c r="E74" s="108" t="s">
        <v>441</v>
      </c>
      <c r="F74" s="327">
        <f>ROUND(F73*F72/1000,3)</f>
        <v>1984.68</v>
      </c>
      <c r="G74" s="327">
        <v>1984.68</v>
      </c>
      <c r="I74" s="132"/>
      <c r="S74" s="107" t="s">
        <v>642</v>
      </c>
      <c r="U74" s="111" t="s">
        <v>376</v>
      </c>
      <c r="V74" s="101">
        <v>95000</v>
      </c>
    </row>
    <row r="75" spans="3:22" x14ac:dyDescent="0.2">
      <c r="C75" s="107" t="s">
        <v>643</v>
      </c>
      <c r="D75" s="3"/>
      <c r="E75" s="108" t="s">
        <v>442</v>
      </c>
      <c r="F75" s="132">
        <f>ROUND(F74/12,3)</f>
        <v>165.39</v>
      </c>
      <c r="G75" s="132">
        <v>165.39</v>
      </c>
      <c r="I75" s="132"/>
      <c r="S75" s="107" t="s">
        <v>644</v>
      </c>
      <c r="U75" s="127" t="s">
        <v>378</v>
      </c>
      <c r="V75" s="196">
        <f>ROUND(0.0738*V74/1000,3)</f>
        <v>7.0110000000000001</v>
      </c>
    </row>
    <row r="76" spans="3:22" x14ac:dyDescent="0.2">
      <c r="C76" s="107" t="s">
        <v>645</v>
      </c>
      <c r="D76" s="3"/>
      <c r="E76" s="143" t="s">
        <v>443</v>
      </c>
      <c r="F76" s="146">
        <f>ROUND(F70*F72/1000,3)</f>
        <v>1102.5899999999999</v>
      </c>
      <c r="G76" s="146">
        <v>1102.5899999999999</v>
      </c>
      <c r="I76" s="132"/>
      <c r="S76" s="107" t="s">
        <v>646</v>
      </c>
      <c r="U76" s="108" t="s">
        <v>356</v>
      </c>
      <c r="V76" s="116" t="s">
        <v>563</v>
      </c>
    </row>
    <row r="77" spans="3:22" x14ac:dyDescent="0.2">
      <c r="C77" s="107" t="s">
        <v>454</v>
      </c>
      <c r="D77" s="3"/>
      <c r="E77" s="108" t="s">
        <v>455</v>
      </c>
      <c r="F77" s="124">
        <f>F34+F45+F56+F67</f>
        <v>350000</v>
      </c>
      <c r="G77" s="124">
        <v>350000</v>
      </c>
      <c r="I77" s="124"/>
      <c r="S77" s="107" t="s">
        <v>647</v>
      </c>
      <c r="U77" s="111" t="s">
        <v>328</v>
      </c>
      <c r="V77" s="11" t="s">
        <v>329</v>
      </c>
    </row>
    <row r="78" spans="3:22" x14ac:dyDescent="0.2">
      <c r="C78" s="107" t="s">
        <v>456</v>
      </c>
      <c r="D78" s="3"/>
      <c r="E78" s="108" t="s">
        <v>457</v>
      </c>
      <c r="F78" s="124">
        <f>(F35+F46+F57+F68)/F77</f>
        <v>0.34044107142857144</v>
      </c>
      <c r="G78" s="124">
        <v>0.34044107142857144</v>
      </c>
      <c r="I78" s="124"/>
      <c r="S78" s="107" t="s">
        <v>648</v>
      </c>
      <c r="U78" s="111" t="s">
        <v>359</v>
      </c>
      <c r="V78" s="10" t="b">
        <v>0</v>
      </c>
    </row>
    <row r="79" spans="3:22" x14ac:dyDescent="0.2">
      <c r="C79" s="107" t="s">
        <v>458</v>
      </c>
      <c r="D79" s="3"/>
      <c r="E79" s="108" t="s">
        <v>459</v>
      </c>
      <c r="F79" s="124">
        <f>ROUND((F41+F52+F63+F74)*1000/(F39+F50+F61+F72),3)</f>
        <v>9.4480000000000004</v>
      </c>
      <c r="G79" s="124">
        <v>9.4480000000000004</v>
      </c>
      <c r="I79" s="124"/>
      <c r="S79" s="107" t="s">
        <v>649</v>
      </c>
      <c r="U79" s="111" t="s">
        <v>361</v>
      </c>
      <c r="V79" s="10" t="s">
        <v>85</v>
      </c>
    </row>
    <row r="80" spans="3:22" x14ac:dyDescent="0.2">
      <c r="C80" s="107" t="s">
        <v>460</v>
      </c>
      <c r="D80" s="3"/>
      <c r="E80" s="108" t="s">
        <v>461</v>
      </c>
      <c r="F80" s="124">
        <f>ROUND((F43+F54+F65+F76)*1000/(F39+F50+F61+F72),3)</f>
        <v>5.2489999999999997</v>
      </c>
      <c r="G80" s="124">
        <v>5.2489999999999997</v>
      </c>
      <c r="I80" s="124"/>
      <c r="S80" s="107" t="s">
        <v>650</v>
      </c>
      <c r="U80" s="111" t="s">
        <v>364</v>
      </c>
      <c r="V80" s="10" t="b">
        <v>1</v>
      </c>
    </row>
    <row r="81" spans="3:22" x14ac:dyDescent="0.2">
      <c r="C81" s="107" t="s">
        <v>462</v>
      </c>
      <c r="D81" s="3"/>
      <c r="E81" s="108" t="s">
        <v>463</v>
      </c>
      <c r="F81" s="124">
        <f>F39+F50+F61+F72</f>
        <v>350000</v>
      </c>
      <c r="G81" s="124">
        <v>350000</v>
      </c>
      <c r="I81" s="124"/>
      <c r="S81" s="107" t="s">
        <v>651</v>
      </c>
      <c r="U81" s="111" t="s">
        <v>369</v>
      </c>
      <c r="V81" s="28">
        <v>39</v>
      </c>
    </row>
    <row r="82" spans="3:22" x14ac:dyDescent="0.2">
      <c r="C82" s="107" t="s">
        <v>464</v>
      </c>
      <c r="D82" s="3"/>
      <c r="E82" s="143" t="s">
        <v>465</v>
      </c>
      <c r="F82" s="198">
        <f>F38+F49+F60+F71</f>
        <v>4</v>
      </c>
      <c r="G82" s="198">
        <v>4</v>
      </c>
      <c r="I82" s="145"/>
      <c r="S82" s="107" t="s">
        <v>652</v>
      </c>
      <c r="U82" s="111" t="s">
        <v>371</v>
      </c>
      <c r="V82" s="28" t="s">
        <v>79</v>
      </c>
    </row>
    <row r="83" spans="3:22" x14ac:dyDescent="0.2">
      <c r="C83" s="107"/>
      <c r="D83" s="3"/>
      <c r="E83" s="108" t="s">
        <v>441</v>
      </c>
      <c r="F83" s="332">
        <f>ROUND(F79*F77/1000, 3)</f>
        <v>3306.8</v>
      </c>
      <c r="G83" s="334">
        <v>3306.8</v>
      </c>
      <c r="I83" s="145"/>
      <c r="S83" s="107"/>
      <c r="U83" s="111"/>
      <c r="V83" s="28"/>
    </row>
    <row r="84" spans="3:22" x14ac:dyDescent="0.2">
      <c r="C84" s="107"/>
      <c r="D84" s="3"/>
      <c r="E84" s="108" t="s">
        <v>1438</v>
      </c>
      <c r="F84" s="332">
        <f>ROUND(F83/12, 3)</f>
        <v>275.56700000000001</v>
      </c>
      <c r="G84" s="334">
        <v>275.56700000000001</v>
      </c>
      <c r="I84" s="145"/>
      <c r="S84" s="107"/>
      <c r="U84" s="111"/>
      <c r="V84" s="28"/>
    </row>
    <row r="85" spans="3:22" x14ac:dyDescent="0.2">
      <c r="C85" s="107"/>
      <c r="D85" s="3"/>
      <c r="E85" s="143" t="s">
        <v>1437</v>
      </c>
      <c r="F85" s="333">
        <f>ROUND(F80*F77/1000, 3)</f>
        <v>1837.15</v>
      </c>
      <c r="G85" s="335">
        <v>1837.15</v>
      </c>
      <c r="I85" s="145"/>
      <c r="S85" s="107"/>
      <c r="U85" s="111"/>
      <c r="V85" s="28"/>
    </row>
    <row r="86" spans="3:22" x14ac:dyDescent="0.2">
      <c r="C86" s="107" t="s">
        <v>404</v>
      </c>
      <c r="D86" s="35"/>
      <c r="E86" s="108" t="s">
        <v>66</v>
      </c>
      <c r="F86" s="186" t="s">
        <v>560</v>
      </c>
      <c r="G86" s="186" t="s">
        <v>560</v>
      </c>
      <c r="I86" s="10"/>
      <c r="S86" s="107" t="s">
        <v>653</v>
      </c>
      <c r="U86" s="111" t="s">
        <v>373</v>
      </c>
      <c r="V86" s="113">
        <v>80000</v>
      </c>
    </row>
    <row r="87" spans="3:22" x14ac:dyDescent="0.2">
      <c r="C87" s="107" t="s">
        <v>654</v>
      </c>
      <c r="D87" s="3"/>
      <c r="E87" s="111" t="s">
        <v>426</v>
      </c>
      <c r="F87" s="28">
        <v>5</v>
      </c>
      <c r="G87" s="28">
        <v>5</v>
      </c>
      <c r="I87" s="28"/>
      <c r="S87" s="107" t="s">
        <v>655</v>
      </c>
      <c r="U87" s="111" t="s">
        <v>376</v>
      </c>
      <c r="V87" s="113">
        <f>V86</f>
        <v>80000</v>
      </c>
    </row>
    <row r="88" spans="3:22" x14ac:dyDescent="0.2">
      <c r="C88" s="107" t="s">
        <v>656</v>
      </c>
      <c r="D88" s="3"/>
      <c r="E88" s="111" t="s">
        <v>349</v>
      </c>
      <c r="F88" s="192">
        <f>V64+V74+V87+V97+V107</f>
        <v>435000</v>
      </c>
      <c r="G88" s="192">
        <v>435000</v>
      </c>
      <c r="I88" s="192"/>
      <c r="S88" s="107" t="s">
        <v>657</v>
      </c>
      <c r="U88" s="127" t="s">
        <v>378</v>
      </c>
      <c r="V88" s="188">
        <f>ROUND(0.0813*V87/1000,3)</f>
        <v>6.5039999999999996</v>
      </c>
    </row>
    <row r="89" spans="3:22" x14ac:dyDescent="0.2">
      <c r="C89" s="107" t="s">
        <v>658</v>
      </c>
      <c r="D89" s="3"/>
      <c r="E89" s="111" t="s">
        <v>430</v>
      </c>
      <c r="F89" s="192">
        <f>V65+V75+V88+V98+V108</f>
        <v>88.894000000000005</v>
      </c>
      <c r="G89" s="192">
        <v>88.894000000000005</v>
      </c>
      <c r="I89" s="192"/>
      <c r="S89" s="107" t="s">
        <v>659</v>
      </c>
      <c r="U89" s="108" t="s">
        <v>356</v>
      </c>
      <c r="V89" s="116" t="s">
        <v>562</v>
      </c>
    </row>
    <row r="90" spans="3:22" x14ac:dyDescent="0.2">
      <c r="C90" s="107" t="s">
        <v>660</v>
      </c>
      <c r="D90" s="3"/>
      <c r="E90" s="111" t="s">
        <v>432</v>
      </c>
      <c r="F90" s="192">
        <f>ROUND(F89*F25,3)</f>
        <v>98.671999999999997</v>
      </c>
      <c r="G90" s="192">
        <v>98.671999999999997</v>
      </c>
      <c r="I90" s="192"/>
      <c r="S90" s="107" t="s">
        <v>661</v>
      </c>
      <c r="U90" s="111" t="s">
        <v>328</v>
      </c>
      <c r="V90" s="11" t="s">
        <v>329</v>
      </c>
    </row>
    <row r="91" spans="3:22" x14ac:dyDescent="0.2">
      <c r="C91" s="107" t="s">
        <v>662</v>
      </c>
      <c r="D91" s="3"/>
      <c r="E91" s="111" t="s">
        <v>434</v>
      </c>
      <c r="F91" s="199">
        <f>ROUND(F90*(1+F19)/(1-(F20+F21+F22)),3)</f>
        <v>141.446</v>
      </c>
      <c r="G91" s="199">
        <v>141.446</v>
      </c>
      <c r="I91" s="199"/>
      <c r="S91" s="107" t="s">
        <v>663</v>
      </c>
      <c r="U91" s="111" t="s">
        <v>359</v>
      </c>
      <c r="V91" s="10" t="b">
        <v>0</v>
      </c>
    </row>
    <row r="92" spans="3:22" x14ac:dyDescent="0.2">
      <c r="C92" s="107" t="s">
        <v>664</v>
      </c>
      <c r="D92" s="3"/>
      <c r="E92" s="143" t="s">
        <v>436</v>
      </c>
      <c r="F92" s="135">
        <f>ROUND(F91*1000/F88,3)</f>
        <v>0.32500000000000001</v>
      </c>
      <c r="G92" s="135">
        <v>0.32500000000000001</v>
      </c>
      <c r="I92" s="28"/>
      <c r="S92" s="107" t="s">
        <v>665</v>
      </c>
      <c r="U92" s="111" t="s">
        <v>361</v>
      </c>
      <c r="V92" s="10" t="s">
        <v>85</v>
      </c>
    </row>
    <row r="93" spans="3:22" x14ac:dyDescent="0.2">
      <c r="C93" s="107" t="s">
        <v>666</v>
      </c>
      <c r="D93" s="3"/>
      <c r="E93" s="108" t="s">
        <v>371</v>
      </c>
      <c r="F93" s="28" t="s">
        <v>79</v>
      </c>
      <c r="G93" s="28" t="s">
        <v>79</v>
      </c>
      <c r="I93" s="28"/>
      <c r="S93" s="107" t="s">
        <v>667</v>
      </c>
      <c r="U93" s="111" t="s">
        <v>364</v>
      </c>
      <c r="V93" s="10" t="b">
        <v>1</v>
      </c>
    </row>
    <row r="94" spans="3:22" x14ac:dyDescent="0.2">
      <c r="C94" s="107" t="s">
        <v>668</v>
      </c>
      <c r="D94" s="3"/>
      <c r="E94" s="108" t="s">
        <v>349</v>
      </c>
      <c r="F94" s="192">
        <f>G201</f>
        <v>80000</v>
      </c>
      <c r="G94" s="192">
        <v>80000</v>
      </c>
      <c r="I94" s="192"/>
      <c r="S94" s="107" t="s">
        <v>669</v>
      </c>
      <c r="U94" s="111" t="s">
        <v>369</v>
      </c>
      <c r="V94" s="50">
        <v>40</v>
      </c>
    </row>
    <row r="95" spans="3:22" x14ac:dyDescent="0.2">
      <c r="C95" s="107" t="s">
        <v>670</v>
      </c>
      <c r="D95" s="3"/>
      <c r="E95" s="108" t="s">
        <v>437</v>
      </c>
      <c r="F95" s="194">
        <f>H201</f>
        <v>6423.4400000000032</v>
      </c>
      <c r="G95" s="194">
        <v>6423.4400000000032</v>
      </c>
      <c r="I95" s="194"/>
      <c r="S95" s="107" t="s">
        <v>671</v>
      </c>
      <c r="U95" s="111" t="s">
        <v>371</v>
      </c>
      <c r="V95" s="50" t="s">
        <v>83</v>
      </c>
    </row>
    <row r="96" spans="3:22" x14ac:dyDescent="0.2">
      <c r="C96" s="107" t="s">
        <v>672</v>
      </c>
      <c r="D96" s="3"/>
      <c r="E96" s="108" t="s">
        <v>438</v>
      </c>
      <c r="F96" s="192">
        <f>F201/F127</f>
        <v>0.3155544738667832</v>
      </c>
      <c r="G96" s="192">
        <v>0.3155544738667832</v>
      </c>
      <c r="I96" s="192"/>
      <c r="S96" s="107" t="s">
        <v>673</v>
      </c>
      <c r="U96" s="111" t="s">
        <v>373</v>
      </c>
      <c r="V96" s="113">
        <v>75000</v>
      </c>
    </row>
    <row r="97" spans="3:26" x14ac:dyDescent="0.2">
      <c r="C97" s="107" t="s">
        <v>674</v>
      </c>
      <c r="D97" s="3"/>
      <c r="E97" s="108" t="s">
        <v>439</v>
      </c>
      <c r="F97" s="326">
        <f>ROUND(F96*$F$92*12,3)</f>
        <v>1.2310000000000001</v>
      </c>
      <c r="G97" s="326">
        <v>1.2310000000000001</v>
      </c>
      <c r="I97" s="192"/>
      <c r="S97" s="107" t="s">
        <v>542</v>
      </c>
      <c r="U97" s="111" t="s">
        <v>376</v>
      </c>
      <c r="V97" s="113">
        <f>V96</f>
        <v>75000</v>
      </c>
    </row>
    <row r="98" spans="3:26" x14ac:dyDescent="0.2">
      <c r="C98" s="107" t="s">
        <v>675</v>
      </c>
      <c r="D98" s="3"/>
      <c r="E98" s="108" t="s">
        <v>70</v>
      </c>
      <c r="F98" s="200">
        <v>1</v>
      </c>
      <c r="G98" s="200">
        <v>1</v>
      </c>
      <c r="I98" s="200"/>
      <c r="S98" s="107" t="s">
        <v>676</v>
      </c>
      <c r="U98" s="127" t="s">
        <v>378</v>
      </c>
      <c r="V98" s="188">
        <f>ROUND(0.1281*V97/1000,3)</f>
        <v>9.6080000000000005</v>
      </c>
    </row>
    <row r="99" spans="3:26" x14ac:dyDescent="0.2">
      <c r="C99" s="107" t="s">
        <v>677</v>
      </c>
      <c r="D99" s="3"/>
      <c r="E99" s="108" t="s">
        <v>399</v>
      </c>
      <c r="F99" s="192">
        <f>F94</f>
        <v>80000</v>
      </c>
      <c r="G99" s="192">
        <v>80000</v>
      </c>
      <c r="I99" s="192"/>
      <c r="S99" s="107" t="s">
        <v>678</v>
      </c>
      <c r="U99" s="108" t="s">
        <v>356</v>
      </c>
      <c r="V99" s="195" t="s">
        <v>561</v>
      </c>
      <c r="Y99" s="6"/>
      <c r="Z99" s="3"/>
    </row>
    <row r="100" spans="3:26" x14ac:dyDescent="0.2">
      <c r="C100" s="107" t="s">
        <v>679</v>
      </c>
      <c r="D100" s="3"/>
      <c r="E100" s="108" t="s">
        <v>440</v>
      </c>
      <c r="F100" s="192">
        <f>ROUND(F97*1.8,3)</f>
        <v>2.2160000000000002</v>
      </c>
      <c r="G100" s="192">
        <v>2.2160000000000002</v>
      </c>
      <c r="I100" s="192"/>
      <c r="S100" s="107" t="s">
        <v>680</v>
      </c>
      <c r="U100" s="111" t="s">
        <v>328</v>
      </c>
      <c r="V100" s="11" t="s">
        <v>329</v>
      </c>
      <c r="Y100" s="11"/>
      <c r="Z100" s="3"/>
    </row>
    <row r="101" spans="3:26" x14ac:dyDescent="0.2">
      <c r="C101" s="107" t="s">
        <v>681</v>
      </c>
      <c r="D101" s="3"/>
      <c r="E101" s="108" t="s">
        <v>441</v>
      </c>
      <c r="F101" s="331">
        <f>ROUND(F99*F100/1000,3)</f>
        <v>177.28</v>
      </c>
      <c r="G101" s="331">
        <v>177.28</v>
      </c>
      <c r="I101" s="192"/>
      <c r="S101" s="107" t="s">
        <v>682</v>
      </c>
      <c r="U101" s="111" t="s">
        <v>359</v>
      </c>
      <c r="V101" s="11" t="b">
        <v>1</v>
      </c>
      <c r="Y101" s="8"/>
      <c r="Z101" s="3"/>
    </row>
    <row r="102" spans="3:26" x14ac:dyDescent="0.2">
      <c r="C102" s="107" t="s">
        <v>683</v>
      </c>
      <c r="D102" s="3"/>
      <c r="E102" s="108" t="s">
        <v>442</v>
      </c>
      <c r="F102" s="192">
        <f>ROUND(F101/12,3)</f>
        <v>14.773</v>
      </c>
      <c r="G102" s="192">
        <v>14.773</v>
      </c>
      <c r="I102" s="192"/>
      <c r="S102" s="107" t="s">
        <v>684</v>
      </c>
      <c r="U102" s="111" t="s">
        <v>361</v>
      </c>
      <c r="V102" s="11" t="s">
        <v>92</v>
      </c>
      <c r="Y102" s="101"/>
      <c r="Z102" s="3"/>
    </row>
    <row r="103" spans="3:26" x14ac:dyDescent="0.2">
      <c r="C103" s="107" t="s">
        <v>685</v>
      </c>
      <c r="D103" s="3"/>
      <c r="E103" s="143" t="s">
        <v>443</v>
      </c>
      <c r="F103" s="201">
        <f>ROUND(F97*F99/1000,3)</f>
        <v>98.48</v>
      </c>
      <c r="G103" s="201">
        <v>98.48</v>
      </c>
      <c r="I103" s="192"/>
      <c r="S103" s="107" t="s">
        <v>686</v>
      </c>
      <c r="U103" s="111" t="s">
        <v>364</v>
      </c>
      <c r="V103" s="11" t="b">
        <v>1</v>
      </c>
      <c r="Y103" s="11"/>
      <c r="Z103" s="3"/>
    </row>
    <row r="104" spans="3:26" x14ac:dyDescent="0.2">
      <c r="C104" s="107" t="s">
        <v>687</v>
      </c>
      <c r="D104" s="3"/>
      <c r="E104" s="108" t="s">
        <v>371</v>
      </c>
      <c r="F104" s="28" t="s">
        <v>83</v>
      </c>
      <c r="G104" s="28" t="s">
        <v>83</v>
      </c>
      <c r="I104" s="28"/>
      <c r="S104" s="107" t="s">
        <v>688</v>
      </c>
      <c r="U104" s="111" t="s">
        <v>369</v>
      </c>
      <c r="V104" s="50">
        <v>61</v>
      </c>
      <c r="Y104" s="11"/>
      <c r="Z104" s="3"/>
    </row>
    <row r="105" spans="3:26" x14ac:dyDescent="0.2">
      <c r="C105" s="107" t="s">
        <v>689</v>
      </c>
      <c r="D105" s="3"/>
      <c r="E105" s="108" t="s">
        <v>349</v>
      </c>
      <c r="F105" s="192">
        <f>G202</f>
        <v>280000</v>
      </c>
      <c r="G105" s="192">
        <v>280000</v>
      </c>
      <c r="I105" s="192"/>
      <c r="S105" s="107" t="s">
        <v>690</v>
      </c>
      <c r="U105" s="111" t="s">
        <v>371</v>
      </c>
      <c r="V105" s="50" t="s">
        <v>234</v>
      </c>
      <c r="Y105" s="11"/>
      <c r="Z105" s="3"/>
    </row>
    <row r="106" spans="3:26" x14ac:dyDescent="0.2">
      <c r="C106" s="107" t="s">
        <v>691</v>
      </c>
      <c r="D106" s="3"/>
      <c r="E106" s="108" t="s">
        <v>437</v>
      </c>
      <c r="F106" s="194">
        <f>H202</f>
        <v>34254.36</v>
      </c>
      <c r="G106" s="194">
        <v>34254.36</v>
      </c>
      <c r="I106" s="194"/>
      <c r="S106" s="107" t="s">
        <v>692</v>
      </c>
      <c r="U106" s="111" t="s">
        <v>373</v>
      </c>
      <c r="V106" s="101">
        <v>75000</v>
      </c>
      <c r="Y106" s="11"/>
      <c r="Z106" s="10"/>
    </row>
    <row r="107" spans="3:26" x14ac:dyDescent="0.2">
      <c r="C107" s="107" t="s">
        <v>693</v>
      </c>
      <c r="D107" s="3"/>
      <c r="E107" s="108" t="s">
        <v>438</v>
      </c>
      <c r="F107" s="192">
        <f>F202/F127</f>
        <v>0.48078895631550245</v>
      </c>
      <c r="G107" s="192">
        <v>0.48078895631550245</v>
      </c>
      <c r="I107" s="192"/>
      <c r="S107" s="107" t="s">
        <v>544</v>
      </c>
      <c r="U107" s="111" t="s">
        <v>376</v>
      </c>
      <c r="V107" s="101">
        <f>V106</f>
        <v>75000</v>
      </c>
      <c r="Y107" s="11"/>
      <c r="Z107" s="11"/>
    </row>
    <row r="108" spans="3:26" x14ac:dyDescent="0.2">
      <c r="C108" s="107" t="s">
        <v>694</v>
      </c>
      <c r="D108" s="3"/>
      <c r="E108" s="108" t="s">
        <v>439</v>
      </c>
      <c r="F108" s="326">
        <f>ROUND(F107*$F$92*12,3)</f>
        <v>1.875</v>
      </c>
      <c r="G108" s="326">
        <v>1.875</v>
      </c>
      <c r="I108" s="192"/>
      <c r="S108" s="107" t="s">
        <v>695</v>
      </c>
      <c r="U108" s="127" t="s">
        <v>378</v>
      </c>
      <c r="V108" s="196">
        <f>ROUND(0.7687*V107/1000,3)</f>
        <v>57.652999999999999</v>
      </c>
      <c r="Y108" s="11"/>
      <c r="Z108" s="11"/>
    </row>
    <row r="109" spans="3:26" x14ac:dyDescent="0.2">
      <c r="C109" s="107" t="s">
        <v>696</v>
      </c>
      <c r="D109" s="3"/>
      <c r="E109" s="108" t="s">
        <v>70</v>
      </c>
      <c r="F109" s="200">
        <v>3</v>
      </c>
      <c r="G109" s="200">
        <v>3</v>
      </c>
      <c r="I109" s="200"/>
      <c r="Y109" s="11"/>
      <c r="Z109" s="11"/>
    </row>
    <row r="110" spans="3:26" x14ac:dyDescent="0.2">
      <c r="C110" s="107" t="s">
        <v>697</v>
      </c>
      <c r="D110" s="3"/>
      <c r="E110" s="108" t="s">
        <v>399</v>
      </c>
      <c r="F110" s="192">
        <f>F105</f>
        <v>280000</v>
      </c>
      <c r="G110" s="192">
        <v>280000</v>
      </c>
      <c r="I110" s="192"/>
      <c r="Y110" s="11"/>
      <c r="Z110" s="11"/>
    </row>
    <row r="111" spans="3:26" x14ac:dyDescent="0.2">
      <c r="C111" s="107" t="s">
        <v>698</v>
      </c>
      <c r="D111" s="3"/>
      <c r="E111" s="108" t="s">
        <v>440</v>
      </c>
      <c r="F111" s="192">
        <f>ROUND(F108*1.8,3)</f>
        <v>3.375</v>
      </c>
      <c r="G111" s="192">
        <v>3.375</v>
      </c>
      <c r="I111" s="192"/>
      <c r="Y111" s="11"/>
      <c r="Z111" s="11"/>
    </row>
    <row r="112" spans="3:26" x14ac:dyDescent="0.2">
      <c r="C112" s="107" t="s">
        <v>699</v>
      </c>
      <c r="D112" s="3"/>
      <c r="E112" s="108" t="s">
        <v>441</v>
      </c>
      <c r="F112" s="331">
        <f>ROUND(F110*F111/1000,3)</f>
        <v>945</v>
      </c>
      <c r="G112" s="331">
        <v>945</v>
      </c>
      <c r="I112" s="192"/>
      <c r="Y112" s="11"/>
      <c r="Z112" s="11"/>
    </row>
    <row r="113" spans="3:26" x14ac:dyDescent="0.2">
      <c r="C113" s="107" t="s">
        <v>700</v>
      </c>
      <c r="D113" s="3"/>
      <c r="E113" s="108" t="s">
        <v>442</v>
      </c>
      <c r="F113" s="192">
        <f>ROUND(F112/12,3)</f>
        <v>78.75</v>
      </c>
      <c r="G113" s="192">
        <v>78.75</v>
      </c>
      <c r="I113" s="192"/>
      <c r="Y113" s="11"/>
      <c r="Z113" s="11"/>
    </row>
    <row r="114" spans="3:26" x14ac:dyDescent="0.2">
      <c r="C114" s="107" t="s">
        <v>701</v>
      </c>
      <c r="D114" s="3"/>
      <c r="E114" s="143" t="s">
        <v>443</v>
      </c>
      <c r="F114" s="201">
        <f>ROUND(F108*F110/1000,3)</f>
        <v>525</v>
      </c>
      <c r="G114" s="201">
        <v>525</v>
      </c>
      <c r="I114" s="192"/>
      <c r="Y114" s="11"/>
      <c r="Z114" s="11"/>
    </row>
    <row r="115" spans="3:26" x14ac:dyDescent="0.2">
      <c r="C115" s="107" t="s">
        <v>702</v>
      </c>
      <c r="D115" s="3"/>
      <c r="E115" s="108" t="s">
        <v>371</v>
      </c>
      <c r="F115" s="28" t="s">
        <v>234</v>
      </c>
      <c r="G115" s="28" t="s">
        <v>234</v>
      </c>
      <c r="I115" s="28"/>
      <c r="Y115" s="11"/>
      <c r="Z115" s="11"/>
    </row>
    <row r="116" spans="3:26" x14ac:dyDescent="0.2">
      <c r="C116" s="107" t="s">
        <v>703</v>
      </c>
      <c r="D116" s="3"/>
      <c r="E116" s="108" t="s">
        <v>349</v>
      </c>
      <c r="F116" s="192">
        <f>G203</f>
        <v>75000</v>
      </c>
      <c r="G116" s="192">
        <v>75000</v>
      </c>
      <c r="I116" s="192"/>
      <c r="Y116" s="11"/>
      <c r="Z116" s="11"/>
    </row>
    <row r="117" spans="3:26" x14ac:dyDescent="0.2">
      <c r="C117" s="107" t="s">
        <v>704</v>
      </c>
      <c r="D117" s="3"/>
      <c r="E117" s="108" t="s">
        <v>437</v>
      </c>
      <c r="F117" s="194">
        <f>H203</f>
        <v>55570.875000000007</v>
      </c>
      <c r="G117" s="194">
        <v>55570.875000000007</v>
      </c>
      <c r="I117" s="194"/>
      <c r="Y117" s="11"/>
      <c r="Z117" s="11"/>
    </row>
    <row r="118" spans="3:26" x14ac:dyDescent="0.2">
      <c r="C118" s="107" t="s">
        <v>705</v>
      </c>
      <c r="D118" s="3"/>
      <c r="E118" s="108" t="s">
        <v>438</v>
      </c>
      <c r="F118" s="192">
        <f>F203/F127</f>
        <v>2.9119413851671201</v>
      </c>
      <c r="G118" s="192">
        <v>2.9119413851671201</v>
      </c>
      <c r="I118" s="192"/>
      <c r="Y118" s="11"/>
      <c r="Z118" s="11"/>
    </row>
    <row r="119" spans="3:26" x14ac:dyDescent="0.2">
      <c r="C119" s="107" t="s">
        <v>706</v>
      </c>
      <c r="D119" s="3"/>
      <c r="E119" s="108" t="s">
        <v>439</v>
      </c>
      <c r="F119" s="326">
        <f>ROUND(F118*$F$92*12,3)</f>
        <v>11.356999999999999</v>
      </c>
      <c r="G119" s="326">
        <v>11.356999999999999</v>
      </c>
      <c r="I119" s="192"/>
      <c r="S119" s="107"/>
      <c r="U119" s="202"/>
      <c r="V119" s="118"/>
      <c r="Y119" s="11"/>
      <c r="Z119" s="11"/>
    </row>
    <row r="120" spans="3:26" x14ac:dyDescent="0.2">
      <c r="C120" s="107" t="s">
        <v>707</v>
      </c>
      <c r="D120" s="3"/>
      <c r="E120" s="108" t="s">
        <v>70</v>
      </c>
      <c r="F120" s="200">
        <v>1</v>
      </c>
      <c r="G120" s="200">
        <v>1</v>
      </c>
      <c r="I120" s="200"/>
      <c r="S120" s="107"/>
      <c r="U120" s="202"/>
      <c r="V120" s="118"/>
      <c r="Y120" s="11"/>
      <c r="Z120" s="11"/>
    </row>
    <row r="121" spans="3:26" x14ac:dyDescent="0.2">
      <c r="C121" s="107" t="s">
        <v>708</v>
      </c>
      <c r="D121" s="3"/>
      <c r="E121" s="108" t="s">
        <v>399</v>
      </c>
      <c r="F121" s="192">
        <f>F116</f>
        <v>75000</v>
      </c>
      <c r="G121" s="192">
        <v>75000</v>
      </c>
      <c r="I121" s="192"/>
      <c r="S121" s="107"/>
      <c r="U121" s="202"/>
      <c r="V121" s="118"/>
      <c r="Y121" s="11"/>
      <c r="Z121" s="11"/>
    </row>
    <row r="122" spans="3:26" x14ac:dyDescent="0.2">
      <c r="C122" s="107" t="s">
        <v>709</v>
      </c>
      <c r="D122" s="3"/>
      <c r="E122" s="108" t="s">
        <v>440</v>
      </c>
      <c r="F122" s="192">
        <f>ROUND(F119*1.8,3)</f>
        <v>20.443000000000001</v>
      </c>
      <c r="G122" s="192">
        <v>20.443000000000001</v>
      </c>
      <c r="I122" s="192"/>
      <c r="S122" s="107"/>
      <c r="U122" s="202"/>
      <c r="V122" s="118"/>
      <c r="Y122" s="11"/>
      <c r="Z122" s="11"/>
    </row>
    <row r="123" spans="3:26" x14ac:dyDescent="0.2">
      <c r="C123" s="107" t="s">
        <v>710</v>
      </c>
      <c r="D123" s="3"/>
      <c r="E123" s="108" t="s">
        <v>441</v>
      </c>
      <c r="F123" s="331">
        <f>ROUND(F121*F122/1000,3)</f>
        <v>1533.2249999999999</v>
      </c>
      <c r="G123" s="331">
        <v>1533.2249999999999</v>
      </c>
      <c r="I123" s="192"/>
      <c r="S123" s="107"/>
      <c r="U123" s="202"/>
      <c r="V123" s="118"/>
      <c r="Y123" s="11"/>
      <c r="Z123" s="11"/>
    </row>
    <row r="124" spans="3:26" x14ac:dyDescent="0.2">
      <c r="C124" s="107" t="s">
        <v>711</v>
      </c>
      <c r="D124" s="3"/>
      <c r="E124" s="108" t="s">
        <v>442</v>
      </c>
      <c r="F124" s="192">
        <f>ROUND(F123/12,3)</f>
        <v>127.76900000000001</v>
      </c>
      <c r="G124" s="192">
        <v>127.76900000000001</v>
      </c>
      <c r="I124" s="192"/>
      <c r="S124" s="107"/>
      <c r="U124" s="202"/>
      <c r="V124" s="118"/>
      <c r="Y124" s="11"/>
      <c r="Z124" s="11"/>
    </row>
    <row r="125" spans="3:26" x14ac:dyDescent="0.2">
      <c r="C125" s="107" t="s">
        <v>712</v>
      </c>
      <c r="D125" s="3"/>
      <c r="E125" s="143" t="s">
        <v>443</v>
      </c>
      <c r="F125" s="201">
        <f>ROUND(F119*F121/1000,3)</f>
        <v>851.77499999999998</v>
      </c>
      <c r="G125" s="201">
        <v>851.77499999999998</v>
      </c>
      <c r="I125" s="192"/>
      <c r="S125" s="107"/>
      <c r="U125" s="202"/>
      <c r="V125" s="118"/>
      <c r="Y125" s="11"/>
      <c r="Z125" s="11"/>
    </row>
    <row r="126" spans="3:26" x14ac:dyDescent="0.2">
      <c r="C126" s="107" t="s">
        <v>713</v>
      </c>
      <c r="D126" s="3"/>
      <c r="E126" s="108" t="s">
        <v>455</v>
      </c>
      <c r="F126" s="192">
        <f>F94+F105+F116</f>
        <v>435000</v>
      </c>
      <c r="G126" s="192">
        <v>435000</v>
      </c>
      <c r="I126" s="192"/>
      <c r="S126" s="107"/>
      <c r="U126" s="202"/>
      <c r="V126" s="118"/>
      <c r="Y126" s="11"/>
      <c r="Z126" s="11"/>
    </row>
    <row r="127" spans="3:26" x14ac:dyDescent="0.2">
      <c r="C127" s="107" t="s">
        <v>714</v>
      </c>
      <c r="D127" s="3"/>
      <c r="E127" s="108" t="s">
        <v>457</v>
      </c>
      <c r="F127" s="192">
        <f>(F95+F106+F117)/F126</f>
        <v>0.22126132183908051</v>
      </c>
      <c r="G127" s="192">
        <v>0.22126132183908051</v>
      </c>
      <c r="I127" s="192"/>
      <c r="S127" s="107"/>
      <c r="U127" s="202"/>
      <c r="V127" s="118"/>
      <c r="Y127" s="11"/>
      <c r="Z127" s="11"/>
    </row>
    <row r="128" spans="3:26" x14ac:dyDescent="0.2">
      <c r="C128" s="107" t="s">
        <v>715</v>
      </c>
      <c r="D128" s="3"/>
      <c r="E128" s="108" t="s">
        <v>459</v>
      </c>
      <c r="F128" s="192">
        <f>ROUND((F101+F112+F123)*1000/(F99+F110+F121),3)</f>
        <v>6.1050000000000004</v>
      </c>
      <c r="G128" s="192">
        <v>6.1050000000000004</v>
      </c>
      <c r="I128" s="192"/>
      <c r="S128" s="107"/>
      <c r="U128" s="202"/>
      <c r="V128" s="118"/>
      <c r="Y128" s="11"/>
      <c r="Z128" s="11"/>
    </row>
    <row r="129" spans="1:26" x14ac:dyDescent="0.2">
      <c r="C129" s="107" t="s">
        <v>716</v>
      </c>
      <c r="D129" s="3"/>
      <c r="E129" s="108" t="s">
        <v>461</v>
      </c>
      <c r="F129" s="192">
        <f>ROUND((F103+F114+F125)*1000/(F99+F110+F121),3)</f>
        <v>3.391</v>
      </c>
      <c r="G129" s="192">
        <v>3.391</v>
      </c>
      <c r="I129" s="192"/>
      <c r="S129" s="107"/>
      <c r="U129" s="202"/>
      <c r="V129" s="118"/>
      <c r="Y129" s="11"/>
      <c r="Z129" s="11"/>
    </row>
    <row r="130" spans="1:26" x14ac:dyDescent="0.2">
      <c r="C130" s="107" t="s">
        <v>717</v>
      </c>
      <c r="D130" s="3"/>
      <c r="E130" s="108" t="s">
        <v>463</v>
      </c>
      <c r="F130" s="192">
        <f>F99+F110+F121</f>
        <v>435000</v>
      </c>
      <c r="G130" s="192">
        <v>435000</v>
      </c>
      <c r="I130" s="192"/>
      <c r="S130" s="107"/>
      <c r="U130" s="202"/>
      <c r="V130" s="118"/>
      <c r="Y130" s="11"/>
      <c r="Z130" s="11"/>
    </row>
    <row r="131" spans="1:26" x14ac:dyDescent="0.2">
      <c r="C131" s="107" t="s">
        <v>718</v>
      </c>
      <c r="D131" s="3"/>
      <c r="E131" s="143" t="s">
        <v>465</v>
      </c>
      <c r="F131" s="203">
        <v>5</v>
      </c>
      <c r="G131" s="203">
        <v>5</v>
      </c>
      <c r="I131" s="200"/>
      <c r="S131" s="107"/>
      <c r="U131" s="202"/>
      <c r="V131" s="118"/>
      <c r="Y131" s="11"/>
      <c r="Z131" s="11"/>
    </row>
    <row r="132" spans="1:26" x14ac:dyDescent="0.2">
      <c r="E132" s="108" t="s">
        <v>441</v>
      </c>
      <c r="F132" s="332">
        <f>ROUND(F128*F126/1000, 3)</f>
        <v>2655.6750000000002</v>
      </c>
      <c r="G132" s="336">
        <v>2655.6750000000002</v>
      </c>
      <c r="S132" s="107"/>
      <c r="U132" s="202"/>
      <c r="V132" s="118"/>
      <c r="Y132" s="11"/>
      <c r="Z132" s="11"/>
    </row>
    <row r="133" spans="1:26" x14ac:dyDescent="0.2">
      <c r="E133" s="108" t="s">
        <v>1438</v>
      </c>
      <c r="F133" s="332">
        <f>ROUND(F132/12, 3)</f>
        <v>221.30600000000001</v>
      </c>
      <c r="G133" s="336">
        <v>221.30600000000001</v>
      </c>
      <c r="S133" s="107"/>
      <c r="U133" s="202"/>
      <c r="V133" s="118"/>
      <c r="Y133" s="11"/>
      <c r="Z133" s="11"/>
    </row>
    <row r="134" spans="1:26" x14ac:dyDescent="0.2">
      <c r="E134" s="143" t="s">
        <v>1437</v>
      </c>
      <c r="F134" s="333">
        <f>ROUND(F129*F126/1000, 3)</f>
        <v>1475.085</v>
      </c>
      <c r="G134" s="337">
        <v>1475.085</v>
      </c>
      <c r="S134" s="107"/>
      <c r="U134" s="202"/>
      <c r="V134" s="118"/>
      <c r="Y134" s="11"/>
      <c r="Z134" s="11"/>
    </row>
    <row r="135" spans="1:26" x14ac:dyDescent="0.2">
      <c r="E135" s="147"/>
      <c r="F135" s="332"/>
      <c r="G135" s="336"/>
      <c r="S135" s="107"/>
      <c r="U135" s="202"/>
      <c r="V135" s="118"/>
      <c r="Y135" s="11"/>
      <c r="Z135" s="11"/>
    </row>
    <row r="136" spans="1:26" x14ac:dyDescent="0.2">
      <c r="E136" s="147"/>
      <c r="F136" s="332"/>
      <c r="G136" s="336"/>
      <c r="S136" s="107"/>
      <c r="U136" s="202"/>
      <c r="V136" s="118"/>
      <c r="Y136" s="11"/>
      <c r="Z136" s="11"/>
    </row>
    <row r="137" spans="1:26" x14ac:dyDescent="0.2">
      <c r="S137" s="107"/>
      <c r="U137" s="202"/>
      <c r="V137" s="118"/>
      <c r="Y137" s="11"/>
      <c r="Z137" s="11"/>
    </row>
    <row r="138" spans="1:26" x14ac:dyDescent="0.2">
      <c r="Y138" s="11"/>
      <c r="Z138" s="11"/>
    </row>
    <row r="139" spans="1:26" x14ac:dyDescent="0.2">
      <c r="B139" s="465" t="s">
        <v>719</v>
      </c>
      <c r="C139" s="465"/>
      <c r="D139" s="465"/>
      <c r="E139" s="465"/>
      <c r="F139" s="465"/>
      <c r="G139" s="465"/>
      <c r="H139" s="465"/>
      <c r="I139" s="465"/>
      <c r="J139" s="465"/>
      <c r="Y139" s="11"/>
      <c r="Z139" s="11"/>
    </row>
    <row r="140" spans="1:26" x14ac:dyDescent="0.2">
      <c r="B140" s="149" t="s">
        <v>369</v>
      </c>
      <c r="C140" s="204" t="s">
        <v>475</v>
      </c>
      <c r="D140" s="204" t="s">
        <v>476</v>
      </c>
      <c r="E140" s="204" t="s">
        <v>477</v>
      </c>
      <c r="F140" s="204" t="s">
        <v>478</v>
      </c>
      <c r="G140" s="204" t="s">
        <v>479</v>
      </c>
      <c r="H140" s="204" t="s">
        <v>480</v>
      </c>
      <c r="I140" s="204" t="s">
        <v>481</v>
      </c>
      <c r="Y140" s="101"/>
      <c r="Z140" s="177"/>
    </row>
    <row r="141" spans="1:26" x14ac:dyDescent="0.2">
      <c r="A141" s="147">
        <v>4</v>
      </c>
      <c r="B141" s="205"/>
      <c r="C141" s="206">
        <v>2</v>
      </c>
      <c r="D141" s="206">
        <v>1</v>
      </c>
      <c r="E141" s="206">
        <v>1</v>
      </c>
      <c r="F141" s="206">
        <v>0</v>
      </c>
      <c r="G141" s="207"/>
      <c r="H141" s="207"/>
      <c r="I141" s="207"/>
      <c r="J141" s="3"/>
    </row>
    <row r="142" spans="1:26" x14ac:dyDescent="0.2">
      <c r="B142" s="176">
        <v>40</v>
      </c>
      <c r="C142" s="3">
        <f t="shared" ref="C142:C166" si="0">P142*$C$141</f>
        <v>0.25619999999999998</v>
      </c>
      <c r="D142" s="3">
        <f t="shared" ref="D142:D166" si="1">Q142*$D$141</f>
        <v>7.3800000000000004E-2</v>
      </c>
      <c r="E142" s="3">
        <f t="shared" ref="E142:E166" si="2">R142*$E$141</f>
        <v>0.12809999999999999</v>
      </c>
      <c r="F142" s="3">
        <f t="shared" ref="F142:F166" si="3">S142*$F$141</f>
        <v>0</v>
      </c>
      <c r="G142" s="3">
        <f t="shared" ref="G142:G166" si="4">SUM(C142:F142)/$A$141</f>
        <v>0.11452499999999999</v>
      </c>
      <c r="H142" s="3">
        <f t="shared" ref="H142:H166" si="5">0.92/66</f>
        <v>1.3939393939393941E-2</v>
      </c>
      <c r="I142" s="3">
        <f t="shared" ref="I142:I166" si="6">G142*H142</f>
        <v>1.5964090909090908E-3</v>
      </c>
      <c r="O142" s="208">
        <v>40</v>
      </c>
      <c r="P142" s="209">
        <v>0.12809999999999999</v>
      </c>
      <c r="Q142" s="210">
        <v>7.3800000000000004E-2</v>
      </c>
      <c r="R142" s="211">
        <v>0.12809999999999999</v>
      </c>
      <c r="S142" s="212">
        <v>7.3800000000000004E-2</v>
      </c>
    </row>
    <row r="143" spans="1:26" x14ac:dyDescent="0.2">
      <c r="B143" s="176">
        <v>41</v>
      </c>
      <c r="C143" s="3">
        <f t="shared" si="0"/>
        <v>0.25619999999999998</v>
      </c>
      <c r="D143" s="3">
        <f t="shared" si="1"/>
        <v>7.3800000000000004E-2</v>
      </c>
      <c r="E143" s="3">
        <f t="shared" si="2"/>
        <v>0.12809999999999999</v>
      </c>
      <c r="F143" s="3">
        <f t="shared" si="3"/>
        <v>0</v>
      </c>
      <c r="G143" s="3">
        <f t="shared" si="4"/>
        <v>0.11452499999999999</v>
      </c>
      <c r="H143" s="3">
        <f t="shared" si="5"/>
        <v>1.3939393939393941E-2</v>
      </c>
      <c r="I143" s="3">
        <f t="shared" si="6"/>
        <v>1.5964090909090908E-3</v>
      </c>
      <c r="O143" s="208">
        <v>41</v>
      </c>
      <c r="P143" s="213">
        <v>0.12809999999999999</v>
      </c>
      <c r="Q143" s="214">
        <v>7.3800000000000004E-2</v>
      </c>
      <c r="R143" s="215">
        <v>0.12809999999999999</v>
      </c>
      <c r="S143" s="216">
        <v>7.3800000000000004E-2</v>
      </c>
    </row>
    <row r="144" spans="1:26" x14ac:dyDescent="0.2">
      <c r="B144" s="176">
        <v>42</v>
      </c>
      <c r="C144" s="3">
        <f t="shared" si="0"/>
        <v>0.25619999999999998</v>
      </c>
      <c r="D144" s="3">
        <f t="shared" si="1"/>
        <v>7.3800000000000004E-2</v>
      </c>
      <c r="E144" s="3">
        <f t="shared" si="2"/>
        <v>0.12809999999999999</v>
      </c>
      <c r="F144" s="3">
        <f t="shared" si="3"/>
        <v>0</v>
      </c>
      <c r="G144" s="3">
        <f t="shared" si="4"/>
        <v>0.11452499999999999</v>
      </c>
      <c r="H144" s="3">
        <f t="shared" si="5"/>
        <v>1.3939393939393941E-2</v>
      </c>
      <c r="I144" s="3">
        <f t="shared" si="6"/>
        <v>1.5964090909090908E-3</v>
      </c>
      <c r="O144" s="208">
        <v>42</v>
      </c>
      <c r="P144" s="213">
        <v>0.12809999999999999</v>
      </c>
      <c r="Q144" s="214">
        <v>7.3800000000000004E-2</v>
      </c>
      <c r="R144" s="215">
        <v>0.12809999999999999</v>
      </c>
      <c r="S144" s="216">
        <v>7.3800000000000004E-2</v>
      </c>
    </row>
    <row r="145" spans="2:19" x14ac:dyDescent="0.2">
      <c r="B145" s="176">
        <v>43</v>
      </c>
      <c r="C145" s="3">
        <f t="shared" si="0"/>
        <v>0.25619999999999998</v>
      </c>
      <c r="D145" s="3">
        <f t="shared" si="1"/>
        <v>7.3800000000000004E-2</v>
      </c>
      <c r="E145" s="3">
        <f t="shared" si="2"/>
        <v>0.12809999999999999</v>
      </c>
      <c r="F145" s="3">
        <f t="shared" si="3"/>
        <v>0</v>
      </c>
      <c r="G145" s="3">
        <f t="shared" si="4"/>
        <v>0.11452499999999999</v>
      </c>
      <c r="H145" s="3">
        <f t="shared" si="5"/>
        <v>1.3939393939393941E-2</v>
      </c>
      <c r="I145" s="3">
        <f t="shared" si="6"/>
        <v>1.5964090909090908E-3</v>
      </c>
      <c r="O145" s="208">
        <v>43</v>
      </c>
      <c r="P145" s="213">
        <v>0.12809999999999999</v>
      </c>
      <c r="Q145" s="214">
        <v>7.3800000000000004E-2</v>
      </c>
      <c r="R145" s="215">
        <v>0.12809999999999999</v>
      </c>
      <c r="S145" s="216">
        <v>7.3800000000000004E-2</v>
      </c>
    </row>
    <row r="146" spans="2:19" x14ac:dyDescent="0.2">
      <c r="B146" s="176">
        <v>44</v>
      </c>
      <c r="C146" s="3">
        <f t="shared" si="0"/>
        <v>0.25619999999999998</v>
      </c>
      <c r="D146" s="3">
        <f t="shared" si="1"/>
        <v>7.3800000000000004E-2</v>
      </c>
      <c r="E146" s="3">
        <f t="shared" si="2"/>
        <v>0.12809999999999999</v>
      </c>
      <c r="F146" s="3">
        <f t="shared" si="3"/>
        <v>0</v>
      </c>
      <c r="G146" s="3">
        <f t="shared" si="4"/>
        <v>0.11452499999999999</v>
      </c>
      <c r="H146" s="3">
        <f t="shared" si="5"/>
        <v>1.3939393939393941E-2</v>
      </c>
      <c r="I146" s="3">
        <f t="shared" si="6"/>
        <v>1.5964090909090908E-3</v>
      </c>
      <c r="O146" s="217">
        <v>44</v>
      </c>
      <c r="P146" s="218">
        <v>0.12809999999999999</v>
      </c>
      <c r="Q146" s="219">
        <v>7.3800000000000004E-2</v>
      </c>
      <c r="R146" s="220">
        <v>0.12809999999999999</v>
      </c>
      <c r="S146" s="221">
        <v>7.3800000000000004E-2</v>
      </c>
    </row>
    <row r="147" spans="2:19" x14ac:dyDescent="0.2">
      <c r="B147" s="176">
        <v>45</v>
      </c>
      <c r="C147" s="3">
        <f t="shared" si="0"/>
        <v>0.39560000000000001</v>
      </c>
      <c r="D147" s="3">
        <f t="shared" si="1"/>
        <v>0.1236</v>
      </c>
      <c r="E147" s="3">
        <f t="shared" si="2"/>
        <v>0.1978</v>
      </c>
      <c r="F147" s="3">
        <f t="shared" si="3"/>
        <v>0</v>
      </c>
      <c r="G147" s="3">
        <f t="shared" si="4"/>
        <v>0.17924999999999999</v>
      </c>
      <c r="H147" s="3">
        <f t="shared" si="5"/>
        <v>1.3939393939393941E-2</v>
      </c>
      <c r="I147" s="3">
        <f t="shared" si="6"/>
        <v>2.4986363636363639E-3</v>
      </c>
      <c r="O147" s="208">
        <v>45</v>
      </c>
      <c r="P147" s="213">
        <v>0.1978</v>
      </c>
      <c r="Q147" s="214">
        <v>0.1236</v>
      </c>
      <c r="R147" s="215">
        <v>0.1978</v>
      </c>
      <c r="S147" s="216">
        <v>0.12359999999999999</v>
      </c>
    </row>
    <row r="148" spans="2:19" x14ac:dyDescent="0.2">
      <c r="B148" s="176">
        <v>46</v>
      </c>
      <c r="C148" s="3">
        <f t="shared" si="0"/>
        <v>0.39560000000000001</v>
      </c>
      <c r="D148" s="3">
        <f t="shared" si="1"/>
        <v>0.12359999999999999</v>
      </c>
      <c r="E148" s="3">
        <f t="shared" si="2"/>
        <v>0.1978</v>
      </c>
      <c r="F148" s="3">
        <f t="shared" si="3"/>
        <v>0</v>
      </c>
      <c r="G148" s="3">
        <f t="shared" si="4"/>
        <v>0.17924999999999999</v>
      </c>
      <c r="H148" s="3">
        <f t="shared" si="5"/>
        <v>1.3939393939393941E-2</v>
      </c>
      <c r="I148" s="3">
        <f t="shared" si="6"/>
        <v>2.4986363636363639E-3</v>
      </c>
      <c r="O148" s="208">
        <v>46</v>
      </c>
      <c r="P148" s="213">
        <v>0.1978</v>
      </c>
      <c r="Q148" s="214">
        <v>0.12359999999999999</v>
      </c>
      <c r="R148" s="215">
        <v>0.1978</v>
      </c>
      <c r="S148" s="216">
        <v>0.12359999999999999</v>
      </c>
    </row>
    <row r="149" spans="2:19" x14ac:dyDescent="0.2">
      <c r="B149" s="176">
        <v>47</v>
      </c>
      <c r="C149" s="3">
        <f t="shared" si="0"/>
        <v>0.39560000000000001</v>
      </c>
      <c r="D149" s="3">
        <f t="shared" si="1"/>
        <v>0.12359999999999999</v>
      </c>
      <c r="E149" s="3">
        <f t="shared" si="2"/>
        <v>0.1978</v>
      </c>
      <c r="F149" s="3">
        <f t="shared" si="3"/>
        <v>0</v>
      </c>
      <c r="G149" s="3">
        <f t="shared" si="4"/>
        <v>0.17924999999999999</v>
      </c>
      <c r="H149" s="3">
        <f t="shared" si="5"/>
        <v>1.3939393939393941E-2</v>
      </c>
      <c r="I149" s="3">
        <f t="shared" si="6"/>
        <v>2.4986363636363639E-3</v>
      </c>
      <c r="O149" s="208">
        <v>47</v>
      </c>
      <c r="P149" s="213">
        <v>0.1978</v>
      </c>
      <c r="Q149" s="214">
        <v>0.12359999999999999</v>
      </c>
      <c r="R149" s="215">
        <v>0.1978</v>
      </c>
      <c r="S149" s="216">
        <v>0.12359999999999999</v>
      </c>
    </row>
    <row r="150" spans="2:19" x14ac:dyDescent="0.2">
      <c r="B150" s="176">
        <v>48</v>
      </c>
      <c r="C150" s="3">
        <f t="shared" si="0"/>
        <v>0.39560000000000001</v>
      </c>
      <c r="D150" s="3">
        <f t="shared" si="1"/>
        <v>0.1236</v>
      </c>
      <c r="E150" s="3">
        <f t="shared" si="2"/>
        <v>0.1978</v>
      </c>
      <c r="F150" s="3">
        <f t="shared" si="3"/>
        <v>0</v>
      </c>
      <c r="G150" s="3">
        <f t="shared" si="4"/>
        <v>0.17924999999999999</v>
      </c>
      <c r="H150" s="3">
        <f t="shared" si="5"/>
        <v>1.3939393939393941E-2</v>
      </c>
      <c r="I150" s="3">
        <f t="shared" si="6"/>
        <v>2.4986363636363639E-3</v>
      </c>
      <c r="O150" s="208">
        <v>48</v>
      </c>
      <c r="P150" s="213">
        <v>0.1978</v>
      </c>
      <c r="Q150" s="214">
        <v>0.1236</v>
      </c>
      <c r="R150" s="215">
        <v>0.1978</v>
      </c>
      <c r="S150" s="216">
        <v>0.12359999999999999</v>
      </c>
    </row>
    <row r="151" spans="2:19" x14ac:dyDescent="0.2">
      <c r="B151" s="176">
        <v>49</v>
      </c>
      <c r="C151" s="3">
        <f t="shared" si="0"/>
        <v>0.39560000000000001</v>
      </c>
      <c r="D151" s="3">
        <f t="shared" si="1"/>
        <v>0.12359999999999999</v>
      </c>
      <c r="E151" s="3">
        <f t="shared" si="2"/>
        <v>0.1978</v>
      </c>
      <c r="F151" s="3">
        <f t="shared" si="3"/>
        <v>0</v>
      </c>
      <c r="G151" s="3">
        <f t="shared" si="4"/>
        <v>0.17924999999999999</v>
      </c>
      <c r="H151" s="3">
        <f t="shared" si="5"/>
        <v>1.3939393939393941E-2</v>
      </c>
      <c r="I151" s="3">
        <f t="shared" si="6"/>
        <v>2.4986363636363639E-3</v>
      </c>
      <c r="O151" s="217">
        <v>49</v>
      </c>
      <c r="P151" s="213">
        <v>0.1978</v>
      </c>
      <c r="Q151" s="214">
        <v>0.12359999999999999</v>
      </c>
      <c r="R151" s="215">
        <v>0.1978</v>
      </c>
      <c r="S151" s="216">
        <v>0.12359999999999999</v>
      </c>
    </row>
    <row r="152" spans="2:19" x14ac:dyDescent="0.2">
      <c r="B152" s="176">
        <v>50</v>
      </c>
      <c r="C152" s="3">
        <f t="shared" si="0"/>
        <v>0.60699999999999998</v>
      </c>
      <c r="D152" s="3">
        <f t="shared" si="1"/>
        <v>0.21260000000000001</v>
      </c>
      <c r="E152" s="3">
        <f t="shared" si="2"/>
        <v>0.30349999999999999</v>
      </c>
      <c r="F152" s="3">
        <f t="shared" si="3"/>
        <v>0</v>
      </c>
      <c r="G152" s="3">
        <f t="shared" si="4"/>
        <v>0.280775</v>
      </c>
      <c r="H152" s="3">
        <f t="shared" si="5"/>
        <v>1.3939393939393941E-2</v>
      </c>
      <c r="I152" s="3">
        <f t="shared" si="6"/>
        <v>3.9138333333333334E-3</v>
      </c>
      <c r="O152" s="208">
        <v>50</v>
      </c>
      <c r="P152" s="209">
        <v>0.30349999999999999</v>
      </c>
      <c r="Q152" s="210">
        <v>0.21260000000000001</v>
      </c>
      <c r="R152" s="211">
        <v>0.30349999999999999</v>
      </c>
      <c r="S152" s="212">
        <v>0.21260000000000001</v>
      </c>
    </row>
    <row r="153" spans="2:19" x14ac:dyDescent="0.2">
      <c r="B153" s="176">
        <v>51</v>
      </c>
      <c r="C153" s="3">
        <f t="shared" si="0"/>
        <v>0.60699999999999998</v>
      </c>
      <c r="D153" s="3">
        <f t="shared" si="1"/>
        <v>0.21260000000000001</v>
      </c>
      <c r="E153" s="3">
        <f t="shared" si="2"/>
        <v>0.30349999999999999</v>
      </c>
      <c r="F153" s="3">
        <f t="shared" si="3"/>
        <v>0</v>
      </c>
      <c r="G153" s="3">
        <f t="shared" si="4"/>
        <v>0.280775</v>
      </c>
      <c r="H153" s="3">
        <f t="shared" si="5"/>
        <v>1.3939393939393941E-2</v>
      </c>
      <c r="I153" s="3">
        <f t="shared" si="6"/>
        <v>3.9138333333333334E-3</v>
      </c>
      <c r="O153" s="208">
        <v>51</v>
      </c>
      <c r="P153" s="213">
        <v>0.30349999999999999</v>
      </c>
      <c r="Q153" s="214">
        <v>0.21260000000000001</v>
      </c>
      <c r="R153" s="215">
        <v>0.30349999999999999</v>
      </c>
      <c r="S153" s="216">
        <v>0.21260000000000001</v>
      </c>
    </row>
    <row r="154" spans="2:19" x14ac:dyDescent="0.2">
      <c r="B154" s="176">
        <v>52</v>
      </c>
      <c r="C154" s="3">
        <f t="shared" si="0"/>
        <v>0.60699999999999998</v>
      </c>
      <c r="D154" s="3">
        <f t="shared" si="1"/>
        <v>0.21260000000000001</v>
      </c>
      <c r="E154" s="3">
        <f t="shared" si="2"/>
        <v>0.30349999999999999</v>
      </c>
      <c r="F154" s="3">
        <f t="shared" si="3"/>
        <v>0</v>
      </c>
      <c r="G154" s="3">
        <f t="shared" si="4"/>
        <v>0.280775</v>
      </c>
      <c r="H154" s="3">
        <f t="shared" si="5"/>
        <v>1.3939393939393941E-2</v>
      </c>
      <c r="I154" s="3">
        <f t="shared" si="6"/>
        <v>3.9138333333333334E-3</v>
      </c>
      <c r="O154" s="208">
        <v>52</v>
      </c>
      <c r="P154" s="213">
        <v>0.30349999999999999</v>
      </c>
      <c r="Q154" s="214">
        <v>0.21260000000000001</v>
      </c>
      <c r="R154" s="215">
        <v>0.30349999999999999</v>
      </c>
      <c r="S154" s="216">
        <v>0.21260000000000001</v>
      </c>
    </row>
    <row r="155" spans="2:19" x14ac:dyDescent="0.2">
      <c r="B155" s="176">
        <v>53</v>
      </c>
      <c r="C155" s="3">
        <f t="shared" si="0"/>
        <v>0.60699999999999998</v>
      </c>
      <c r="D155" s="3">
        <f t="shared" si="1"/>
        <v>0.21260000000000001</v>
      </c>
      <c r="E155" s="3">
        <f t="shared" si="2"/>
        <v>0.30349999999999999</v>
      </c>
      <c r="F155" s="3">
        <f t="shared" si="3"/>
        <v>0</v>
      </c>
      <c r="G155" s="3">
        <f t="shared" si="4"/>
        <v>0.280775</v>
      </c>
      <c r="H155" s="3">
        <f t="shared" si="5"/>
        <v>1.3939393939393941E-2</v>
      </c>
      <c r="I155" s="3">
        <f t="shared" si="6"/>
        <v>3.9138333333333334E-3</v>
      </c>
      <c r="O155" s="208">
        <v>53</v>
      </c>
      <c r="P155" s="213">
        <v>0.30349999999999999</v>
      </c>
      <c r="Q155" s="214">
        <v>0.21260000000000001</v>
      </c>
      <c r="R155" s="215">
        <v>0.30349999999999999</v>
      </c>
      <c r="S155" s="216">
        <v>0.21260000000000001</v>
      </c>
    </row>
    <row r="156" spans="2:19" x14ac:dyDescent="0.2">
      <c r="B156" s="176">
        <v>54</v>
      </c>
      <c r="C156" s="3">
        <f t="shared" si="0"/>
        <v>0.60699999999999998</v>
      </c>
      <c r="D156" s="3">
        <f t="shared" si="1"/>
        <v>0.21260000000000001</v>
      </c>
      <c r="E156" s="3">
        <f t="shared" si="2"/>
        <v>0.30349999999999999</v>
      </c>
      <c r="F156" s="3">
        <f t="shared" si="3"/>
        <v>0</v>
      </c>
      <c r="G156" s="3">
        <f t="shared" si="4"/>
        <v>0.280775</v>
      </c>
      <c r="H156" s="3">
        <f t="shared" si="5"/>
        <v>1.3939393939393941E-2</v>
      </c>
      <c r="I156" s="3">
        <f t="shared" si="6"/>
        <v>3.9138333333333334E-3</v>
      </c>
      <c r="O156" s="217">
        <v>54</v>
      </c>
      <c r="P156" s="218">
        <v>0.30349999999999999</v>
      </c>
      <c r="Q156" s="219">
        <v>0.21260000000000001</v>
      </c>
      <c r="R156" s="220">
        <v>0.30349999999999999</v>
      </c>
      <c r="S156" s="221">
        <v>0.21260000000000001</v>
      </c>
    </row>
    <row r="157" spans="2:19" x14ac:dyDescent="0.2">
      <c r="B157" s="176">
        <v>55</v>
      </c>
      <c r="C157" s="3">
        <f t="shared" si="0"/>
        <v>0.98260000000000003</v>
      </c>
      <c r="D157" s="3">
        <f t="shared" si="1"/>
        <v>0.33399999999999996</v>
      </c>
      <c r="E157" s="3">
        <f t="shared" si="2"/>
        <v>0.49130000000000001</v>
      </c>
      <c r="F157" s="3">
        <f t="shared" si="3"/>
        <v>0</v>
      </c>
      <c r="G157" s="3">
        <f t="shared" si="4"/>
        <v>0.45197500000000002</v>
      </c>
      <c r="H157" s="3">
        <f t="shared" si="5"/>
        <v>1.3939393939393941E-2</v>
      </c>
      <c r="I157" s="3">
        <f t="shared" si="6"/>
        <v>6.3002575757575762E-3</v>
      </c>
      <c r="O157" s="208">
        <v>55</v>
      </c>
      <c r="P157" s="213">
        <v>0.49130000000000001</v>
      </c>
      <c r="Q157" s="214">
        <v>0.33399999999999996</v>
      </c>
      <c r="R157" s="215">
        <v>0.49130000000000001</v>
      </c>
      <c r="S157" s="216">
        <v>0.33399999999999996</v>
      </c>
    </row>
    <row r="158" spans="2:19" x14ac:dyDescent="0.2">
      <c r="B158" s="176">
        <v>56</v>
      </c>
      <c r="C158" s="3">
        <f t="shared" si="0"/>
        <v>0.98260000000000003</v>
      </c>
      <c r="D158" s="3">
        <f t="shared" si="1"/>
        <v>0.33399999999999996</v>
      </c>
      <c r="E158" s="3">
        <f t="shared" si="2"/>
        <v>0.49130000000000001</v>
      </c>
      <c r="F158" s="3">
        <f t="shared" si="3"/>
        <v>0</v>
      </c>
      <c r="G158" s="3">
        <f t="shared" si="4"/>
        <v>0.45197500000000002</v>
      </c>
      <c r="H158" s="3">
        <f t="shared" si="5"/>
        <v>1.3939393939393941E-2</v>
      </c>
      <c r="I158" s="3">
        <f t="shared" si="6"/>
        <v>6.3002575757575762E-3</v>
      </c>
      <c r="O158" s="208">
        <v>56</v>
      </c>
      <c r="P158" s="213">
        <v>0.49130000000000001</v>
      </c>
      <c r="Q158" s="214">
        <v>0.33399999999999996</v>
      </c>
      <c r="R158" s="215">
        <v>0.49130000000000001</v>
      </c>
      <c r="S158" s="216">
        <v>0.33399999999999996</v>
      </c>
    </row>
    <row r="159" spans="2:19" x14ac:dyDescent="0.2">
      <c r="B159" s="176">
        <v>57</v>
      </c>
      <c r="C159" s="3">
        <f t="shared" si="0"/>
        <v>0.98260000000000003</v>
      </c>
      <c r="D159" s="3">
        <f t="shared" si="1"/>
        <v>0.33399999999999996</v>
      </c>
      <c r="E159" s="3">
        <f t="shared" si="2"/>
        <v>0.49130000000000001</v>
      </c>
      <c r="F159" s="3">
        <f t="shared" si="3"/>
        <v>0</v>
      </c>
      <c r="G159" s="3">
        <f t="shared" si="4"/>
        <v>0.45197500000000002</v>
      </c>
      <c r="H159" s="3">
        <f t="shared" si="5"/>
        <v>1.3939393939393941E-2</v>
      </c>
      <c r="I159" s="3">
        <f t="shared" si="6"/>
        <v>6.3002575757575762E-3</v>
      </c>
      <c r="O159" s="208">
        <v>57</v>
      </c>
      <c r="P159" s="213">
        <v>0.49130000000000001</v>
      </c>
      <c r="Q159" s="214">
        <v>0.33399999999999996</v>
      </c>
      <c r="R159" s="215">
        <v>0.49130000000000001</v>
      </c>
      <c r="S159" s="216">
        <v>0.33399999999999996</v>
      </c>
    </row>
    <row r="160" spans="2:19" x14ac:dyDescent="0.2">
      <c r="B160" s="176">
        <v>58</v>
      </c>
      <c r="C160" s="3">
        <f t="shared" si="0"/>
        <v>0.98260000000000003</v>
      </c>
      <c r="D160" s="3">
        <f t="shared" si="1"/>
        <v>0.33399999999999996</v>
      </c>
      <c r="E160" s="3">
        <f t="shared" si="2"/>
        <v>0.49130000000000001</v>
      </c>
      <c r="F160" s="3">
        <f t="shared" si="3"/>
        <v>0</v>
      </c>
      <c r="G160" s="3">
        <f t="shared" si="4"/>
        <v>0.45197500000000002</v>
      </c>
      <c r="H160" s="3">
        <f t="shared" si="5"/>
        <v>1.3939393939393941E-2</v>
      </c>
      <c r="I160" s="3">
        <f t="shared" si="6"/>
        <v>6.3002575757575762E-3</v>
      </c>
      <c r="O160" s="208">
        <v>58</v>
      </c>
      <c r="P160" s="213">
        <v>0.49130000000000001</v>
      </c>
      <c r="Q160" s="214">
        <v>0.33399999999999996</v>
      </c>
      <c r="R160" s="215">
        <v>0.49130000000000001</v>
      </c>
      <c r="S160" s="216">
        <v>0.33399999999999996</v>
      </c>
    </row>
    <row r="161" spans="2:19" x14ac:dyDescent="0.2">
      <c r="B161" s="176">
        <v>59</v>
      </c>
      <c r="C161" s="3">
        <f t="shared" si="0"/>
        <v>0.98260000000000003</v>
      </c>
      <c r="D161" s="3">
        <f t="shared" si="1"/>
        <v>0.33399999999999996</v>
      </c>
      <c r="E161" s="3">
        <f t="shared" si="2"/>
        <v>0.49130000000000001</v>
      </c>
      <c r="F161" s="3">
        <f t="shared" si="3"/>
        <v>0</v>
      </c>
      <c r="G161" s="3">
        <f t="shared" si="4"/>
        <v>0.45197500000000002</v>
      </c>
      <c r="H161" s="3">
        <f t="shared" si="5"/>
        <v>1.3939393939393941E-2</v>
      </c>
      <c r="I161" s="3">
        <f t="shared" si="6"/>
        <v>6.3002575757575762E-3</v>
      </c>
      <c r="O161" s="217">
        <v>59</v>
      </c>
      <c r="P161" s="213">
        <v>0.49130000000000001</v>
      </c>
      <c r="Q161" s="214">
        <v>0.33399999999999996</v>
      </c>
      <c r="R161" s="215">
        <v>0.49130000000000001</v>
      </c>
      <c r="S161" s="216">
        <v>0.33399999999999996</v>
      </c>
    </row>
    <row r="162" spans="2:19" x14ac:dyDescent="0.2">
      <c r="B162" s="176">
        <v>60</v>
      </c>
      <c r="C162" s="3">
        <f t="shared" si="0"/>
        <v>1.5374000000000001</v>
      </c>
      <c r="D162" s="3">
        <f t="shared" si="1"/>
        <v>0.4577</v>
      </c>
      <c r="E162" s="3">
        <f t="shared" si="2"/>
        <v>0.76870000000000005</v>
      </c>
      <c r="F162" s="3">
        <f t="shared" si="3"/>
        <v>0</v>
      </c>
      <c r="G162" s="3">
        <f t="shared" si="4"/>
        <v>0.69095000000000006</v>
      </c>
      <c r="H162" s="3">
        <f t="shared" si="5"/>
        <v>1.3939393939393941E-2</v>
      </c>
      <c r="I162" s="3">
        <f t="shared" si="6"/>
        <v>9.6314242424242434E-3</v>
      </c>
      <c r="O162" s="208">
        <v>60</v>
      </c>
      <c r="P162" s="209">
        <v>0.76870000000000005</v>
      </c>
      <c r="Q162" s="210">
        <v>0.4577</v>
      </c>
      <c r="R162" s="211">
        <v>0.76870000000000005</v>
      </c>
      <c r="S162" s="212">
        <v>0.45770000000000005</v>
      </c>
    </row>
    <row r="163" spans="2:19" x14ac:dyDescent="0.2">
      <c r="B163" s="176">
        <v>61</v>
      </c>
      <c r="C163" s="3">
        <f t="shared" si="0"/>
        <v>1.5374000000000001</v>
      </c>
      <c r="D163" s="3">
        <f t="shared" si="1"/>
        <v>0.45770000000000005</v>
      </c>
      <c r="E163" s="3">
        <f t="shared" si="2"/>
        <v>0.76870000000000005</v>
      </c>
      <c r="F163" s="3">
        <f t="shared" si="3"/>
        <v>0</v>
      </c>
      <c r="G163" s="3">
        <f t="shared" si="4"/>
        <v>0.69095000000000006</v>
      </c>
      <c r="H163" s="3">
        <f t="shared" si="5"/>
        <v>1.3939393939393941E-2</v>
      </c>
      <c r="I163" s="3">
        <f t="shared" si="6"/>
        <v>9.6314242424242434E-3</v>
      </c>
      <c r="O163" s="208">
        <v>61</v>
      </c>
      <c r="P163" s="213">
        <v>0.76870000000000005</v>
      </c>
      <c r="Q163" s="214">
        <v>0.45770000000000005</v>
      </c>
      <c r="R163" s="215">
        <v>0.76870000000000005</v>
      </c>
      <c r="S163" s="216">
        <v>0.45770000000000005</v>
      </c>
    </row>
    <row r="164" spans="2:19" x14ac:dyDescent="0.2">
      <c r="B164" s="176">
        <v>62</v>
      </c>
      <c r="C164" s="3">
        <f t="shared" si="0"/>
        <v>1.5374000000000001</v>
      </c>
      <c r="D164" s="3">
        <f t="shared" si="1"/>
        <v>0.45770000000000005</v>
      </c>
      <c r="E164" s="3">
        <f t="shared" si="2"/>
        <v>0.76870000000000005</v>
      </c>
      <c r="F164" s="3">
        <f t="shared" si="3"/>
        <v>0</v>
      </c>
      <c r="G164" s="3">
        <f t="shared" si="4"/>
        <v>0.69095000000000006</v>
      </c>
      <c r="H164" s="3">
        <f t="shared" si="5"/>
        <v>1.3939393939393941E-2</v>
      </c>
      <c r="I164" s="3">
        <f t="shared" si="6"/>
        <v>9.6314242424242434E-3</v>
      </c>
      <c r="O164" s="208">
        <v>62</v>
      </c>
      <c r="P164" s="213">
        <v>0.76870000000000005</v>
      </c>
      <c r="Q164" s="214">
        <v>0.45770000000000005</v>
      </c>
      <c r="R164" s="215">
        <v>0.76870000000000005</v>
      </c>
      <c r="S164" s="216">
        <v>0.45770000000000005</v>
      </c>
    </row>
    <row r="165" spans="2:19" x14ac:dyDescent="0.2">
      <c r="B165" s="176">
        <v>63</v>
      </c>
      <c r="C165" s="3">
        <f t="shared" si="0"/>
        <v>1.5374000000000001</v>
      </c>
      <c r="D165" s="3">
        <f t="shared" si="1"/>
        <v>0.45770000000000005</v>
      </c>
      <c r="E165" s="3">
        <f t="shared" si="2"/>
        <v>0.76870000000000005</v>
      </c>
      <c r="F165" s="3">
        <f t="shared" si="3"/>
        <v>0</v>
      </c>
      <c r="G165" s="3">
        <f t="shared" si="4"/>
        <v>0.69095000000000006</v>
      </c>
      <c r="H165" s="3">
        <f t="shared" si="5"/>
        <v>1.3939393939393941E-2</v>
      </c>
      <c r="I165" s="3">
        <f t="shared" si="6"/>
        <v>9.6314242424242434E-3</v>
      </c>
      <c r="O165" s="208">
        <v>63</v>
      </c>
      <c r="P165" s="213">
        <v>0.76870000000000005</v>
      </c>
      <c r="Q165" s="214">
        <v>0.45770000000000005</v>
      </c>
      <c r="R165" s="215">
        <v>0.76870000000000005</v>
      </c>
      <c r="S165" s="216">
        <v>0.45770000000000005</v>
      </c>
    </row>
    <row r="166" spans="2:19" x14ac:dyDescent="0.2">
      <c r="B166" s="176">
        <v>64</v>
      </c>
      <c r="C166" s="3">
        <f t="shared" si="0"/>
        <v>1.5374000000000001</v>
      </c>
      <c r="D166" s="3">
        <f t="shared" si="1"/>
        <v>0.45770000000000005</v>
      </c>
      <c r="E166" s="3">
        <f t="shared" si="2"/>
        <v>0.76870000000000005</v>
      </c>
      <c r="F166" s="3">
        <f t="shared" si="3"/>
        <v>0</v>
      </c>
      <c r="G166" s="3">
        <f t="shared" si="4"/>
        <v>0.69095000000000006</v>
      </c>
      <c r="H166" s="3">
        <f t="shared" si="5"/>
        <v>1.3939393939393941E-2</v>
      </c>
      <c r="I166" s="3">
        <f t="shared" si="6"/>
        <v>9.6314242424242434E-3</v>
      </c>
      <c r="O166" s="217">
        <v>64</v>
      </c>
      <c r="P166" s="218">
        <v>0.76870000000000005</v>
      </c>
      <c r="Q166" s="219">
        <v>0.45770000000000005</v>
      </c>
      <c r="R166" s="220">
        <v>0.76870000000000005</v>
      </c>
      <c r="S166" s="221">
        <v>0.45770000000000005</v>
      </c>
    </row>
    <row r="169" spans="2:19" x14ac:dyDescent="0.2">
      <c r="B169" s="465" t="s">
        <v>720</v>
      </c>
      <c r="C169" s="465"/>
      <c r="D169" s="465"/>
      <c r="E169" s="465"/>
      <c r="F169" s="465"/>
      <c r="G169" s="465"/>
      <c r="H169" s="465"/>
      <c r="I169" s="465"/>
    </row>
    <row r="170" spans="2:19" x14ac:dyDescent="0.2">
      <c r="B170" s="106" t="s">
        <v>483</v>
      </c>
      <c r="C170" s="40" t="s">
        <v>484</v>
      </c>
      <c r="D170" s="108" t="s">
        <v>485</v>
      </c>
      <c r="E170" s="111" t="s">
        <v>480</v>
      </c>
      <c r="F170" s="108" t="s">
        <v>486</v>
      </c>
      <c r="G170" s="151" t="s">
        <v>488</v>
      </c>
      <c r="H170" s="152" t="s">
        <v>437</v>
      </c>
      <c r="J170" s="3">
        <v>1.1499999999999999</v>
      </c>
    </row>
    <row r="171" spans="2:19" x14ac:dyDescent="0.2">
      <c r="B171" s="28" t="s">
        <v>83</v>
      </c>
      <c r="C171" s="112" t="s">
        <v>76</v>
      </c>
      <c r="D171" s="112">
        <v>1</v>
      </c>
      <c r="E171" s="112">
        <f>SUM(H142:H146)</f>
        <v>6.9696969696969702E-2</v>
      </c>
      <c r="F171" s="112">
        <f>SUM(I142:I146)/E171</f>
        <v>0.11452499999999997</v>
      </c>
      <c r="G171" s="222">
        <f>V24</f>
        <v>80000</v>
      </c>
      <c r="H171" s="223">
        <f>F171*G171*$J$170</f>
        <v>10536.299999999997</v>
      </c>
    </row>
    <row r="172" spans="2:19" x14ac:dyDescent="0.2">
      <c r="B172" s="28" t="s">
        <v>95</v>
      </c>
      <c r="C172" s="112" t="s">
        <v>76</v>
      </c>
      <c r="D172" s="112">
        <v>2</v>
      </c>
      <c r="E172" s="112">
        <f>SUM(H147:H151)</f>
        <v>6.9696969696969702E-2</v>
      </c>
      <c r="F172" s="112">
        <f>SUM(I147:I151)/E172</f>
        <v>0.17925000000000002</v>
      </c>
      <c r="G172" s="224">
        <f>V34+V54</f>
        <v>180000</v>
      </c>
      <c r="H172" s="223">
        <f>F172*G172*$J$170</f>
        <v>37104.75</v>
      </c>
    </row>
    <row r="173" spans="2:19" x14ac:dyDescent="0.2">
      <c r="B173" s="3" t="s">
        <v>196</v>
      </c>
      <c r="C173" s="112" t="s">
        <v>76</v>
      </c>
      <c r="D173" s="112">
        <v>0</v>
      </c>
      <c r="E173" s="112">
        <f>SUM(H152:H156)</f>
        <v>6.9696969696969702E-2</v>
      </c>
      <c r="F173" s="112">
        <f>SUM(I152:I156)/E173</f>
        <v>0.28077499999999994</v>
      </c>
      <c r="G173" s="112">
        <v>0</v>
      </c>
      <c r="H173" s="223">
        <f>F173*G173*$J$170</f>
        <v>0</v>
      </c>
    </row>
    <row r="174" spans="2:19" x14ac:dyDescent="0.2">
      <c r="B174" s="28" t="s">
        <v>234</v>
      </c>
      <c r="C174" s="112" t="s">
        <v>76</v>
      </c>
      <c r="D174" s="112">
        <v>1</v>
      </c>
      <c r="E174" s="112">
        <f>SUM(H162:H166)</f>
        <v>6.9696969696969702E-2</v>
      </c>
      <c r="F174" s="112">
        <f>SUM(I162:I166)/E174</f>
        <v>0.69095000000000006</v>
      </c>
      <c r="G174" s="224">
        <f>V44</f>
        <v>90000</v>
      </c>
      <c r="H174" s="223">
        <f>F174*G174*$J$170</f>
        <v>71513.324999999997</v>
      </c>
    </row>
    <row r="175" spans="2:19" x14ac:dyDescent="0.2">
      <c r="B175" s="28"/>
      <c r="C175" s="112"/>
      <c r="D175" s="112"/>
      <c r="E175" s="112"/>
      <c r="F175" s="112"/>
      <c r="G175" s="224"/>
      <c r="H175" s="223"/>
    </row>
    <row r="176" spans="2:19" x14ac:dyDescent="0.2">
      <c r="B176" s="28"/>
      <c r="C176" s="112"/>
      <c r="D176" s="112"/>
      <c r="E176" s="112"/>
      <c r="F176" s="112"/>
      <c r="G176" s="224"/>
      <c r="H176" s="223"/>
    </row>
    <row r="177" spans="1:19" x14ac:dyDescent="0.2">
      <c r="B177" s="28"/>
      <c r="C177" s="112"/>
      <c r="D177" s="112"/>
      <c r="E177" s="112"/>
      <c r="F177" s="112"/>
      <c r="G177" s="224"/>
      <c r="H177" s="223"/>
    </row>
    <row r="178" spans="1:19" x14ac:dyDescent="0.2">
      <c r="B178" s="465" t="s">
        <v>721</v>
      </c>
      <c r="C178" s="465"/>
      <c r="D178" s="465"/>
      <c r="E178" s="465"/>
      <c r="F178" s="465"/>
      <c r="G178" s="465"/>
      <c r="H178" s="465"/>
      <c r="I178" s="465"/>
      <c r="J178" s="465"/>
    </row>
    <row r="179" spans="1:19" x14ac:dyDescent="0.2">
      <c r="B179" s="149" t="s">
        <v>369</v>
      </c>
      <c r="C179" s="204" t="s">
        <v>475</v>
      </c>
      <c r="D179" s="204" t="s">
        <v>476</v>
      </c>
      <c r="E179" s="204" t="s">
        <v>477</v>
      </c>
      <c r="F179" s="204" t="s">
        <v>478</v>
      </c>
      <c r="G179" s="204" t="s">
        <v>479</v>
      </c>
      <c r="H179" s="204" t="s">
        <v>480</v>
      </c>
      <c r="I179" s="204" t="s">
        <v>481</v>
      </c>
    </row>
    <row r="180" spans="1:19" x14ac:dyDescent="0.2">
      <c r="A180" s="147">
        <v>5</v>
      </c>
      <c r="B180" s="205"/>
      <c r="C180" s="206">
        <v>2</v>
      </c>
      <c r="D180" s="206">
        <v>2</v>
      </c>
      <c r="E180" s="206">
        <v>1</v>
      </c>
      <c r="F180" s="206">
        <v>0</v>
      </c>
      <c r="G180" s="207"/>
      <c r="H180" s="207"/>
      <c r="I180" s="207"/>
      <c r="J180" s="3"/>
    </row>
    <row r="181" spans="1:19" x14ac:dyDescent="0.2">
      <c r="B181" s="176">
        <v>35</v>
      </c>
      <c r="C181" s="3">
        <f t="shared" ref="C181:C195" si="7">P181*$C$180</f>
        <v>0.16260000000000002</v>
      </c>
      <c r="D181" s="3">
        <f>Q181*$D$180</f>
        <v>0.1052</v>
      </c>
      <c r="E181" s="3">
        <f t="shared" ref="E181:E195" si="8">R181*$E$180</f>
        <v>8.1300000000000011E-2</v>
      </c>
      <c r="F181" s="3">
        <f t="shared" ref="F181:F195" si="9">S181*$F$180</f>
        <v>0</v>
      </c>
      <c r="G181" s="3">
        <f t="shared" ref="G181:G195" si="10">SUM(C181:F181)/$A$180</f>
        <v>6.9820000000000021E-2</v>
      </c>
      <c r="H181" s="3">
        <f>0.92/66</f>
        <v>1.3939393939393941E-2</v>
      </c>
      <c r="I181" s="3">
        <f>G181*H181</f>
        <v>9.7324848484848527E-4</v>
      </c>
      <c r="O181" s="208">
        <v>35</v>
      </c>
      <c r="P181" s="213">
        <v>8.1300000000000011E-2</v>
      </c>
      <c r="Q181" s="214">
        <v>5.2600000000000001E-2</v>
      </c>
      <c r="R181" s="215">
        <v>8.1300000000000011E-2</v>
      </c>
      <c r="S181" s="216">
        <v>5.2600000000000001E-2</v>
      </c>
    </row>
    <row r="182" spans="1:19" x14ac:dyDescent="0.2">
      <c r="B182" s="176">
        <v>36</v>
      </c>
      <c r="C182" s="3">
        <f t="shared" si="7"/>
        <v>0.16260000000000002</v>
      </c>
      <c r="D182" s="3">
        <f t="shared" ref="D182:D195" si="11">Q182*$D$180</f>
        <v>0.1052</v>
      </c>
      <c r="E182" s="3">
        <f t="shared" si="8"/>
        <v>8.1300000000000011E-2</v>
      </c>
      <c r="F182" s="3">
        <f t="shared" si="9"/>
        <v>0</v>
      </c>
      <c r="G182" s="3">
        <f t="shared" si="10"/>
        <v>6.9820000000000021E-2</v>
      </c>
      <c r="H182" s="3">
        <f t="shared" ref="H182:H195" si="12">0.92/66</f>
        <v>1.3939393939393941E-2</v>
      </c>
      <c r="I182" s="3">
        <f t="shared" ref="I182:I195" si="13">G182*H182</f>
        <v>9.7324848484848527E-4</v>
      </c>
      <c r="O182" s="208">
        <v>36</v>
      </c>
      <c r="P182" s="213">
        <v>8.1300000000000011E-2</v>
      </c>
      <c r="Q182" s="214">
        <v>5.2600000000000001E-2</v>
      </c>
      <c r="R182" s="215">
        <v>8.1300000000000011E-2</v>
      </c>
      <c r="S182" s="216">
        <v>5.2600000000000001E-2</v>
      </c>
    </row>
    <row r="183" spans="1:19" x14ac:dyDescent="0.2">
      <c r="B183" s="176">
        <v>37</v>
      </c>
      <c r="C183" s="3">
        <f t="shared" si="7"/>
        <v>0.16260000000000002</v>
      </c>
      <c r="D183" s="3">
        <f t="shared" si="11"/>
        <v>0.1052</v>
      </c>
      <c r="E183" s="3">
        <f t="shared" si="8"/>
        <v>8.1300000000000011E-2</v>
      </c>
      <c r="F183" s="3">
        <f t="shared" si="9"/>
        <v>0</v>
      </c>
      <c r="G183" s="3">
        <f t="shared" si="10"/>
        <v>6.9820000000000021E-2</v>
      </c>
      <c r="H183" s="3">
        <f>0.92/66</f>
        <v>1.3939393939393941E-2</v>
      </c>
      <c r="I183" s="3">
        <f>G183*H183</f>
        <v>9.7324848484848527E-4</v>
      </c>
      <c r="O183" s="208">
        <v>37</v>
      </c>
      <c r="P183" s="213">
        <v>8.1300000000000011E-2</v>
      </c>
      <c r="Q183" s="214">
        <v>5.2600000000000001E-2</v>
      </c>
      <c r="R183" s="215">
        <v>8.1300000000000011E-2</v>
      </c>
      <c r="S183" s="216">
        <v>5.2600000000000001E-2</v>
      </c>
    </row>
    <row r="184" spans="1:19" x14ac:dyDescent="0.2">
      <c r="B184" s="176">
        <v>38</v>
      </c>
      <c r="C184" s="3">
        <f t="shared" si="7"/>
        <v>0.16260000000000002</v>
      </c>
      <c r="D184" s="3">
        <f t="shared" si="11"/>
        <v>0.1052</v>
      </c>
      <c r="E184" s="3">
        <f t="shared" si="8"/>
        <v>8.1300000000000011E-2</v>
      </c>
      <c r="F184" s="3">
        <f t="shared" si="9"/>
        <v>0</v>
      </c>
      <c r="G184" s="3">
        <f t="shared" si="10"/>
        <v>6.9820000000000021E-2</v>
      </c>
      <c r="H184" s="3">
        <f t="shared" si="12"/>
        <v>1.3939393939393941E-2</v>
      </c>
      <c r="I184" s="3">
        <f t="shared" si="13"/>
        <v>9.7324848484848527E-4</v>
      </c>
      <c r="O184" s="208">
        <v>38</v>
      </c>
      <c r="P184" s="213">
        <v>8.1300000000000011E-2</v>
      </c>
      <c r="Q184" s="214">
        <v>5.2600000000000001E-2</v>
      </c>
      <c r="R184" s="215">
        <v>8.1300000000000011E-2</v>
      </c>
      <c r="S184" s="216">
        <v>5.2600000000000001E-2</v>
      </c>
    </row>
    <row r="185" spans="1:19" x14ac:dyDescent="0.2">
      <c r="B185" s="225">
        <v>39</v>
      </c>
      <c r="C185" s="15">
        <f t="shared" si="7"/>
        <v>0.16260000000000002</v>
      </c>
      <c r="D185" s="15">
        <f t="shared" si="11"/>
        <v>0.1052</v>
      </c>
      <c r="E185" s="15">
        <f t="shared" si="8"/>
        <v>8.1300000000000011E-2</v>
      </c>
      <c r="F185" s="15">
        <f t="shared" si="9"/>
        <v>0</v>
      </c>
      <c r="G185" s="15">
        <f t="shared" si="10"/>
        <v>6.9820000000000021E-2</v>
      </c>
      <c r="H185" s="15">
        <f t="shared" si="12"/>
        <v>1.3939393939393941E-2</v>
      </c>
      <c r="I185" s="15">
        <f t="shared" si="13"/>
        <v>9.7324848484848527E-4</v>
      </c>
      <c r="O185" s="217">
        <v>39</v>
      </c>
      <c r="P185" s="213">
        <v>8.1300000000000011E-2</v>
      </c>
      <c r="Q185" s="214">
        <v>5.2600000000000001E-2</v>
      </c>
      <c r="R185" s="215">
        <v>8.1300000000000011E-2</v>
      </c>
      <c r="S185" s="216">
        <v>5.2600000000000001E-2</v>
      </c>
    </row>
    <row r="186" spans="1:19" x14ac:dyDescent="0.2">
      <c r="B186" s="176">
        <v>40</v>
      </c>
      <c r="C186" s="3">
        <f t="shared" si="7"/>
        <v>0.25619999999999998</v>
      </c>
      <c r="D186" s="3">
        <f t="shared" si="11"/>
        <v>0.14760000000000001</v>
      </c>
      <c r="E186" s="3">
        <f t="shared" si="8"/>
        <v>0.12809999999999999</v>
      </c>
      <c r="F186" s="3">
        <f t="shared" si="9"/>
        <v>0</v>
      </c>
      <c r="G186" s="3">
        <f t="shared" si="10"/>
        <v>0.10638</v>
      </c>
      <c r="H186" s="3">
        <f t="shared" si="12"/>
        <v>1.3939393939393941E-2</v>
      </c>
      <c r="I186" s="3">
        <f t="shared" si="13"/>
        <v>1.4828727272727274E-3</v>
      </c>
      <c r="O186" s="208">
        <v>40</v>
      </c>
      <c r="P186" s="209">
        <v>0.12809999999999999</v>
      </c>
      <c r="Q186" s="210">
        <v>7.3800000000000004E-2</v>
      </c>
      <c r="R186" s="211">
        <v>0.12809999999999999</v>
      </c>
      <c r="S186" s="212">
        <v>7.3800000000000004E-2</v>
      </c>
    </row>
    <row r="187" spans="1:19" x14ac:dyDescent="0.2">
      <c r="B187" s="176">
        <v>41</v>
      </c>
      <c r="C187" s="3">
        <f t="shared" si="7"/>
        <v>0.25619999999999998</v>
      </c>
      <c r="D187" s="3">
        <f t="shared" si="11"/>
        <v>0.14760000000000001</v>
      </c>
      <c r="E187" s="3">
        <f t="shared" si="8"/>
        <v>0.12809999999999999</v>
      </c>
      <c r="F187" s="3">
        <f t="shared" si="9"/>
        <v>0</v>
      </c>
      <c r="G187" s="3">
        <f t="shared" si="10"/>
        <v>0.10638</v>
      </c>
      <c r="H187" s="3">
        <f t="shared" si="12"/>
        <v>1.3939393939393941E-2</v>
      </c>
      <c r="I187" s="3">
        <f t="shared" si="13"/>
        <v>1.4828727272727274E-3</v>
      </c>
      <c r="O187" s="208">
        <v>41</v>
      </c>
      <c r="P187" s="213">
        <v>0.12809999999999999</v>
      </c>
      <c r="Q187" s="214">
        <v>7.3800000000000004E-2</v>
      </c>
      <c r="R187" s="215">
        <v>0.12809999999999999</v>
      </c>
      <c r="S187" s="216">
        <v>7.3800000000000004E-2</v>
      </c>
    </row>
    <row r="188" spans="1:19" x14ac:dyDescent="0.2">
      <c r="B188" s="176">
        <v>42</v>
      </c>
      <c r="C188" s="3">
        <f t="shared" si="7"/>
        <v>0.25619999999999998</v>
      </c>
      <c r="D188" s="3">
        <f t="shared" si="11"/>
        <v>0.14760000000000001</v>
      </c>
      <c r="E188" s="3">
        <f t="shared" si="8"/>
        <v>0.12809999999999999</v>
      </c>
      <c r="F188" s="3">
        <f t="shared" si="9"/>
        <v>0</v>
      </c>
      <c r="G188" s="3">
        <f t="shared" si="10"/>
        <v>0.10638</v>
      </c>
      <c r="H188" s="3">
        <f t="shared" si="12"/>
        <v>1.3939393939393941E-2</v>
      </c>
      <c r="I188" s="3">
        <f t="shared" si="13"/>
        <v>1.4828727272727274E-3</v>
      </c>
      <c r="O188" s="208">
        <v>42</v>
      </c>
      <c r="P188" s="213">
        <v>0.12809999999999999</v>
      </c>
      <c r="Q188" s="214">
        <v>7.3800000000000004E-2</v>
      </c>
      <c r="R188" s="215">
        <v>0.12809999999999999</v>
      </c>
      <c r="S188" s="216">
        <v>7.3800000000000004E-2</v>
      </c>
    </row>
    <row r="189" spans="1:19" x14ac:dyDescent="0.2">
      <c r="B189" s="176">
        <v>43</v>
      </c>
      <c r="C189" s="3">
        <f t="shared" si="7"/>
        <v>0.25619999999999998</v>
      </c>
      <c r="D189" s="3">
        <f t="shared" si="11"/>
        <v>0.14760000000000001</v>
      </c>
      <c r="E189" s="3">
        <f t="shared" si="8"/>
        <v>0.12809999999999999</v>
      </c>
      <c r="F189" s="3">
        <f t="shared" si="9"/>
        <v>0</v>
      </c>
      <c r="G189" s="3">
        <f t="shared" si="10"/>
        <v>0.10638</v>
      </c>
      <c r="H189" s="3">
        <f t="shared" si="12"/>
        <v>1.3939393939393941E-2</v>
      </c>
      <c r="I189" s="3">
        <f t="shared" si="13"/>
        <v>1.4828727272727274E-3</v>
      </c>
      <c r="O189" s="208">
        <v>43</v>
      </c>
      <c r="P189" s="213">
        <v>0.12809999999999999</v>
      </c>
      <c r="Q189" s="214">
        <v>7.3800000000000004E-2</v>
      </c>
      <c r="R189" s="215">
        <v>0.12809999999999999</v>
      </c>
      <c r="S189" s="216">
        <v>7.3800000000000004E-2</v>
      </c>
    </row>
    <row r="190" spans="1:19" x14ac:dyDescent="0.2">
      <c r="B190" s="225">
        <v>44</v>
      </c>
      <c r="C190" s="15">
        <f t="shared" si="7"/>
        <v>0.25619999999999998</v>
      </c>
      <c r="D190" s="15">
        <f t="shared" si="11"/>
        <v>0.14760000000000001</v>
      </c>
      <c r="E190" s="15">
        <f t="shared" si="8"/>
        <v>0.12809999999999999</v>
      </c>
      <c r="F190" s="15">
        <f t="shared" si="9"/>
        <v>0</v>
      </c>
      <c r="G190" s="15">
        <f t="shared" si="10"/>
        <v>0.10638</v>
      </c>
      <c r="H190" s="15">
        <f t="shared" si="12"/>
        <v>1.3939393939393941E-2</v>
      </c>
      <c r="I190" s="15">
        <f t="shared" si="13"/>
        <v>1.4828727272727274E-3</v>
      </c>
      <c r="O190" s="217">
        <v>44</v>
      </c>
      <c r="P190" s="218">
        <v>0.12809999999999999</v>
      </c>
      <c r="Q190" s="219">
        <v>7.3800000000000004E-2</v>
      </c>
      <c r="R190" s="220">
        <v>0.12809999999999999</v>
      </c>
      <c r="S190" s="221">
        <v>7.3800000000000004E-2</v>
      </c>
    </row>
    <row r="191" spans="1:19" x14ac:dyDescent="0.2">
      <c r="B191" s="176">
        <v>60</v>
      </c>
      <c r="C191" s="3">
        <f t="shared" si="7"/>
        <v>1.5374000000000001</v>
      </c>
      <c r="D191" s="3">
        <f t="shared" si="11"/>
        <v>0.91539999999999999</v>
      </c>
      <c r="E191" s="3">
        <f t="shared" si="8"/>
        <v>0.76870000000000005</v>
      </c>
      <c r="F191" s="3">
        <f t="shared" si="9"/>
        <v>0</v>
      </c>
      <c r="G191" s="3">
        <f t="shared" si="10"/>
        <v>0.64429999999999998</v>
      </c>
      <c r="H191" s="3">
        <f t="shared" si="12"/>
        <v>1.3939393939393941E-2</v>
      </c>
      <c r="I191" s="3">
        <f t="shared" si="13"/>
        <v>8.9811515151515149E-3</v>
      </c>
      <c r="O191" s="208">
        <v>60</v>
      </c>
      <c r="P191" s="209">
        <v>0.76870000000000005</v>
      </c>
      <c r="Q191" s="210">
        <v>0.4577</v>
      </c>
      <c r="R191" s="211">
        <v>0.76870000000000005</v>
      </c>
      <c r="S191" s="212">
        <v>0.45770000000000005</v>
      </c>
    </row>
    <row r="192" spans="1:19" x14ac:dyDescent="0.2">
      <c r="B192" s="176">
        <v>61</v>
      </c>
      <c r="C192" s="3">
        <f t="shared" si="7"/>
        <v>1.5374000000000001</v>
      </c>
      <c r="D192" s="3">
        <f t="shared" si="11"/>
        <v>0.9154000000000001</v>
      </c>
      <c r="E192" s="3">
        <f t="shared" si="8"/>
        <v>0.76870000000000005</v>
      </c>
      <c r="F192" s="3">
        <f t="shared" si="9"/>
        <v>0</v>
      </c>
      <c r="G192" s="3">
        <f t="shared" si="10"/>
        <v>0.64430000000000009</v>
      </c>
      <c r="H192" s="3">
        <f t="shared" si="12"/>
        <v>1.3939393939393941E-2</v>
      </c>
      <c r="I192" s="3">
        <f t="shared" si="13"/>
        <v>8.9811515151515166E-3</v>
      </c>
      <c r="O192" s="208">
        <v>61</v>
      </c>
      <c r="P192" s="213">
        <v>0.76870000000000005</v>
      </c>
      <c r="Q192" s="214">
        <v>0.45770000000000005</v>
      </c>
      <c r="R192" s="215">
        <v>0.76870000000000005</v>
      </c>
      <c r="S192" s="216">
        <v>0.45770000000000005</v>
      </c>
    </row>
    <row r="193" spans="2:19" x14ac:dyDescent="0.2">
      <c r="B193" s="176">
        <v>62</v>
      </c>
      <c r="C193" s="3">
        <f t="shared" si="7"/>
        <v>1.5374000000000001</v>
      </c>
      <c r="D193" s="3">
        <f t="shared" si="11"/>
        <v>0.9154000000000001</v>
      </c>
      <c r="E193" s="3">
        <f t="shared" si="8"/>
        <v>0.76870000000000005</v>
      </c>
      <c r="F193" s="3">
        <f t="shared" si="9"/>
        <v>0</v>
      </c>
      <c r="G193" s="3">
        <f t="shared" si="10"/>
        <v>0.64430000000000009</v>
      </c>
      <c r="H193" s="3">
        <f t="shared" si="12"/>
        <v>1.3939393939393941E-2</v>
      </c>
      <c r="I193" s="3">
        <f t="shared" si="13"/>
        <v>8.9811515151515166E-3</v>
      </c>
      <c r="O193" s="208">
        <v>62</v>
      </c>
      <c r="P193" s="213">
        <v>0.76870000000000005</v>
      </c>
      <c r="Q193" s="214">
        <v>0.45770000000000005</v>
      </c>
      <c r="R193" s="215">
        <v>0.76870000000000005</v>
      </c>
      <c r="S193" s="216">
        <v>0.45770000000000005</v>
      </c>
    </row>
    <row r="194" spans="2:19" x14ac:dyDescent="0.2">
      <c r="B194" s="176">
        <v>63</v>
      </c>
      <c r="C194" s="3">
        <f t="shared" si="7"/>
        <v>1.5374000000000001</v>
      </c>
      <c r="D194" s="3">
        <f t="shared" si="11"/>
        <v>0.9154000000000001</v>
      </c>
      <c r="E194" s="3">
        <f t="shared" si="8"/>
        <v>0.76870000000000005</v>
      </c>
      <c r="F194" s="3">
        <f t="shared" si="9"/>
        <v>0</v>
      </c>
      <c r="G194" s="3">
        <f t="shared" si="10"/>
        <v>0.64430000000000009</v>
      </c>
      <c r="H194" s="3">
        <f t="shared" si="12"/>
        <v>1.3939393939393941E-2</v>
      </c>
      <c r="I194" s="3">
        <f t="shared" si="13"/>
        <v>8.9811515151515166E-3</v>
      </c>
      <c r="O194" s="208">
        <v>63</v>
      </c>
      <c r="P194" s="213">
        <v>0.76870000000000005</v>
      </c>
      <c r="Q194" s="214">
        <v>0.45770000000000005</v>
      </c>
      <c r="R194" s="215">
        <v>0.76870000000000005</v>
      </c>
      <c r="S194" s="216">
        <v>0.45770000000000005</v>
      </c>
    </row>
    <row r="195" spans="2:19" x14ac:dyDescent="0.2">
      <c r="B195" s="176">
        <v>64</v>
      </c>
      <c r="C195" s="3">
        <f t="shared" si="7"/>
        <v>1.5374000000000001</v>
      </c>
      <c r="D195" s="3">
        <f t="shared" si="11"/>
        <v>0.9154000000000001</v>
      </c>
      <c r="E195" s="3">
        <f t="shared" si="8"/>
        <v>0.76870000000000005</v>
      </c>
      <c r="F195" s="3">
        <f t="shared" si="9"/>
        <v>0</v>
      </c>
      <c r="G195" s="3">
        <f t="shared" si="10"/>
        <v>0.64430000000000009</v>
      </c>
      <c r="H195" s="3">
        <f t="shared" si="12"/>
        <v>1.3939393939393941E-2</v>
      </c>
      <c r="I195" s="3">
        <f t="shared" si="13"/>
        <v>8.9811515151515166E-3</v>
      </c>
      <c r="O195" s="217">
        <v>64</v>
      </c>
      <c r="P195" s="218">
        <v>0.76870000000000005</v>
      </c>
      <c r="Q195" s="219">
        <v>0.45770000000000005</v>
      </c>
      <c r="R195" s="220">
        <v>0.76870000000000005</v>
      </c>
      <c r="S195" s="221">
        <v>0.45770000000000005</v>
      </c>
    </row>
    <row r="196" spans="2:19" x14ac:dyDescent="0.2">
      <c r="B196" s="28"/>
      <c r="C196" s="112"/>
      <c r="D196" s="112"/>
      <c r="E196" s="112"/>
      <c r="F196" s="112"/>
      <c r="G196" s="224"/>
      <c r="H196" s="223"/>
    </row>
    <row r="197" spans="2:19" x14ac:dyDescent="0.2">
      <c r="B197" s="28"/>
      <c r="C197" s="112"/>
      <c r="D197" s="112"/>
      <c r="E197" s="112"/>
      <c r="F197" s="112"/>
      <c r="G197" s="224"/>
      <c r="H197" s="223"/>
    </row>
    <row r="198" spans="2:19" x14ac:dyDescent="0.2">
      <c r="B198" s="28"/>
      <c r="C198" s="112"/>
      <c r="D198" s="112"/>
      <c r="E198" s="112"/>
      <c r="F198" s="112"/>
      <c r="G198" s="224"/>
      <c r="H198" s="223"/>
    </row>
    <row r="199" spans="2:19" x14ac:dyDescent="0.2">
      <c r="B199" s="465" t="s">
        <v>722</v>
      </c>
      <c r="C199" s="465"/>
      <c r="D199" s="465"/>
      <c r="E199" s="465"/>
      <c r="F199" s="465"/>
      <c r="G199" s="465"/>
      <c r="H199" s="465"/>
      <c r="I199" s="465"/>
    </row>
    <row r="200" spans="2:19" x14ac:dyDescent="0.2">
      <c r="B200" s="106" t="s">
        <v>483</v>
      </c>
      <c r="C200" s="40" t="s">
        <v>484</v>
      </c>
      <c r="D200" s="108" t="s">
        <v>485</v>
      </c>
      <c r="E200" s="111" t="s">
        <v>480</v>
      </c>
      <c r="F200" s="108" t="s">
        <v>486</v>
      </c>
      <c r="G200" s="151" t="s">
        <v>488</v>
      </c>
      <c r="H200" s="152" t="s">
        <v>437</v>
      </c>
      <c r="J200" s="3"/>
      <c r="K200" s="3"/>
    </row>
    <row r="201" spans="2:19" x14ac:dyDescent="0.2">
      <c r="B201" s="28" t="s">
        <v>79</v>
      </c>
      <c r="C201" s="112" t="s">
        <v>76</v>
      </c>
      <c r="D201" s="112">
        <v>1</v>
      </c>
      <c r="E201" s="112">
        <f>SUM(H181:H185)</f>
        <v>6.9696969696969702E-2</v>
      </c>
      <c r="F201" s="112">
        <f>SUM(I181:I185)/E201</f>
        <v>6.9820000000000035E-2</v>
      </c>
      <c r="G201" s="222">
        <f>V87</f>
        <v>80000</v>
      </c>
      <c r="H201" s="223">
        <f>F201*G201*J201</f>
        <v>6423.4400000000032</v>
      </c>
      <c r="J201" s="3">
        <v>1.1499999999999999</v>
      </c>
      <c r="K201" s="3" t="s">
        <v>76</v>
      </c>
    </row>
    <row r="202" spans="2:19" x14ac:dyDescent="0.2">
      <c r="B202" s="28" t="s">
        <v>83</v>
      </c>
      <c r="C202" s="3" t="s">
        <v>76</v>
      </c>
      <c r="D202" s="3">
        <v>3</v>
      </c>
      <c r="E202" s="3">
        <f>SUM(H186:H190)</f>
        <v>6.9696969696969702E-2</v>
      </c>
      <c r="F202" s="3">
        <f>SUM(I186:I190)/E202</f>
        <v>0.10638</v>
      </c>
      <c r="G202" s="177">
        <f>V64+V74+V97</f>
        <v>280000</v>
      </c>
      <c r="H202" s="130">
        <f>F202*G202*J201</f>
        <v>34254.36</v>
      </c>
    </row>
    <row r="203" spans="2:19" x14ac:dyDescent="0.2">
      <c r="B203" s="28" t="s">
        <v>234</v>
      </c>
      <c r="C203" s="3" t="s">
        <v>76</v>
      </c>
      <c r="D203" s="3">
        <v>1</v>
      </c>
      <c r="E203" s="3">
        <f>SUM(H191:H195)</f>
        <v>6.9696969696969702E-2</v>
      </c>
      <c r="F203" s="3">
        <f>SUM(I191:I195)/E203</f>
        <v>0.64430000000000009</v>
      </c>
      <c r="G203" s="177">
        <f>V107</f>
        <v>75000</v>
      </c>
      <c r="H203" s="130">
        <f>F203*G203*J201</f>
        <v>55570.875000000007</v>
      </c>
    </row>
    <row r="204" spans="2:19" x14ac:dyDescent="0.2">
      <c r="B204" s="28"/>
      <c r="C204" s="3"/>
      <c r="D204" s="3"/>
      <c r="E204" s="3"/>
      <c r="F204" s="3"/>
      <c r="G204" s="177"/>
      <c r="H204" s="130"/>
    </row>
    <row r="205" spans="2:19" x14ac:dyDescent="0.2">
      <c r="B205" s="28"/>
      <c r="C205" s="3"/>
      <c r="D205" s="3"/>
      <c r="E205" s="3"/>
      <c r="F205" s="3"/>
      <c r="G205" s="177"/>
      <c r="H205" s="130"/>
    </row>
    <row r="206" spans="2:19" x14ac:dyDescent="0.2">
      <c r="B206" s="28"/>
      <c r="C206" s="3"/>
      <c r="D206" s="3"/>
      <c r="E206" s="3"/>
      <c r="F206" s="3"/>
      <c r="G206" s="177"/>
      <c r="H206" s="130"/>
    </row>
  </sheetData>
  <mergeCells count="6">
    <mergeCell ref="B199:I199"/>
    <mergeCell ref="C13:F13"/>
    <mergeCell ref="S13:V13"/>
    <mergeCell ref="B139:J139"/>
    <mergeCell ref="B169:I169"/>
    <mergeCell ref="B178:J17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D5:E8"/>
  <sheetViews>
    <sheetView workbookViewId="0">
      <selection activeCell="E12" sqref="E12"/>
    </sheetView>
  </sheetViews>
  <sheetFormatPr baseColWidth="10" defaultColWidth="8.83203125" defaultRowHeight="15" x14ac:dyDescent="0.2"/>
  <cols>
    <col min="4" max="4" width="15.5" customWidth="1" collapsed="1"/>
    <col min="5" max="5" width="41.1640625" bestFit="1" customWidth="1" collapsed="1"/>
  </cols>
  <sheetData>
    <row r="5" spans="4:5" x14ac:dyDescent="0.2">
      <c r="D5" s="472" t="s">
        <v>556</v>
      </c>
      <c r="E5" s="472"/>
    </row>
    <row r="6" spans="4:5" x14ac:dyDescent="0.2">
      <c r="D6" s="473" t="s">
        <v>557</v>
      </c>
      <c r="E6" s="444" t="s">
        <v>2977</v>
      </c>
    </row>
    <row r="7" spans="4:5" x14ac:dyDescent="0.2">
      <c r="D7" s="474"/>
      <c r="E7" s="444" t="s">
        <v>2978</v>
      </c>
    </row>
    <row r="8" spans="4:5" x14ac:dyDescent="0.2">
      <c r="D8" s="256"/>
    </row>
  </sheetData>
  <mergeCells count="2">
    <mergeCell ref="D5:E5"/>
    <mergeCell ref="D6:D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ExmplForJSON</vt:lpstr>
      <vt:lpstr>Validation NoCensus</vt:lpstr>
      <vt:lpstr>Validation Census</vt:lpstr>
      <vt:lpstr>Census Validation Data </vt:lpstr>
      <vt:lpstr>RatingDetailsData1</vt:lpstr>
      <vt:lpstr>RatingDetailsTest1</vt:lpstr>
      <vt:lpstr>RatingDetailsData2</vt:lpstr>
      <vt:lpstr>RatingDetailsTest2</vt:lpstr>
      <vt:lpstr>Test Data</vt:lpstr>
      <vt:lpstr>Override tests1</vt:lpstr>
      <vt:lpstr>Override tests2</vt:lpstr>
      <vt:lpstr>PolicyData6</vt:lpstr>
      <vt:lpstr>Test6</vt:lpstr>
      <vt:lpstr>PolicyData5</vt:lpstr>
      <vt:lpstr>Test5RatesAnalysis</vt:lpstr>
      <vt:lpstr>PolicyData4</vt:lpstr>
      <vt:lpstr>Test4UL</vt:lpstr>
      <vt:lpstr>PolicyData3</vt:lpstr>
      <vt:lpstr>Test3UL</vt:lpstr>
      <vt:lpstr>Test3UL2</vt:lpstr>
      <vt:lpstr>Test3UL3</vt:lpstr>
      <vt:lpstr>Test3SP</vt:lpstr>
      <vt:lpstr>Test3CH2</vt:lpstr>
      <vt:lpstr>Test3SP2</vt:lpstr>
      <vt:lpstr>Test3SP3</vt:lpstr>
      <vt:lpstr>Test3CH</vt:lpstr>
      <vt:lpstr>Test3CH3</vt:lpstr>
      <vt:lpstr>Test3ADD2</vt:lpstr>
      <vt:lpstr>Test3ADD3</vt:lpstr>
      <vt:lpstr>PolicyData2-Test2</vt:lpstr>
      <vt:lpstr>PolicyData1</vt:lpstr>
      <vt:lpstr>Test1</vt:lpstr>
      <vt:lpstr>ADDdata</vt:lpstr>
      <vt:lpstr>ADDtest</vt:lpstr>
      <vt:lpstr>ManualTest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Maryia Gontarava</dc:creator>
  <cp:lastModifiedBy>Dzmitry Matsuk</cp:lastModifiedBy>
  <dcterms:created xsi:type="dcterms:W3CDTF">2015-06-05T18:17:20Z</dcterms:created>
  <dcterms:modified xsi:type="dcterms:W3CDTF">2023-04-28T13:20:34Z</dcterms:modified>
</cp:coreProperties>
</file>