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38400" yWindow="465" windowWidth="28800" windowHeight="17535" activeTab="1"/>
  </bookViews>
  <sheets>
    <sheet name="Longterm" sheetId="5" r:id="rId1"/>
    <sheet name="Longterm_tm" sheetId="6" r:id="rId2"/>
    <sheet name="Studies" sheetId="2" r:id="rId3"/>
    <sheet name="FromMGRsD" sheetId="3" r:id="rId4"/>
    <sheet name="UnitsConvertor" sheetId="4" r:id="rId5"/>
    <sheet name="Pivot_longterm" sheetId="1" r:id="rId6"/>
  </sheets>
  <definedNames>
    <definedName name="_0Raw" localSheetId="5">Pivot_longterm!$AN$6:$AO$29</definedName>
    <definedName name="_0Raw_1" localSheetId="0">Longterm!$AR$6:$AS$23</definedName>
    <definedName name="_0Raw_1" localSheetId="1">Longterm_tm!$AR$6:$AS$23</definedName>
    <definedName name="_0Raw_1" localSheetId="5">Pivot_longterm!$AP$6:$AQ$23</definedName>
    <definedName name="_0Raw_2" localSheetId="0">Longterm!$AP$6:$AQ$29</definedName>
    <definedName name="_0Raw_2" localSheetId="1">Longterm_tm!$AP$6:$AQ$29</definedName>
    <definedName name="_0Raw_3" localSheetId="1">Longterm_tm!$AR$6:$AS$23</definedName>
    <definedName name="_0Raw_4" localSheetId="1">Longterm_tm!$AP$6:$AQ$29</definedName>
    <definedName name="_xlnm._FilterDatabase" localSheetId="0" hidden="1">Longterm!$C$1:$C$95</definedName>
    <definedName name="_xlnm._FilterDatabase" localSheetId="1" hidden="1">Longterm_tm!$D$1:$D$83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5" i="5" l="1"/>
  <c r="AI94" i="5" l="1"/>
  <c r="AJ85" i="6" l="1"/>
  <c r="AI85" i="6"/>
  <c r="AO84" i="6"/>
  <c r="AN84" i="6"/>
  <c r="AM84" i="6"/>
  <c r="AL84" i="6"/>
  <c r="AK84" i="6"/>
  <c r="BF84" i="6"/>
  <c r="BG84" i="6"/>
  <c r="BH84" i="6"/>
  <c r="BI84" i="6"/>
  <c r="BF85" i="6"/>
  <c r="BG85" i="6"/>
  <c r="BH85" i="6"/>
  <c r="BI85" i="6"/>
  <c r="BF86" i="6"/>
  <c r="BG86" i="6"/>
  <c r="BH86" i="6"/>
  <c r="BI86" i="6"/>
  <c r="BF87" i="6"/>
  <c r="BG87" i="6"/>
  <c r="BH87" i="6"/>
  <c r="BI87" i="6"/>
  <c r="BF88" i="6"/>
  <c r="BG88" i="6"/>
  <c r="BH88" i="6"/>
  <c r="BI88" i="6"/>
  <c r="BF89" i="6"/>
  <c r="BG89" i="6"/>
  <c r="BH89" i="6"/>
  <c r="BI89" i="6"/>
  <c r="BF90" i="6"/>
  <c r="BG90" i="6"/>
  <c r="BH90" i="6"/>
  <c r="BI90" i="6"/>
  <c r="BF91" i="6"/>
  <c r="BG91" i="6"/>
  <c r="BH91" i="6"/>
  <c r="BI91" i="6"/>
  <c r="BF92" i="6"/>
  <c r="BG92" i="6"/>
  <c r="BH92" i="6"/>
  <c r="BI92" i="6"/>
  <c r="BF93" i="6"/>
  <c r="BG93" i="6"/>
  <c r="BH93" i="6"/>
  <c r="BI93" i="6"/>
  <c r="BF94" i="6"/>
  <c r="BG94" i="6"/>
  <c r="BH94" i="6"/>
  <c r="BI9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AJ94" i="6"/>
  <c r="AJ93" i="6"/>
  <c r="AJ92" i="6"/>
  <c r="AJ91" i="6"/>
  <c r="AJ90" i="6"/>
  <c r="AJ89" i="6"/>
  <c r="AJ88" i="6"/>
  <c r="AJ87" i="6"/>
  <c r="AJ86" i="6"/>
  <c r="AJ84" i="6"/>
  <c r="AJ83" i="6"/>
  <c r="AI94" i="6"/>
  <c r="AI93" i="6"/>
  <c r="AI84" i="6"/>
  <c r="AI86" i="6"/>
  <c r="AI87" i="6"/>
  <c r="AI88" i="6"/>
  <c r="AI89" i="6"/>
  <c r="AI90" i="6"/>
  <c r="AI91" i="6"/>
  <c r="AI92" i="6"/>
  <c r="AI83" i="6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E89" i="5"/>
  <c r="BF89" i="5"/>
  <c r="BG89" i="5"/>
  <c r="BH89" i="5"/>
  <c r="BI89" i="5"/>
  <c r="BE90" i="5"/>
  <c r="BF90" i="5"/>
  <c r="BG90" i="5"/>
  <c r="BH90" i="5"/>
  <c r="BI90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AI84" i="5"/>
  <c r="AI85" i="5"/>
  <c r="AI86" i="5"/>
  <c r="AK86" i="5" s="1"/>
  <c r="AI87" i="5"/>
  <c r="AM87" i="5" s="1"/>
  <c r="AI88" i="5"/>
  <c r="AK88" i="5" s="1"/>
  <c r="AI89" i="5"/>
  <c r="AP89" i="5" s="1"/>
  <c r="AI90" i="5"/>
  <c r="AI91" i="5"/>
  <c r="AI92" i="5"/>
  <c r="AI93" i="5"/>
  <c r="AI83" i="5"/>
  <c r="AI82" i="5"/>
  <c r="AI81" i="5"/>
  <c r="AI80" i="5"/>
  <c r="AI78" i="5"/>
  <c r="AK78" i="5" s="1"/>
  <c r="AP93" i="5" l="1"/>
  <c r="AL94" i="5"/>
  <c r="AM94" i="5"/>
  <c r="AP94" i="5"/>
  <c r="AN94" i="5"/>
  <c r="AO94" i="5"/>
  <c r="AK94" i="5"/>
  <c r="AJ94" i="5"/>
  <c r="AJ83" i="5"/>
  <c r="AJ84" i="5"/>
  <c r="AM91" i="5"/>
  <c r="AK90" i="5"/>
  <c r="AP85" i="5"/>
  <c r="AJ92" i="5"/>
  <c r="AK93" i="5"/>
  <c r="AO90" i="5"/>
  <c r="AN90" i="5"/>
  <c r="AQ90" i="5"/>
  <c r="AP90" i="5"/>
  <c r="AT90" i="5"/>
  <c r="AO85" i="5"/>
  <c r="AN85" i="5"/>
  <c r="AM84" i="5"/>
  <c r="AQ86" i="5"/>
  <c r="BD90" i="5"/>
  <c r="AP92" i="5"/>
  <c r="AN92" i="5"/>
  <c r="AJ78" i="5"/>
  <c r="AL91" i="5"/>
  <c r="AK91" i="5"/>
  <c r="AJ87" i="5"/>
  <c r="BB90" i="5"/>
  <c r="AJ88" i="5"/>
  <c r="BA90" i="5"/>
  <c r="AL92" i="5"/>
  <c r="AM90" i="5"/>
  <c r="AL90" i="5"/>
  <c r="AL87" i="5"/>
  <c r="AK87" i="5"/>
  <c r="AJ91" i="5"/>
  <c r="AO93" i="5"/>
  <c r="AY90" i="5"/>
  <c r="AL78" i="5"/>
  <c r="AM92" i="5"/>
  <c r="AM78" i="5"/>
  <c r="BC90" i="5"/>
  <c r="AN93" i="5"/>
  <c r="AX90" i="5"/>
  <c r="AO92" i="5"/>
  <c r="AZ90" i="5"/>
  <c r="AM93" i="5"/>
  <c r="AW90" i="5"/>
  <c r="AP86" i="5"/>
  <c r="AM85" i="5"/>
  <c r="AJ90" i="5"/>
  <c r="AL93" i="5"/>
  <c r="AV90" i="5"/>
  <c r="AM89" i="5"/>
  <c r="AL89" i="5"/>
  <c r="AQ88" i="5"/>
  <c r="AL85" i="5"/>
  <c r="AQ84" i="5"/>
  <c r="AK89" i="5"/>
  <c r="AP88" i="5"/>
  <c r="AK85" i="5"/>
  <c r="AP84" i="5"/>
  <c r="BD89" i="5"/>
  <c r="AO88" i="5"/>
  <c r="AO84" i="5"/>
  <c r="AN88" i="5"/>
  <c r="AN84" i="5"/>
  <c r="AO89" i="5"/>
  <c r="BC89" i="5"/>
  <c r="BA89" i="5"/>
  <c r="AL88" i="5"/>
  <c r="AQ87" i="5"/>
  <c r="AL84" i="5"/>
  <c r="AM88" i="5"/>
  <c r="AK92" i="5"/>
  <c r="AP91" i="5"/>
  <c r="AU90" i="5"/>
  <c r="AZ89" i="5"/>
  <c r="AP87" i="5"/>
  <c r="AK84" i="5"/>
  <c r="AO91" i="5"/>
  <c r="AY89" i="5"/>
  <c r="AO87" i="5"/>
  <c r="AN89" i="5"/>
  <c r="BB89" i="5"/>
  <c r="AJ85" i="5"/>
  <c r="AN91" i="5"/>
  <c r="AS90" i="5"/>
  <c r="AX89" i="5"/>
  <c r="AN87" i="5"/>
  <c r="AJ86" i="5"/>
  <c r="AR90" i="5"/>
  <c r="AW89" i="5"/>
  <c r="AN86" i="5"/>
  <c r="AU89" i="5"/>
  <c r="AO86" i="5"/>
  <c r="AL86" i="5"/>
  <c r="AV89" i="5"/>
  <c r="AJ89" i="5"/>
  <c r="AT89" i="5"/>
  <c r="AS89" i="5"/>
  <c r="AR89" i="5"/>
  <c r="AM86" i="5"/>
  <c r="AQ89" i="5"/>
  <c r="AQ85" i="5"/>
  <c r="AJ93" i="5"/>
  <c r="AJ2" i="6"/>
  <c r="AI2" i="5" l="1"/>
  <c r="BB3" i="5" l="1"/>
  <c r="BC3" i="5"/>
  <c r="BD3" i="5"/>
  <c r="BE3" i="5"/>
  <c r="BF3" i="5"/>
  <c r="BG3" i="5"/>
  <c r="BH3" i="5"/>
  <c r="BI3" i="5"/>
  <c r="BB4" i="5"/>
  <c r="BC4" i="5"/>
  <c r="BD4" i="5"/>
  <c r="BE4" i="5"/>
  <c r="BF4" i="5"/>
  <c r="BG4" i="5"/>
  <c r="BH4" i="5"/>
  <c r="BI4" i="5"/>
  <c r="BB5" i="5"/>
  <c r="BC5" i="5"/>
  <c r="BD5" i="5"/>
  <c r="BE5" i="5"/>
  <c r="BF5" i="5"/>
  <c r="BG5" i="5"/>
  <c r="BH5" i="5"/>
  <c r="BI5" i="5"/>
  <c r="BB6" i="5"/>
  <c r="BC6" i="5"/>
  <c r="BD6" i="5"/>
  <c r="BE6" i="5"/>
  <c r="BF6" i="5"/>
  <c r="BG6" i="5"/>
  <c r="BH6" i="5"/>
  <c r="BI6" i="5"/>
  <c r="BB7" i="5"/>
  <c r="BC7" i="5"/>
  <c r="BD7" i="5"/>
  <c r="BE7" i="5"/>
  <c r="BF7" i="5"/>
  <c r="BG7" i="5"/>
  <c r="BH7" i="5"/>
  <c r="BI7" i="5"/>
  <c r="BB8" i="5"/>
  <c r="BC8" i="5"/>
  <c r="BD8" i="5"/>
  <c r="BE8" i="5"/>
  <c r="BF8" i="5"/>
  <c r="BG8" i="5"/>
  <c r="BH8" i="5"/>
  <c r="BI8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B72" i="5"/>
  <c r="BC72" i="5"/>
  <c r="BD72" i="5"/>
  <c r="BE72" i="5"/>
  <c r="BF72" i="5"/>
  <c r="BG72" i="5"/>
  <c r="BH72" i="5"/>
  <c r="BI72" i="5"/>
  <c r="BB73" i="5"/>
  <c r="BC73" i="5"/>
  <c r="BD73" i="5"/>
  <c r="BE73" i="5"/>
  <c r="BF73" i="5"/>
  <c r="BG73" i="5"/>
  <c r="BH73" i="5"/>
  <c r="BI73" i="5"/>
  <c r="BB74" i="5"/>
  <c r="BC74" i="5"/>
  <c r="BD74" i="5"/>
  <c r="BE74" i="5"/>
  <c r="BF74" i="5"/>
  <c r="BG74" i="5"/>
  <c r="BH74" i="5"/>
  <c r="BI74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AI3" i="5"/>
  <c r="AZ3" i="5" s="1"/>
  <c r="AI4" i="5"/>
  <c r="AU4" i="5" s="1"/>
  <c r="AI5" i="5"/>
  <c r="AP5" i="5" s="1"/>
  <c r="AI6" i="5"/>
  <c r="AK6" i="5" s="1"/>
  <c r="AI7" i="5"/>
  <c r="AZ7" i="5" s="1"/>
  <c r="AI8" i="5"/>
  <c r="AI9" i="5"/>
  <c r="AI14" i="5"/>
  <c r="AK14" i="5" s="1"/>
  <c r="AI15" i="5"/>
  <c r="AK15" i="5" s="1"/>
  <c r="AI16" i="5"/>
  <c r="AK16" i="5" s="1"/>
  <c r="AI17" i="5"/>
  <c r="AI19" i="5"/>
  <c r="AK19" i="5" s="1"/>
  <c r="AI20" i="5"/>
  <c r="AI24" i="5"/>
  <c r="AI26" i="5"/>
  <c r="AI31" i="5"/>
  <c r="AI34" i="5"/>
  <c r="AI35" i="5"/>
  <c r="AK35" i="5" s="1"/>
  <c r="AI36" i="5"/>
  <c r="AI38" i="5"/>
  <c r="AI39" i="5"/>
  <c r="AL39" i="5" s="1"/>
  <c r="AI40" i="5"/>
  <c r="AI41" i="5"/>
  <c r="AI42" i="5"/>
  <c r="AK42" i="5" s="1"/>
  <c r="AI43" i="5"/>
  <c r="AI44" i="5"/>
  <c r="AI45" i="5"/>
  <c r="AI46" i="5"/>
  <c r="AI47" i="5"/>
  <c r="AI48" i="5"/>
  <c r="AK48" i="5" s="1"/>
  <c r="AI49" i="5"/>
  <c r="AI50" i="5"/>
  <c r="AI51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K66" i="5" s="1"/>
  <c r="AI67" i="5"/>
  <c r="AK67" i="5" s="1"/>
  <c r="AI68" i="5"/>
  <c r="AK68" i="5" s="1"/>
  <c r="AI69" i="5"/>
  <c r="AP69" i="5" s="1"/>
  <c r="AI70" i="5"/>
  <c r="AI71" i="5"/>
  <c r="AI72" i="5"/>
  <c r="AI73" i="5"/>
  <c r="AI74" i="5"/>
  <c r="AK74" i="5" s="1"/>
  <c r="AI75" i="5"/>
  <c r="AL75" i="5" s="1"/>
  <c r="AI76" i="5"/>
  <c r="AK76" i="5" s="1"/>
  <c r="AI77" i="5"/>
  <c r="AL77" i="5" s="1"/>
  <c r="AI79" i="5"/>
  <c r="AP81" i="5"/>
  <c r="AK82" i="5"/>
  <c r="AL83" i="5"/>
  <c r="BH3" i="6"/>
  <c r="BI3" i="6"/>
  <c r="BH4" i="6"/>
  <c r="BI4" i="6"/>
  <c r="BH5" i="6"/>
  <c r="BI5" i="6"/>
  <c r="BH6" i="6"/>
  <c r="BI6" i="6"/>
  <c r="BH7" i="6"/>
  <c r="BI7" i="6"/>
  <c r="BH8" i="6"/>
  <c r="BI8" i="6"/>
  <c r="BH9" i="6"/>
  <c r="BI9" i="6"/>
  <c r="BH10" i="6"/>
  <c r="BI10" i="6"/>
  <c r="BH11" i="6"/>
  <c r="BI11" i="6"/>
  <c r="BH12" i="6"/>
  <c r="BI12" i="6"/>
  <c r="BH13" i="6"/>
  <c r="BI13" i="6"/>
  <c r="BH14" i="6"/>
  <c r="BI14" i="6"/>
  <c r="BH15" i="6"/>
  <c r="BI15" i="6"/>
  <c r="BH16" i="6"/>
  <c r="BI16" i="6"/>
  <c r="BH17" i="6"/>
  <c r="BI17" i="6"/>
  <c r="BH18" i="6"/>
  <c r="BI18" i="6"/>
  <c r="BH19" i="6"/>
  <c r="BI19" i="6"/>
  <c r="BH20" i="6"/>
  <c r="BI20" i="6"/>
  <c r="BH21" i="6"/>
  <c r="BI21" i="6"/>
  <c r="BH22" i="6"/>
  <c r="BI22" i="6"/>
  <c r="BH23" i="6"/>
  <c r="BI23" i="6"/>
  <c r="BH24" i="6"/>
  <c r="BI24" i="6"/>
  <c r="BH25" i="6"/>
  <c r="BI25" i="6"/>
  <c r="BH26" i="6"/>
  <c r="BI26" i="6"/>
  <c r="BH27" i="6"/>
  <c r="BI27" i="6"/>
  <c r="BH28" i="6"/>
  <c r="BI28" i="6"/>
  <c r="BH29" i="6"/>
  <c r="BI29" i="6"/>
  <c r="BH30" i="6"/>
  <c r="BI30" i="6"/>
  <c r="BH31" i="6"/>
  <c r="BI31" i="6"/>
  <c r="BH32" i="6"/>
  <c r="BI32" i="6"/>
  <c r="BH33" i="6"/>
  <c r="BI33" i="6"/>
  <c r="BH34" i="6"/>
  <c r="BI34" i="6"/>
  <c r="BH35" i="6"/>
  <c r="BI35" i="6"/>
  <c r="BH36" i="6"/>
  <c r="BI36" i="6"/>
  <c r="BH37" i="6"/>
  <c r="BI37" i="6"/>
  <c r="BH38" i="6"/>
  <c r="BI38" i="6"/>
  <c r="BH39" i="6"/>
  <c r="BI39" i="6"/>
  <c r="BH40" i="6"/>
  <c r="BI40" i="6"/>
  <c r="BH41" i="6"/>
  <c r="BI41" i="6"/>
  <c r="BH42" i="6"/>
  <c r="BI42" i="6"/>
  <c r="BH43" i="6"/>
  <c r="BI43" i="6"/>
  <c r="BH44" i="6"/>
  <c r="BI44" i="6"/>
  <c r="BH45" i="6"/>
  <c r="BI45" i="6"/>
  <c r="BH46" i="6"/>
  <c r="BI46" i="6"/>
  <c r="BH47" i="6"/>
  <c r="BI47" i="6"/>
  <c r="BH48" i="6"/>
  <c r="BI48" i="6"/>
  <c r="BH49" i="6"/>
  <c r="BI49" i="6"/>
  <c r="BH50" i="6"/>
  <c r="BI50" i="6"/>
  <c r="BH51" i="6"/>
  <c r="BI51" i="6"/>
  <c r="BH52" i="6"/>
  <c r="BI52" i="6"/>
  <c r="BH53" i="6"/>
  <c r="BI53" i="6"/>
  <c r="BH54" i="6"/>
  <c r="BI54" i="6"/>
  <c r="BH55" i="6"/>
  <c r="BI55" i="6"/>
  <c r="BH56" i="6"/>
  <c r="BI56" i="6"/>
  <c r="BH57" i="6"/>
  <c r="BI57" i="6"/>
  <c r="BH58" i="6"/>
  <c r="BI58" i="6"/>
  <c r="BH59" i="6"/>
  <c r="BI59" i="6"/>
  <c r="BH60" i="6"/>
  <c r="BI60" i="6"/>
  <c r="BH61" i="6"/>
  <c r="BI61" i="6"/>
  <c r="BH62" i="6"/>
  <c r="BI62" i="6"/>
  <c r="BH63" i="6"/>
  <c r="BI63" i="6"/>
  <c r="BH64" i="6"/>
  <c r="BI64" i="6"/>
  <c r="BH65" i="6"/>
  <c r="BI65" i="6"/>
  <c r="BH66" i="6"/>
  <c r="BI66" i="6"/>
  <c r="BH67" i="6"/>
  <c r="BI67" i="6"/>
  <c r="BH68" i="6"/>
  <c r="BI68" i="6"/>
  <c r="BH69" i="6"/>
  <c r="BI69" i="6"/>
  <c r="BH70" i="6"/>
  <c r="BI70" i="6"/>
  <c r="BH71" i="6"/>
  <c r="BI71" i="6"/>
  <c r="BH72" i="6"/>
  <c r="BI72" i="6"/>
  <c r="BH73" i="6"/>
  <c r="BI73" i="6"/>
  <c r="BH74" i="6"/>
  <c r="BI74" i="6"/>
  <c r="BH75" i="6"/>
  <c r="BI75" i="6"/>
  <c r="BH76" i="6"/>
  <c r="BI76" i="6"/>
  <c r="BH77" i="6"/>
  <c r="BI77" i="6"/>
  <c r="BH78" i="6"/>
  <c r="BI78" i="6"/>
  <c r="BH79" i="6"/>
  <c r="BI79" i="6"/>
  <c r="BH80" i="6"/>
  <c r="BI80" i="6"/>
  <c r="BH81" i="6"/>
  <c r="BI81" i="6"/>
  <c r="BH82" i="6"/>
  <c r="BI82" i="6"/>
  <c r="BH83" i="6"/>
  <c r="BI83" i="6"/>
  <c r="AP2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AM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AK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AI12" i="6"/>
  <c r="AL12" i="6" s="1"/>
  <c r="AI13" i="6"/>
  <c r="AL13" i="6" s="1"/>
  <c r="AI2" i="6"/>
  <c r="AK2" i="6" s="1"/>
  <c r="AM4" i="5" l="1"/>
  <c r="AK61" i="5"/>
  <c r="AL63" i="5"/>
  <c r="AL59" i="5"/>
  <c r="AK38" i="5"/>
  <c r="AK40" i="5"/>
  <c r="AK58" i="5"/>
  <c r="AK36" i="5"/>
  <c r="AP77" i="5"/>
  <c r="AK57" i="5"/>
  <c r="AK60" i="5"/>
  <c r="AK56" i="5"/>
  <c r="AK34" i="5"/>
  <c r="AL55" i="5"/>
  <c r="AK31" i="5"/>
  <c r="AK54" i="5"/>
  <c r="AP73" i="5"/>
  <c r="AK53" i="5"/>
  <c r="AK43" i="5"/>
  <c r="AK62" i="5"/>
  <c r="AU72" i="5"/>
  <c r="AK51" i="5"/>
  <c r="AK20" i="5"/>
  <c r="AP65" i="5"/>
  <c r="AK64" i="5"/>
  <c r="AL71" i="5"/>
  <c r="AK50" i="5"/>
  <c r="AK70" i="5"/>
  <c r="AP49" i="5"/>
  <c r="AP17" i="5"/>
  <c r="BA73" i="5"/>
  <c r="AO31" i="5"/>
  <c r="AQ76" i="5"/>
  <c r="AM75" i="5"/>
  <c r="AP76" i="5"/>
  <c r="AL56" i="5"/>
  <c r="AO76" i="5"/>
  <c r="AN55" i="5"/>
  <c r="AK75" i="5"/>
  <c r="AN71" i="5"/>
  <c r="AQ72" i="5"/>
  <c r="AL57" i="5"/>
  <c r="AM36" i="5"/>
  <c r="AS6" i="5"/>
  <c r="AR76" i="5"/>
  <c r="AM56" i="5"/>
  <c r="AN35" i="5"/>
  <c r="AY6" i="5"/>
  <c r="AN31" i="5"/>
  <c r="AW6" i="5"/>
  <c r="AT6" i="5"/>
  <c r="AV74" i="5"/>
  <c r="AO72" i="5"/>
  <c r="AQ71" i="5"/>
  <c r="AN59" i="5"/>
  <c r="AW74" i="5"/>
  <c r="AO74" i="5"/>
  <c r="AM72" i="5"/>
  <c r="AO71" i="5"/>
  <c r="AM59" i="5"/>
  <c r="AK39" i="5"/>
  <c r="AN79" i="5"/>
  <c r="AJ79" i="5"/>
  <c r="AM79" i="5"/>
  <c r="AK79" i="5"/>
  <c r="AL79" i="5"/>
  <c r="AO68" i="5"/>
  <c r="AK59" i="5"/>
  <c r="AK71" i="5"/>
  <c r="AM68" i="5"/>
  <c r="AO48" i="5"/>
  <c r="BA74" i="5"/>
  <c r="AL68" i="5"/>
  <c r="AM48" i="5"/>
  <c r="AV3" i="5"/>
  <c r="AM83" i="5"/>
  <c r="AY73" i="5"/>
  <c r="AT3" i="5"/>
  <c r="AK83" i="5"/>
  <c r="AL81" i="5"/>
  <c r="AZ74" i="5"/>
  <c r="AX73" i="5"/>
  <c r="AQ68" i="5"/>
  <c r="AM55" i="5"/>
  <c r="AP54" i="5"/>
  <c r="AR3" i="5"/>
  <c r="AY74" i="5"/>
  <c r="AW73" i="5"/>
  <c r="AQ63" i="5"/>
  <c r="AK55" i="5"/>
  <c r="AO54" i="5"/>
  <c r="AO3" i="5"/>
  <c r="AO77" i="5"/>
  <c r="AX74" i="5"/>
  <c r="AU73" i="5"/>
  <c r="AM64" i="5"/>
  <c r="AO63" i="5"/>
  <c r="AO53" i="5"/>
  <c r="AR43" i="5"/>
  <c r="AN3" i="5"/>
  <c r="AO43" i="5"/>
  <c r="AN43" i="5"/>
  <c r="AN76" i="5"/>
  <c r="AR75" i="5"/>
  <c r="AT74" i="5"/>
  <c r="AN73" i="5"/>
  <c r="AK63" i="5"/>
  <c r="AQ60" i="5"/>
  <c r="AL53" i="5"/>
  <c r="AN51" i="5"/>
  <c r="AO40" i="5"/>
  <c r="AO20" i="5"/>
  <c r="AN63" i="5"/>
  <c r="AN53" i="5"/>
  <c r="AO73" i="5"/>
  <c r="AM63" i="5"/>
  <c r="AM53" i="5"/>
  <c r="AO51" i="5"/>
  <c r="AM76" i="5"/>
  <c r="AQ75" i="5"/>
  <c r="AS74" i="5"/>
  <c r="AM73" i="5"/>
  <c r="AO60" i="5"/>
  <c r="AM40" i="5"/>
  <c r="AM20" i="5"/>
  <c r="AO19" i="5"/>
  <c r="AL17" i="5"/>
  <c r="AO16" i="5"/>
  <c r="AO15" i="5"/>
  <c r="AN83" i="5"/>
  <c r="AT73" i="5"/>
  <c r="AL76" i="5"/>
  <c r="AO75" i="5"/>
  <c r="AR74" i="5"/>
  <c r="AL73" i="5"/>
  <c r="AL61" i="5"/>
  <c r="AM60" i="5"/>
  <c r="AN19" i="5"/>
  <c r="AM16" i="5"/>
  <c r="AN15" i="5"/>
  <c r="AN75" i="5"/>
  <c r="AP74" i="5"/>
  <c r="AK73" i="5"/>
  <c r="AN39" i="5"/>
  <c r="BA6" i="5"/>
  <c r="AO67" i="5"/>
  <c r="AO69" i="5"/>
  <c r="AO65" i="5"/>
  <c r="AO49" i="5"/>
  <c r="AO17" i="5"/>
  <c r="AY7" i="5"/>
  <c r="AO5" i="5"/>
  <c r="AT4" i="5"/>
  <c r="AY3" i="5"/>
  <c r="AO81" i="5"/>
  <c r="AT72" i="5"/>
  <c r="AN81" i="5"/>
  <c r="AN77" i="5"/>
  <c r="AS72" i="5"/>
  <c r="AN69" i="5"/>
  <c r="AN65" i="5"/>
  <c r="AN61" i="5"/>
  <c r="AN57" i="5"/>
  <c r="AN49" i="5"/>
  <c r="AN17" i="5"/>
  <c r="AX7" i="5"/>
  <c r="AN5" i="5"/>
  <c r="AS4" i="5"/>
  <c r="AX3" i="5"/>
  <c r="AM81" i="5"/>
  <c r="AM77" i="5"/>
  <c r="AR72" i="5"/>
  <c r="AM69" i="5"/>
  <c r="AM65" i="5"/>
  <c r="AM61" i="5"/>
  <c r="AR60" i="5"/>
  <c r="AM57" i="5"/>
  <c r="AM49" i="5"/>
  <c r="AM17" i="5"/>
  <c r="AW7" i="5"/>
  <c r="AM5" i="5"/>
  <c r="AR4" i="5"/>
  <c r="AW3" i="5"/>
  <c r="AL69" i="5"/>
  <c r="AL65" i="5"/>
  <c r="AL49" i="5"/>
  <c r="AV7" i="5"/>
  <c r="AL5" i="5"/>
  <c r="AQ4" i="5"/>
  <c r="AK81" i="5"/>
  <c r="AK77" i="5"/>
  <c r="AP72" i="5"/>
  <c r="AK69" i="5"/>
  <c r="AP68" i="5"/>
  <c r="AK65" i="5"/>
  <c r="AP60" i="5"/>
  <c r="AK49" i="5"/>
  <c r="AK17" i="5"/>
  <c r="AP16" i="5"/>
  <c r="AU7" i="5"/>
  <c r="AZ6" i="5"/>
  <c r="AK5" i="5"/>
  <c r="AP4" i="5"/>
  <c r="AU3" i="5"/>
  <c r="AT7" i="5"/>
  <c r="AO4" i="5"/>
  <c r="AN72" i="5"/>
  <c r="AN68" i="5"/>
  <c r="AN64" i="5"/>
  <c r="AN60" i="5"/>
  <c r="AN56" i="5"/>
  <c r="AN48" i="5"/>
  <c r="AS43" i="5"/>
  <c r="AN40" i="5"/>
  <c r="AN36" i="5"/>
  <c r="AN20" i="5"/>
  <c r="AN16" i="5"/>
  <c r="AS7" i="5"/>
  <c r="AX6" i="5"/>
  <c r="AN4" i="5"/>
  <c r="AS3" i="5"/>
  <c r="AR7" i="5"/>
  <c r="AL72" i="5"/>
  <c r="AQ67" i="5"/>
  <c r="AL64" i="5"/>
  <c r="AL60" i="5"/>
  <c r="AQ51" i="5"/>
  <c r="AL48" i="5"/>
  <c r="AQ43" i="5"/>
  <c r="AL40" i="5"/>
  <c r="AL36" i="5"/>
  <c r="AQ31" i="5"/>
  <c r="AL20" i="5"/>
  <c r="AL16" i="5"/>
  <c r="AQ15" i="5"/>
  <c r="AQ7" i="5"/>
  <c r="AV6" i="5"/>
  <c r="BA5" i="5"/>
  <c r="AL4" i="5"/>
  <c r="AQ3" i="5"/>
  <c r="AP75" i="5"/>
  <c r="AU74" i="5"/>
  <c r="AZ73" i="5"/>
  <c r="AK72" i="5"/>
  <c r="AP71" i="5"/>
  <c r="AP67" i="5"/>
  <c r="AP63" i="5"/>
  <c r="AP51" i="5"/>
  <c r="AP43" i="5"/>
  <c r="AP31" i="5"/>
  <c r="AP19" i="5"/>
  <c r="AP15" i="5"/>
  <c r="AP7" i="5"/>
  <c r="AU6" i="5"/>
  <c r="AZ5" i="5"/>
  <c r="AK4" i="5"/>
  <c r="AP3" i="5"/>
  <c r="AO7" i="5"/>
  <c r="AY5" i="5"/>
  <c r="AN7" i="5"/>
  <c r="AX5" i="5"/>
  <c r="AR78" i="5"/>
  <c r="AM71" i="5"/>
  <c r="AM67" i="5"/>
  <c r="AM51" i="5"/>
  <c r="AM43" i="5"/>
  <c r="AM39" i="5"/>
  <c r="AM35" i="5"/>
  <c r="AM31" i="5"/>
  <c r="AM19" i="5"/>
  <c r="AM15" i="5"/>
  <c r="AM7" i="5"/>
  <c r="AR6" i="5"/>
  <c r="AW5" i="5"/>
  <c r="AM3" i="5"/>
  <c r="AN67" i="5"/>
  <c r="AQ78" i="5"/>
  <c r="AQ74" i="5"/>
  <c r="AV73" i="5"/>
  <c r="BA72" i="5"/>
  <c r="AL67" i="5"/>
  <c r="AQ54" i="5"/>
  <c r="AL51" i="5"/>
  <c r="AQ50" i="5"/>
  <c r="AL43" i="5"/>
  <c r="AL35" i="5"/>
  <c r="AL31" i="5"/>
  <c r="AL19" i="5"/>
  <c r="AL15" i="5"/>
  <c r="AL7" i="5"/>
  <c r="AQ6" i="5"/>
  <c r="AV5" i="5"/>
  <c r="BA4" i="5"/>
  <c r="AL3" i="5"/>
  <c r="AP78" i="5"/>
  <c r="AZ72" i="5"/>
  <c r="AP50" i="5"/>
  <c r="AP14" i="5"/>
  <c r="AK7" i="5"/>
  <c r="AP6" i="5"/>
  <c r="AU5" i="5"/>
  <c r="AZ4" i="5"/>
  <c r="AK3" i="5"/>
  <c r="AO78" i="5"/>
  <c r="AO50" i="5"/>
  <c r="AO42" i="5"/>
  <c r="AO14" i="5"/>
  <c r="AO6" i="5"/>
  <c r="AT5" i="5"/>
  <c r="AY4" i="5"/>
  <c r="AY72" i="5"/>
  <c r="AN82" i="5"/>
  <c r="AN78" i="5"/>
  <c r="AN74" i="5"/>
  <c r="AS73" i="5"/>
  <c r="AX72" i="5"/>
  <c r="AN70" i="5"/>
  <c r="AN66" i="5"/>
  <c r="AN62" i="5"/>
  <c r="AN58" i="5"/>
  <c r="AN54" i="5"/>
  <c r="AN50" i="5"/>
  <c r="AN42" i="5"/>
  <c r="AN38" i="5"/>
  <c r="AN34" i="5"/>
  <c r="AN14" i="5"/>
  <c r="AN6" i="5"/>
  <c r="AS5" i="5"/>
  <c r="AX4" i="5"/>
  <c r="AO62" i="5"/>
  <c r="AM82" i="5"/>
  <c r="AR77" i="5"/>
  <c r="AM74" i="5"/>
  <c r="AR73" i="5"/>
  <c r="AW72" i="5"/>
  <c r="AM70" i="5"/>
  <c r="AM66" i="5"/>
  <c r="AM62" i="5"/>
  <c r="AM58" i="5"/>
  <c r="AM54" i="5"/>
  <c r="AM50" i="5"/>
  <c r="AM42" i="5"/>
  <c r="AM38" i="5"/>
  <c r="AM34" i="5"/>
  <c r="AM14" i="5"/>
  <c r="AM6" i="5"/>
  <c r="AR5" i="5"/>
  <c r="AW4" i="5"/>
  <c r="AL82" i="5"/>
  <c r="AQ81" i="5"/>
  <c r="AQ77" i="5"/>
  <c r="AL74" i="5"/>
  <c r="AQ73" i="5"/>
  <c r="AV72" i="5"/>
  <c r="AL70" i="5"/>
  <c r="AL66" i="5"/>
  <c r="AQ65" i="5"/>
  <c r="AL62" i="5"/>
  <c r="AL58" i="5"/>
  <c r="AL54" i="5"/>
  <c r="AL50" i="5"/>
  <c r="AQ49" i="5"/>
  <c r="AL42" i="5"/>
  <c r="AL38" i="5"/>
  <c r="AL34" i="5"/>
  <c r="AL14" i="5"/>
  <c r="BA7" i="5"/>
  <c r="AL6" i="5"/>
  <c r="AQ5" i="5"/>
  <c r="AV4" i="5"/>
  <c r="BA3" i="5"/>
  <c r="AR13" i="6"/>
  <c r="AQ13" i="6"/>
  <c r="AP13" i="6"/>
  <c r="AO13" i="6"/>
  <c r="AN13" i="6"/>
  <c r="AM13" i="6"/>
  <c r="AR12" i="6"/>
  <c r="AQ12" i="6"/>
  <c r="AP12" i="6"/>
  <c r="AO12" i="6"/>
  <c r="AK12" i="6"/>
  <c r="AN12" i="6"/>
  <c r="BI2" i="6"/>
  <c r="BF2" i="6"/>
  <c r="AZ2" i="6"/>
  <c r="AX2" i="6"/>
  <c r="AR2" i="6"/>
  <c r="BG2" i="6"/>
  <c r="AY2" i="6"/>
  <c r="AQ2" i="6"/>
  <c r="BE2" i="6"/>
  <c r="AW2" i="6"/>
  <c r="AO2" i="6"/>
  <c r="BH2" i="6"/>
  <c r="BD2" i="6"/>
  <c r="AV2" i="6"/>
  <c r="AN2" i="6"/>
  <c r="BC2" i="6"/>
  <c r="AU2" i="6"/>
  <c r="AM2" i="6"/>
  <c r="BB2" i="6"/>
  <c r="AT2" i="6"/>
  <c r="AL2" i="6"/>
  <c r="BA2" i="6"/>
  <c r="AS2" i="6"/>
  <c r="AJ13" i="6"/>
  <c r="AJ12" i="6"/>
  <c r="AJ3" i="5" l="1"/>
  <c r="M52" i="5"/>
  <c r="L52" i="5"/>
  <c r="K52" i="5"/>
  <c r="J52" i="5"/>
  <c r="H52" i="5"/>
  <c r="AI52" i="5" s="1"/>
  <c r="L37" i="5"/>
  <c r="K37" i="5"/>
  <c r="J37" i="5"/>
  <c r="I37" i="5"/>
  <c r="H37" i="5"/>
  <c r="AI37" i="5" s="1"/>
  <c r="L33" i="5"/>
  <c r="K33" i="5"/>
  <c r="J33" i="5"/>
  <c r="I33" i="5"/>
  <c r="H33" i="5"/>
  <c r="AI33" i="5" s="1"/>
  <c r="L32" i="5"/>
  <c r="K32" i="5"/>
  <c r="J32" i="5"/>
  <c r="I32" i="5"/>
  <c r="H32" i="5"/>
  <c r="L30" i="5"/>
  <c r="K30" i="5"/>
  <c r="J30" i="5"/>
  <c r="I30" i="5"/>
  <c r="H30" i="5"/>
  <c r="AI30" i="5" s="1"/>
  <c r="L29" i="5"/>
  <c r="K29" i="5"/>
  <c r="J29" i="5"/>
  <c r="I29" i="5"/>
  <c r="H29" i="5"/>
  <c r="AI29" i="5" s="1"/>
  <c r="L28" i="5"/>
  <c r="K28" i="5"/>
  <c r="J28" i="5"/>
  <c r="I28" i="5"/>
  <c r="H28" i="5"/>
  <c r="AI28" i="5" s="1"/>
  <c r="M27" i="5"/>
  <c r="L27" i="5"/>
  <c r="K27" i="5"/>
  <c r="J27" i="5"/>
  <c r="I27" i="5"/>
  <c r="H27" i="5"/>
  <c r="AI27" i="5" s="1"/>
  <c r="M25" i="5"/>
  <c r="L25" i="5"/>
  <c r="K25" i="5"/>
  <c r="J25" i="5"/>
  <c r="I25" i="5"/>
  <c r="H25" i="5"/>
  <c r="N23" i="5"/>
  <c r="M23" i="5"/>
  <c r="L23" i="5"/>
  <c r="K23" i="5"/>
  <c r="J23" i="5"/>
  <c r="I23" i="5"/>
  <c r="H23" i="5"/>
  <c r="AI23" i="5" s="1"/>
  <c r="L22" i="5"/>
  <c r="K22" i="5"/>
  <c r="J22" i="5"/>
  <c r="I22" i="5"/>
  <c r="H22" i="5"/>
  <c r="L21" i="5"/>
  <c r="K21" i="5"/>
  <c r="J21" i="5"/>
  <c r="I21" i="5"/>
  <c r="H21" i="5"/>
  <c r="AI21" i="5" s="1"/>
  <c r="N18" i="5"/>
  <c r="M18" i="5"/>
  <c r="L18" i="5"/>
  <c r="K18" i="5"/>
  <c r="J18" i="5"/>
  <c r="I18" i="5"/>
  <c r="H18" i="5"/>
  <c r="AI18" i="5" s="1"/>
  <c r="P13" i="5"/>
  <c r="O13" i="5"/>
  <c r="N13" i="5"/>
  <c r="M13" i="5"/>
  <c r="L13" i="5"/>
  <c r="K13" i="5"/>
  <c r="J13" i="5"/>
  <c r="I13" i="5"/>
  <c r="H13" i="5"/>
  <c r="P12" i="5"/>
  <c r="O12" i="5"/>
  <c r="N12" i="5"/>
  <c r="M12" i="5"/>
  <c r="L12" i="5"/>
  <c r="K12" i="5"/>
  <c r="J12" i="5"/>
  <c r="I12" i="5"/>
  <c r="H12" i="5"/>
  <c r="M11" i="5"/>
  <c r="L11" i="5"/>
  <c r="K11" i="5"/>
  <c r="J11" i="5"/>
  <c r="I11" i="5"/>
  <c r="H11" i="5"/>
  <c r="AI11" i="5" s="1"/>
  <c r="M10" i="5"/>
  <c r="L10" i="5"/>
  <c r="K10" i="5"/>
  <c r="J10" i="5"/>
  <c r="I10" i="5"/>
  <c r="H10" i="5"/>
  <c r="AI10" i="5" s="1"/>
  <c r="AM44" i="5" l="1"/>
  <c r="AR44" i="5"/>
  <c r="AK44" i="5"/>
  <c r="AS44" i="5"/>
  <c r="AN44" i="5"/>
  <c r="AL44" i="5"/>
  <c r="AO44" i="5"/>
  <c r="AQ44" i="5"/>
  <c r="AP44" i="5"/>
  <c r="AM45" i="5"/>
  <c r="AN45" i="5"/>
  <c r="AL45" i="5"/>
  <c r="AK45" i="5"/>
  <c r="AN47" i="5"/>
  <c r="AK47" i="5"/>
  <c r="AM47" i="5"/>
  <c r="AL47" i="5"/>
  <c r="AK52" i="5"/>
  <c r="AL80" i="5"/>
  <c r="AJ80" i="5"/>
  <c r="AK80" i="5"/>
  <c r="AN80" i="5"/>
  <c r="AM80" i="5"/>
  <c r="AM41" i="5"/>
  <c r="AO41" i="5"/>
  <c r="AN41" i="5"/>
  <c r="AK41" i="5"/>
  <c r="AL41" i="5"/>
  <c r="AL46" i="5"/>
  <c r="AM46" i="5"/>
  <c r="AN46" i="5"/>
  <c r="AK46" i="5"/>
  <c r="AL26" i="5"/>
  <c r="AM26" i="5"/>
  <c r="AO26" i="5"/>
  <c r="AK26" i="5"/>
  <c r="AN26" i="5"/>
  <c r="AL11" i="5"/>
  <c r="AL33" i="5"/>
  <c r="AI12" i="5"/>
  <c r="AJ8" i="5" s="1"/>
  <c r="AK11" i="5"/>
  <c r="AN11" i="5"/>
  <c r="AP23" i="5"/>
  <c r="AL30" i="5"/>
  <c r="AM52" i="5"/>
  <c r="AM23" i="5"/>
  <c r="AK18" i="5"/>
  <c r="AO23" i="5"/>
  <c r="AM37" i="5"/>
  <c r="AN52" i="5"/>
  <c r="AN28" i="5"/>
  <c r="AN23" i="5"/>
  <c r="AL18" i="5"/>
  <c r="AP18" i="5"/>
  <c r="AO52" i="5"/>
  <c r="AM11" i="5"/>
  <c r="AK37" i="5"/>
  <c r="AL29" i="5"/>
  <c r="AN37" i="5"/>
  <c r="AN30" i="5"/>
  <c r="AK10" i="5"/>
  <c r="AI13" i="5"/>
  <c r="AN21" i="5"/>
  <c r="AK27" i="5"/>
  <c r="AI32" i="5"/>
  <c r="AJ32" i="5" s="1"/>
  <c r="AM28" i="5"/>
  <c r="AO11" i="5"/>
  <c r="AN18" i="5"/>
  <c r="AN29" i="5"/>
  <c r="AK30" i="5"/>
  <c r="AK21" i="5"/>
  <c r="AO18" i="5"/>
  <c r="AL27" i="5"/>
  <c r="AM10" i="5"/>
  <c r="AM27" i="5"/>
  <c r="AK28" i="5"/>
  <c r="AK23" i="5"/>
  <c r="AM33" i="5"/>
  <c r="AL37" i="5"/>
  <c r="AL21" i="5"/>
  <c r="AM21" i="5"/>
  <c r="AI22" i="5"/>
  <c r="AN27" i="5"/>
  <c r="AK33" i="5"/>
  <c r="AL28" i="5"/>
  <c r="AL23" i="5"/>
  <c r="AN33" i="5"/>
  <c r="AK29" i="5"/>
  <c r="AM18" i="5"/>
  <c r="AL52" i="5"/>
  <c r="AM30" i="5"/>
  <c r="AL10" i="5"/>
  <c r="AN10" i="5"/>
  <c r="AO10" i="5"/>
  <c r="AO27" i="5"/>
  <c r="AJ76" i="5"/>
  <c r="AJ68" i="5"/>
  <c r="AJ60" i="5"/>
  <c r="AJ54" i="5"/>
  <c r="AJ45" i="5"/>
  <c r="AJ36" i="5"/>
  <c r="AJ19" i="5"/>
  <c r="AJ6" i="5"/>
  <c r="AJ75" i="5"/>
  <c r="AJ67" i="5"/>
  <c r="AJ59" i="5"/>
  <c r="AJ53" i="5"/>
  <c r="AJ44" i="5"/>
  <c r="AJ35" i="5"/>
  <c r="AJ17" i="5"/>
  <c r="AJ5" i="5"/>
  <c r="AJ82" i="5"/>
  <c r="AJ74" i="5"/>
  <c r="AJ66" i="5"/>
  <c r="AJ51" i="5"/>
  <c r="AJ43" i="5"/>
  <c r="AJ34" i="5"/>
  <c r="AJ16" i="5"/>
  <c r="AJ4" i="5"/>
  <c r="AJ81" i="5"/>
  <c r="AJ73" i="5"/>
  <c r="AJ65" i="5"/>
  <c r="AJ50" i="5"/>
  <c r="AJ42" i="5"/>
  <c r="AJ15" i="5"/>
  <c r="AJ27" i="5"/>
  <c r="AJ72" i="5"/>
  <c r="AJ64" i="5"/>
  <c r="AJ58" i="5"/>
  <c r="AJ49" i="5"/>
  <c r="AJ41" i="5"/>
  <c r="AJ31" i="5"/>
  <c r="AJ14" i="5"/>
  <c r="AJ71" i="5"/>
  <c r="AJ63" i="5"/>
  <c r="AJ57" i="5"/>
  <c r="AJ48" i="5"/>
  <c r="AJ40" i="5"/>
  <c r="AJ26" i="5"/>
  <c r="AJ9" i="5"/>
  <c r="AJ70" i="5"/>
  <c r="AJ62" i="5"/>
  <c r="AJ56" i="5"/>
  <c r="AJ47" i="5"/>
  <c r="AJ39" i="5"/>
  <c r="AJ24" i="5"/>
  <c r="AJ77" i="5"/>
  <c r="AJ69" i="5"/>
  <c r="AJ61" i="5"/>
  <c r="AJ55" i="5"/>
  <c r="AJ46" i="5"/>
  <c r="AJ38" i="5"/>
  <c r="AJ20" i="5"/>
  <c r="AJ7" i="5"/>
  <c r="AJ33" i="5"/>
  <c r="AJ37" i="5"/>
  <c r="AJ30" i="5"/>
  <c r="AJ10" i="5"/>
  <c r="AF10" i="1"/>
  <c r="AF9" i="1"/>
  <c r="AF8" i="1"/>
  <c r="AF7" i="1"/>
  <c r="AF6" i="1"/>
  <c r="AZ11" i="1"/>
  <c r="AZ10" i="1"/>
  <c r="AZ9" i="1"/>
  <c r="AZ8" i="1"/>
  <c r="AZ6" i="1"/>
  <c r="AP12" i="5" l="1"/>
  <c r="AO12" i="5"/>
  <c r="AM12" i="5"/>
  <c r="AR12" i="5"/>
  <c r="AQ12" i="5"/>
  <c r="AJ22" i="5"/>
  <c r="AL24" i="5"/>
  <c r="AM24" i="5"/>
  <c r="AK24" i="5"/>
  <c r="AN24" i="5"/>
  <c r="AQ13" i="5"/>
  <c r="AK9" i="5"/>
  <c r="AM9" i="5"/>
  <c r="AL9" i="5"/>
  <c r="AO9" i="5"/>
  <c r="AN9" i="5"/>
  <c r="AK12" i="5"/>
  <c r="AU8" i="5"/>
  <c r="AO8" i="5"/>
  <c r="AK8" i="5"/>
  <c r="AL8" i="5"/>
  <c r="AV8" i="5"/>
  <c r="AR8" i="5"/>
  <c r="AN8" i="5"/>
  <c r="AX8" i="5"/>
  <c r="AM8" i="5"/>
  <c r="AZ8" i="5"/>
  <c r="BA8" i="5"/>
  <c r="AP8" i="5"/>
  <c r="AW8" i="5"/>
  <c r="AY8" i="5"/>
  <c r="AQ8" i="5"/>
  <c r="AT8" i="5"/>
  <c r="AS8" i="5"/>
  <c r="AN25" i="5"/>
  <c r="AK2" i="5"/>
  <c r="BD2" i="5"/>
  <c r="AZ2" i="5"/>
  <c r="BC2" i="5"/>
  <c r="AJ2" i="5"/>
  <c r="BE2" i="5"/>
  <c r="BB2" i="5"/>
  <c r="AL2" i="5"/>
  <c r="BF2" i="5"/>
  <c r="BA2" i="5"/>
  <c r="AM2" i="5"/>
  <c r="BG2" i="5"/>
  <c r="AX2" i="5"/>
  <c r="AN2" i="5"/>
  <c r="BH2" i="5"/>
  <c r="AO2" i="5"/>
  <c r="BI2" i="5"/>
  <c r="AP2" i="5"/>
  <c r="AY2" i="5"/>
  <c r="AQ2" i="5"/>
  <c r="AW2" i="5"/>
  <c r="AR2" i="5"/>
  <c r="AS2" i="5"/>
  <c r="AT2" i="5"/>
  <c r="AU2" i="5"/>
  <c r="AV2" i="5"/>
  <c r="AM29" i="5"/>
  <c r="AN12" i="5"/>
  <c r="AM22" i="5"/>
  <c r="AL12" i="5"/>
  <c r="AM25" i="5"/>
  <c r="AK25" i="5"/>
  <c r="AN22" i="5"/>
  <c r="AL25" i="5"/>
  <c r="AO25" i="5"/>
  <c r="AK22" i="5"/>
  <c r="AL13" i="5"/>
  <c r="AN32" i="5"/>
  <c r="AL22" i="5"/>
  <c r="AK32" i="5"/>
  <c r="AL32" i="5"/>
  <c r="AK13" i="5"/>
  <c r="AO13" i="5"/>
  <c r="AM32" i="5"/>
  <c r="AM13" i="5"/>
  <c r="AP13" i="5"/>
  <c r="AN13" i="5"/>
  <c r="AR13" i="5"/>
  <c r="AJ21" i="5"/>
  <c r="AJ28" i="5"/>
  <c r="AJ29" i="5"/>
  <c r="AJ25" i="5"/>
  <c r="AJ11" i="5"/>
  <c r="AJ13" i="5"/>
  <c r="AJ12" i="5"/>
  <c r="AJ23" i="5"/>
  <c r="AJ18" i="5"/>
  <c r="AJ52" i="5"/>
  <c r="AK10" i="1"/>
  <c r="AK9" i="1"/>
  <c r="AK8" i="1"/>
  <c r="AK7" i="1"/>
  <c r="AK6" i="1"/>
  <c r="AG10" i="1" l="1"/>
  <c r="AG9" i="1"/>
  <c r="AG8" i="1"/>
  <c r="AG7" i="1"/>
  <c r="AG6" i="1"/>
  <c r="AD10" i="1" l="1"/>
  <c r="AD9" i="1"/>
  <c r="AD8" i="1"/>
  <c r="AD6" i="1"/>
  <c r="AD7" i="1"/>
  <c r="AC10" i="1"/>
  <c r="AC9" i="1"/>
  <c r="AC8" i="1"/>
  <c r="AC7" i="1"/>
  <c r="AC6" i="1"/>
  <c r="AB10" i="1"/>
  <c r="AB9" i="1"/>
  <c r="AB8" i="1"/>
  <c r="AB7" i="1"/>
  <c r="AB6" i="1"/>
  <c r="AA11" i="1" l="1"/>
  <c r="AA10" i="1"/>
  <c r="AA9" i="1"/>
  <c r="AA8" i="1"/>
  <c r="AA7" i="1"/>
  <c r="AA6" i="1"/>
  <c r="Y11" i="1"/>
  <c r="Y10" i="1"/>
  <c r="Y9" i="1"/>
  <c r="Y8" i="1"/>
  <c r="Y7" i="1"/>
  <c r="Y6" i="1"/>
  <c r="W12" i="1" l="1"/>
  <c r="W11" i="1"/>
  <c r="W10" i="1"/>
  <c r="W9" i="1"/>
  <c r="W8" i="1"/>
  <c r="W7" i="1"/>
  <c r="W6" i="1"/>
  <c r="V10" i="1" l="1"/>
  <c r="V9" i="1"/>
  <c r="V8" i="1"/>
  <c r="V7" i="1"/>
  <c r="V6" i="1"/>
  <c r="U10" i="1"/>
  <c r="U9" i="1"/>
  <c r="U8" i="1"/>
  <c r="U7" i="1"/>
  <c r="U6" i="1"/>
  <c r="R12" i="1"/>
  <c r="R11" i="1"/>
  <c r="R10" i="1"/>
  <c r="R9" i="1"/>
  <c r="R8" i="1"/>
  <c r="R7" i="1"/>
  <c r="R6" i="1"/>
  <c r="M14" i="1" l="1"/>
  <c r="M13" i="1"/>
  <c r="M12" i="1"/>
  <c r="M11" i="1"/>
  <c r="M10" i="1"/>
  <c r="M9" i="1"/>
  <c r="M8" i="1"/>
  <c r="M7" i="1"/>
  <c r="M6" i="1"/>
  <c r="L14" i="1"/>
  <c r="L13" i="1"/>
  <c r="L12" i="1"/>
  <c r="L11" i="1"/>
  <c r="L10" i="1"/>
  <c r="L9" i="1"/>
  <c r="L8" i="1"/>
  <c r="L7" i="1"/>
  <c r="L6" i="1"/>
  <c r="E17" i="4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K11" i="1" l="1"/>
  <c r="K10" i="1"/>
  <c r="K9" i="1"/>
  <c r="K8" i="1"/>
  <c r="K7" i="1"/>
  <c r="K6" i="1"/>
  <c r="J11" i="1"/>
  <c r="J10" i="1"/>
  <c r="J9" i="1"/>
  <c r="J8" i="1"/>
  <c r="J7" i="1"/>
  <c r="J6" i="1"/>
  <c r="AI20" i="6"/>
  <c r="AI51" i="6"/>
  <c r="AI27" i="6"/>
  <c r="AI47" i="6"/>
  <c r="AI21" i="6"/>
  <c r="AI40" i="6"/>
  <c r="AI80" i="6"/>
  <c r="AI60" i="6"/>
  <c r="AI30" i="6"/>
  <c r="AI11" i="6"/>
  <c r="AI18" i="6"/>
  <c r="AI46" i="6"/>
  <c r="AI37" i="6"/>
  <c r="AI71" i="6"/>
  <c r="AI31" i="6"/>
  <c r="AI73" i="6"/>
  <c r="AI15" i="6"/>
  <c r="AI16" i="6"/>
  <c r="AI33" i="6"/>
  <c r="AI36" i="6"/>
  <c r="AI77" i="6"/>
  <c r="AI43" i="6"/>
  <c r="AI4" i="6"/>
  <c r="AI59" i="6"/>
  <c r="AI49" i="6"/>
  <c r="AI76" i="6"/>
  <c r="AI10" i="6"/>
  <c r="AI67" i="6"/>
  <c r="AI70" i="6"/>
  <c r="AI72" i="6"/>
  <c r="AI5" i="6"/>
  <c r="AI74" i="6"/>
  <c r="AI78" i="6"/>
  <c r="AI39" i="6"/>
  <c r="AI23" i="6"/>
  <c r="AI54" i="6"/>
  <c r="AI57" i="6"/>
  <c r="AI19" i="6"/>
  <c r="AI24" i="6"/>
  <c r="AI50" i="6"/>
  <c r="AI58" i="6"/>
  <c r="AI14" i="6"/>
  <c r="AI48" i="6"/>
  <c r="AI29" i="6"/>
  <c r="AI79" i="6"/>
  <c r="AI63" i="6"/>
  <c r="AI82" i="6"/>
  <c r="AI32" i="6"/>
  <c r="AI42" i="6"/>
  <c r="AI8" i="6"/>
  <c r="AI75" i="6"/>
  <c r="AI66" i="6"/>
  <c r="AI56" i="6"/>
  <c r="AI61" i="6"/>
  <c r="AI62" i="6"/>
  <c r="AI65" i="6"/>
  <c r="AI26" i="6"/>
  <c r="AI35" i="6"/>
  <c r="AI41" i="6"/>
  <c r="AI52" i="6"/>
  <c r="AI53" i="6"/>
  <c r="AI69" i="6"/>
  <c r="AI25" i="6"/>
  <c r="AI28" i="6"/>
  <c r="AI38" i="6"/>
  <c r="AI22" i="6"/>
  <c r="AI68" i="6"/>
  <c r="AI17" i="6"/>
  <c r="AI34" i="6"/>
  <c r="AI81" i="6"/>
  <c r="AI9" i="6"/>
  <c r="AI3" i="6"/>
  <c r="AI64" i="6"/>
  <c r="AI44" i="6"/>
  <c r="AI7" i="6"/>
  <c r="AI45" i="6"/>
  <c r="AI55" i="6"/>
  <c r="AI6" i="6"/>
  <c r="AM69" i="6" l="1"/>
  <c r="AO69" i="6"/>
  <c r="AP69" i="6"/>
  <c r="AL69" i="6"/>
  <c r="AN69" i="6"/>
  <c r="AK69" i="6"/>
  <c r="AJ67" i="6"/>
  <c r="AJ15" i="6"/>
  <c r="AJ8" i="6"/>
  <c r="AJ39" i="6"/>
  <c r="AJ10" i="6"/>
  <c r="AJ43" i="6"/>
  <c r="AJ73" i="6"/>
  <c r="AJ80" i="6"/>
  <c r="AJ6" i="6"/>
  <c r="AJ38" i="6"/>
  <c r="AJ78" i="6"/>
  <c r="AJ27" i="6"/>
  <c r="AJ48" i="6"/>
  <c r="AJ22" i="6"/>
  <c r="AJ26" i="6"/>
  <c r="AJ31" i="6"/>
  <c r="AJ28" i="6"/>
  <c r="AJ65" i="6"/>
  <c r="AJ32" i="6"/>
  <c r="AJ50" i="6"/>
  <c r="AJ74" i="6"/>
  <c r="AJ49" i="6"/>
  <c r="AJ36" i="6"/>
  <c r="AJ71" i="6"/>
  <c r="AJ30" i="6"/>
  <c r="AJ40" i="6"/>
  <c r="AJ51" i="6"/>
  <c r="AJ3" i="6"/>
  <c r="AJ9" i="6"/>
  <c r="AJ11" i="6"/>
  <c r="AJ7" i="6"/>
  <c r="AJ34" i="6"/>
  <c r="AJ25" i="6"/>
  <c r="AJ62" i="6"/>
  <c r="AJ82" i="6"/>
  <c r="AJ24" i="6"/>
  <c r="AJ5" i="6"/>
  <c r="AJ33" i="6"/>
  <c r="AJ37" i="6"/>
  <c r="AJ41" i="6"/>
  <c r="AJ14" i="6"/>
  <c r="AJ42" i="6"/>
  <c r="AJ76" i="6"/>
  <c r="AJ81" i="6"/>
  <c r="AJ69" i="6"/>
  <c r="AJ61" i="6"/>
  <c r="AJ63" i="6"/>
  <c r="AJ19" i="6"/>
  <c r="AJ59" i="6"/>
  <c r="AJ16" i="6"/>
  <c r="AJ46" i="6"/>
  <c r="AJ21" i="6"/>
  <c r="AJ75" i="6"/>
  <c r="AJ35" i="6"/>
  <c r="AJ58" i="6"/>
  <c r="AJ77" i="6"/>
  <c r="AJ45" i="6"/>
  <c r="AJ44" i="6"/>
  <c r="AJ53" i="6"/>
  <c r="AJ56" i="6"/>
  <c r="AJ79" i="6"/>
  <c r="AJ57" i="6"/>
  <c r="AJ72" i="6"/>
  <c r="AJ18" i="6"/>
  <c r="AJ47" i="6"/>
  <c r="AJ20" i="6"/>
  <c r="AJ23" i="6"/>
  <c r="AJ55" i="6"/>
  <c r="AJ17" i="6"/>
  <c r="AJ64" i="6"/>
  <c r="AJ68" i="6"/>
  <c r="AJ52" i="6"/>
  <c r="AJ66" i="6"/>
  <c r="AJ29" i="6"/>
  <c r="AJ54" i="6"/>
  <c r="AJ70" i="6"/>
  <c r="AJ4" i="6"/>
  <c r="AJ60" i="6"/>
</calcChain>
</file>

<file path=xl/connections.xml><?xml version="1.0" encoding="utf-8"?>
<connections xmlns="http://schemas.openxmlformats.org/spreadsheetml/2006/main">
  <connection id="1" name="0Raw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2" name="0Raw1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3" name="0Raw11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4" name="0Raw12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5" name="0Raw121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6" name="0Raw122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7" name="0Raw2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8" name="0Raw3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9" name="0Raw31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10" name="0Raw32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<sst xmlns="http://schemas.openxmlformats.org/spreadsheetml/2006/main" count="908" uniqueCount="379">
  <si>
    <t>StudyID</t>
  </si>
  <si>
    <t>First_name</t>
  </si>
  <si>
    <t>Last_name</t>
  </si>
  <si>
    <t>Title</t>
  </si>
  <si>
    <t>Journal</t>
  </si>
  <si>
    <t>Vol</t>
  </si>
  <si>
    <t>SiteID</t>
  </si>
  <si>
    <t>EMS</t>
  </si>
  <si>
    <t>HEM</t>
  </si>
  <si>
    <t>HardwoodForest</t>
  </si>
  <si>
    <t>Jerry</t>
  </si>
  <si>
    <t>Long-term pattern and magnitude of soil carbon feedback to the climate system in a warming world</t>
  </si>
  <si>
    <t>Science</t>
  </si>
  <si>
    <t>Issue</t>
  </si>
  <si>
    <t>Year</t>
  </si>
  <si>
    <t>Page</t>
  </si>
  <si>
    <t>101-105</t>
  </si>
  <si>
    <t>Melillo</t>
  </si>
  <si>
    <t>Soil respiration in a northeastern US temperate forest: a 22‐year synthesis</t>
  </si>
  <si>
    <t>Ecosphere</t>
  </si>
  <si>
    <t>1-28</t>
  </si>
  <si>
    <t>Giasson</t>
  </si>
  <si>
    <t>M. A.</t>
  </si>
  <si>
    <t>Comments</t>
  </si>
  <si>
    <t>Deciduous</t>
  </si>
  <si>
    <t>Hemlock</t>
  </si>
  <si>
    <t>Mixed</t>
  </si>
  <si>
    <t>Redpine</t>
  </si>
  <si>
    <t>Wetlands</t>
  </si>
  <si>
    <t>Figure 1</t>
  </si>
  <si>
    <t>Table 3</t>
  </si>
  <si>
    <t>Table 4</t>
  </si>
  <si>
    <t>StartYear</t>
  </si>
  <si>
    <t>StudyNumber</t>
  </si>
  <si>
    <t>obs_yr</t>
  </si>
  <si>
    <t>UC</t>
  </si>
  <si>
    <t>CC</t>
  </si>
  <si>
    <t>Table 1</t>
  </si>
  <si>
    <t>Source components and interannual variability of soil CO2 efflux under experimental warming and clipping in a grassland ecosystem</t>
  </si>
  <si>
    <t>Global Change Biology </t>
  </si>
  <si>
    <t>761-775</t>
  </si>
  <si>
    <t>Xuhui</t>
  </si>
  <si>
    <t>Zhou</t>
  </si>
  <si>
    <t>Spruce</t>
  </si>
  <si>
    <t>Felled</t>
  </si>
  <si>
    <t>Table 2</t>
  </si>
  <si>
    <t>Table 1 and 3</t>
  </si>
  <si>
    <t>Table 2 and 4</t>
  </si>
  <si>
    <t>Kulhavy</t>
  </si>
  <si>
    <t>Jiri</t>
  </si>
  <si>
    <t>CO2 respiration from soil under a spruce stand and in a deforested clear-felled area</t>
  </si>
  <si>
    <t>Ekologia</t>
  </si>
  <si>
    <t>Supplement 1</t>
  </si>
  <si>
    <t>21-44</t>
  </si>
  <si>
    <t>HowlandForest</t>
  </si>
  <si>
    <t>Unit</t>
    <phoneticPr fontId="0" type="noConversion"/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</si>
  <si>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</si>
  <si>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</si>
  <si>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</si>
  <si>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</si>
  <si>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</si>
  <si>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</si>
  <si>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</si>
  <si>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</si>
  <si>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</si>
  <si>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</si>
  <si>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</si>
  <si>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</si>
  <si>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mg CO2/m2/s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</si>
  <si>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</si>
  <si>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</si>
  <si>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</si>
  <si>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</si>
  <si>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</si>
  <si>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A distinct seasonal pattern of the ratio of soil respiration to total ecosystem respiration in a spruce-dominated forest</t>
  </si>
  <si>
    <t>Davidson</t>
  </si>
  <si>
    <t>E. A.</t>
  </si>
  <si>
    <t>230-239</t>
  </si>
  <si>
    <t>HardwoodForest-Pit1</t>
  </si>
  <si>
    <t>HardwoodForest-Pit2</t>
  </si>
  <si>
    <t>944-956</t>
  </si>
  <si>
    <t>DukeForestFACE</t>
  </si>
  <si>
    <t>Bernhardt</t>
  </si>
  <si>
    <t>E. S.</t>
  </si>
  <si>
    <t>Long-term effects of free air CO2 enrichment (FACE) on soil respiration</t>
  </si>
  <si>
    <t>91-116</t>
  </si>
  <si>
    <t>MoorHouseNationalNatureReserve</t>
  </si>
  <si>
    <t>Figure 11</t>
  </si>
  <si>
    <t>Fluxes of dissolved carbon dioxide and inorganic carbon from an upland peat catchment: implications for soil respiration</t>
  </si>
  <si>
    <t>WORRALL</t>
  </si>
  <si>
    <t>Fred</t>
  </si>
  <si>
    <t>Biogeochemistry</t>
  </si>
  <si>
    <t xml:space="preserve"> 515-539</t>
  </si>
  <si>
    <t>DF49</t>
  </si>
  <si>
    <t>Rachhpal</t>
  </si>
  <si>
    <t>Jassal</t>
  </si>
  <si>
    <t>Biophysical controls of soil CO2 efflux in two coastal Douglas-fir stands at different temporal scales</t>
  </si>
  <si>
    <t xml:space="preserve">Agricultural and forest meteorology </t>
  </si>
  <si>
    <t>134-143</t>
  </si>
  <si>
    <t>YatirForest</t>
  </si>
  <si>
    <t>Grunzweig</t>
  </si>
  <si>
    <t>Jose</t>
  </si>
  <si>
    <t>JOURNAL OF GEOPHYSICAL RESEARCH</t>
  </si>
  <si>
    <t>G03008</t>
  </si>
  <si>
    <t>OldAlluvialSoil</t>
  </si>
  <si>
    <t>ResidualSoil</t>
  </si>
  <si>
    <t>Schwendenmann</t>
  </si>
  <si>
    <t xml:space="preserve"> Luitgard</t>
  </si>
  <si>
    <t>Global Change Biology</t>
  </si>
  <si>
    <t>Longterm CO2 production from deeply weathered soils of a tropical rain forest: Evidence for a potential positive feedback to climate warming</t>
  </si>
  <si>
    <t>1878-1893</t>
  </si>
  <si>
    <t>Wang</t>
  </si>
  <si>
    <t>Yidong</t>
  </si>
  <si>
    <t>Precipitation frequency controls interannual variation of soil respiration by affecting soil moisture in a subtropical forest plantation</t>
  </si>
  <si>
    <t xml:space="preserve">Canadian journal of forest research </t>
  </si>
  <si>
    <t>1897-1906</t>
  </si>
  <si>
    <t xml:space="preserve"> QianyanzhouEcologicalStation</t>
  </si>
  <si>
    <t>Table 7</t>
  </si>
  <si>
    <t>WindRiverExperimentalForest</t>
  </si>
  <si>
    <t>Falk</t>
  </si>
  <si>
    <t>Matthias</t>
  </si>
  <si>
    <t xml:space="preserve">Agricultural and Forest Meteorology </t>
  </si>
  <si>
    <t>269-283</t>
  </si>
  <si>
    <t>BlacklandResearchCenter</t>
  </si>
  <si>
    <t>Figure 3</t>
  </si>
  <si>
    <t>Soil CO2 flux in a tallgrass prairie</t>
  </si>
  <si>
    <t xml:space="preserve">Soil Biology and Biochemistry </t>
  </si>
  <si>
    <t>32</t>
  </si>
  <si>
    <t>2</t>
  </si>
  <si>
    <t>2927</t>
  </si>
  <si>
    <t>2000</t>
  </si>
  <si>
    <t>221-228</t>
  </si>
  <si>
    <t>P. C.</t>
  </si>
  <si>
    <t>Mielnick</t>
  </si>
  <si>
    <t>Is soil respiration a major contributor to the carbon budget within a Paciﬁc Northwest old-growth forest?</t>
  </si>
  <si>
    <t>LaoshanStation</t>
  </si>
  <si>
    <t>Zu</t>
  </si>
  <si>
    <t>YuanGang</t>
  </si>
  <si>
    <t>Soil CO 2 efflux, carbon dynamics, and change in thermal conditions from contrasting clear-cut sites during natural restoration and uncut larch forests in northeastern China</t>
  </si>
  <si>
    <t xml:space="preserve">Climatic change </t>
  </si>
  <si>
    <t>96</t>
  </si>
  <si>
    <t>1</t>
  </si>
  <si>
    <t>2009</t>
  </si>
  <si>
    <t>137-159</t>
  </si>
  <si>
    <t>Vordemwald</t>
  </si>
  <si>
    <t>Schanis</t>
  </si>
  <si>
    <t>Beatenberg</t>
  </si>
  <si>
    <t>Pannatier</t>
  </si>
  <si>
    <t xml:space="preserve"> Elisabeth Graf</t>
  </si>
  <si>
    <t>Response of carbon fluxes to the 2003 heat wave and drought in three mature forests in Switzerland</t>
  </si>
  <si>
    <t>107</t>
  </si>
  <si>
    <t>2012</t>
  </si>
  <si>
    <t>295-317</t>
  </si>
  <si>
    <t>BIO</t>
  </si>
  <si>
    <t>Herbst</t>
  </si>
  <si>
    <t>M.</t>
  </si>
  <si>
    <t>Multiyear heterotrophic soil respiration: Evaluation of a coupled CO2 transport and carbon turnover model</t>
  </si>
  <si>
    <t>Ecological Modelling</t>
  </si>
  <si>
    <t>214</t>
  </si>
  <si>
    <t>271-283</t>
  </si>
  <si>
    <t>2008</t>
  </si>
  <si>
    <t>Figure 2</t>
  </si>
  <si>
    <t>ClocaenongWales</t>
  </si>
  <si>
    <t>Sowerby</t>
  </si>
  <si>
    <t>Alwyn</t>
  </si>
  <si>
    <t>Contrasting effects of repeated summer drought on soil carbon efflux in hydric and mesic heathland soils</t>
  </si>
  <si>
    <t>14</t>
  </si>
  <si>
    <t>10</t>
  </si>
  <si>
    <t>2388-2404</t>
  </si>
  <si>
    <t>SMEAR-II</t>
  </si>
  <si>
    <t>Kolari</t>
  </si>
  <si>
    <t>CO2 exchange and component CO2 fluxes of a boreal Scots pine forest</t>
  </si>
  <si>
    <t xml:space="preserve">BOREAL ENVIRONMENT RESEARCH </t>
  </si>
  <si>
    <t>761-783</t>
  </si>
  <si>
    <t>HFEMS-Upland</t>
  </si>
  <si>
    <t>HFEMS-Wetland</t>
  </si>
  <si>
    <t>Phillips</t>
  </si>
  <si>
    <t>Stephen C.</t>
  </si>
  <si>
    <t>Pasi</t>
  </si>
  <si>
    <t>Interannual, seasonal, and diel variation in soil respiration relative to ecosystem respiration at a wetland to upland slope at Harvard Forest</t>
  </si>
  <si>
    <t>Journal of Geophysical Research: Biogeosciences</t>
  </si>
  <si>
    <t>2010</t>
  </si>
  <si>
    <t>115</t>
  </si>
  <si>
    <t>G2</t>
  </si>
  <si>
    <t>Table 8</t>
  </si>
  <si>
    <t>Neuglobsow</t>
  </si>
  <si>
    <t>Schulte-Bisping</t>
  </si>
  <si>
    <t>H. F</t>
  </si>
  <si>
    <r>
      <t>C-fluxes and C-turnover of a mature mixed beech and pine stand under increasing temperature at ICP Integrated Monitoring site in Neuglobsow (Brandenburg)</t>
    </r>
    <r>
      <rPr>
        <i/>
        <sz val="10"/>
        <color rgb="FF222222"/>
        <rFont val="Arial"/>
        <family val="2"/>
      </rPr>
      <t/>
    </r>
  </si>
  <si>
    <t>European journal of forest research</t>
  </si>
  <si>
    <t>131</t>
  </si>
  <si>
    <t>5</t>
  </si>
  <si>
    <t>1601-1609</t>
  </si>
  <si>
    <t>FACTS-I</t>
  </si>
  <si>
    <t>ORNL</t>
  </si>
  <si>
    <t>King</t>
  </si>
  <si>
    <t>John S</t>
  </si>
  <si>
    <r>
      <t>A multiyear synthesis of soil respiration responses to elevated atmospheric CO2 from four forest FACE experiments</t>
    </r>
    <r>
      <rPr>
        <i/>
        <sz val="10"/>
        <color rgb="FF222222"/>
        <rFont val="Arial"/>
        <family val="2"/>
      </rPr>
      <t/>
    </r>
  </si>
  <si>
    <t>6</t>
  </si>
  <si>
    <t>2004</t>
  </si>
  <si>
    <t>1027-1042</t>
  </si>
  <si>
    <t>PP1</t>
  </si>
  <si>
    <t>PP5</t>
  </si>
  <si>
    <t>PP6</t>
  </si>
  <si>
    <t>PP8</t>
  </si>
  <si>
    <t>PP</t>
  </si>
  <si>
    <t>HW</t>
  </si>
  <si>
    <t>Oishi</t>
  </si>
  <si>
    <t>Christopher</t>
  </si>
  <si>
    <t>171</t>
  </si>
  <si>
    <t>2013</t>
  </si>
  <si>
    <t>Spatial and temporal variability of soil CO2 efflux in three proximate temperate forest ecosystems."</t>
  </si>
  <si>
    <t>Agricultural and Forest Meteorology</t>
  </si>
  <si>
    <t>256-269</t>
  </si>
  <si>
    <t>Forest</t>
  </si>
  <si>
    <t>Grassland</t>
  </si>
  <si>
    <t>Five‐Year Soil Respiration Reflected Soil Quality Evolution in Different Forest and Grassland Vegetation Types in the Eastern Loess Plateau of China.</t>
  </si>
  <si>
    <t>Clean–Soil, Air, Water </t>
  </si>
  <si>
    <t>41</t>
  </si>
  <si>
    <t>7</t>
  </si>
  <si>
    <t>680-689</t>
  </si>
  <si>
    <t>Yan</t>
  </si>
  <si>
    <t>Junxia</t>
  </si>
  <si>
    <t>ChangwuStation</t>
  </si>
  <si>
    <t>Zhang</t>
  </si>
  <si>
    <t>Y</t>
  </si>
  <si>
    <t>Soil moisture influence on the interannual variation in temperature sensitivity of soil organic carbon mineralization in the Loess Plateau</t>
  </si>
  <si>
    <t>Biogeosciences</t>
  </si>
  <si>
    <t>12</t>
  </si>
  <si>
    <t>11</t>
  </si>
  <si>
    <t>2015</t>
  </si>
  <si>
    <t>3655-3664</t>
  </si>
  <si>
    <t xml:space="preserve">Paul </t>
  </si>
  <si>
    <t>Hanson</t>
  </si>
  <si>
    <t>163-189</t>
  </si>
  <si>
    <t>2003</t>
  </si>
  <si>
    <t>Table 10.4</t>
  </si>
  <si>
    <t>WBW--Ambient</t>
  </si>
  <si>
    <t>WBW-Dry</t>
  </si>
  <si>
    <t>WBW-Wet</t>
  </si>
  <si>
    <t>Vertical partitioning of CO2 production within a temperate forest soil</t>
  </si>
  <si>
    <t>Water limitation to soil CO2 efflux in a pine forest at the semiarid‘timberline’</t>
  </si>
  <si>
    <t>SRDB_ID</t>
  </si>
  <si>
    <t>JP-KYU</t>
  </si>
  <si>
    <t>DE-BIO</t>
  </si>
  <si>
    <t>Figure 4</t>
  </si>
  <si>
    <t>US-MEO</t>
  </si>
  <si>
    <t>JP-FUJI-CK</t>
  </si>
  <si>
    <t>US-BRC</t>
  </si>
  <si>
    <t>US-HFP-WD1</t>
  </si>
  <si>
    <t>US-HFP-WD2</t>
  </si>
  <si>
    <t>US-HFP-MD1</t>
  </si>
  <si>
    <t>US-HFP-MD2</t>
  </si>
  <si>
    <t>CZ-RNS-PLOT1A</t>
  </si>
  <si>
    <t>CZ-RNS-PLOTI</t>
  </si>
  <si>
    <t>SRDB_study</t>
  </si>
  <si>
    <t>US-UOM</t>
  </si>
  <si>
    <t>Table 5</t>
  </si>
  <si>
    <t>JP-TRS</t>
  </si>
  <si>
    <t>SRDB</t>
  </si>
  <si>
    <t>IL-YAF</t>
  </si>
  <si>
    <t>FI-SME</t>
  </si>
  <si>
    <t>DE-HNP</t>
  </si>
  <si>
    <t>US-NC-NC1</t>
  </si>
  <si>
    <t>CH-STB-CK</t>
  </si>
  <si>
    <t>CH-STB-CO2</t>
  </si>
  <si>
    <t>CN-DHS</t>
  </si>
  <si>
    <t>AT-NN</t>
  </si>
  <si>
    <t>CA-BOREAS-SOBS</t>
  </si>
  <si>
    <t>GB-CLO-CK</t>
  </si>
  <si>
    <t>GB-CLO-DRY</t>
  </si>
  <si>
    <t>GB-CLO-HEAT</t>
  </si>
  <si>
    <t>CN-IMO-10N</t>
  </si>
  <si>
    <t>CN-IMO-30IP</t>
  </si>
  <si>
    <t>CN-IMO-30IP10N</t>
  </si>
  <si>
    <t>CN-IMO-CK</t>
  </si>
  <si>
    <t>CN-TB-CK</t>
  </si>
  <si>
    <t>CN-TB-GRAZ</t>
  </si>
  <si>
    <t>CN-HU</t>
  </si>
  <si>
    <t>CN-SN-CK</t>
  </si>
  <si>
    <t>CN-SN-LR</t>
  </si>
  <si>
    <t>count</t>
  </si>
  <si>
    <t>avg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</si>
  <si>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</si>
  <si>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</si>
  <si>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</si>
  <si>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</si>
  <si>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</si>
  <si>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</si>
  <si>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</si>
  <si>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</si>
  <si>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</si>
  <si>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</si>
  <si>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</si>
  <si>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</si>
  <si>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</si>
  <si>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</si>
  <si>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</si>
  <si>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</si>
  <si>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</si>
  <si>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</si>
  <si>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</si>
  <si>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</si>
  <si>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</si>
  <si>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</si>
  <si>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</si>
  <si>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</si>
  <si>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</si>
  <si>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</si>
  <si>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Latitude</t>
  </si>
  <si>
    <t>Longitude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</si>
  <si>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</si>
  <si>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</si>
  <si>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</si>
  <si>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</si>
  <si>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</si>
  <si>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</si>
  <si>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</si>
  <si>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</si>
  <si>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</si>
  <si>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</si>
  <si>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</si>
  <si>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</si>
  <si>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</si>
  <si>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</si>
  <si>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</si>
  <si>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</si>
  <si>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</si>
  <si>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</si>
  <si>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</si>
  <si>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</si>
  <si>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</si>
  <si>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</si>
  <si>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</si>
  <si>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</si>
  <si>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</si>
  <si>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</si>
  <si>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 xml:space="preserve">Soil respiration and litter decomposition, from North American temperate deciduous forest responses to changing precipitation regimes. </t>
    <phoneticPr fontId="9" type="noConversion"/>
  </si>
  <si>
    <t>Springer, New York, NY</t>
    <phoneticPr fontId="9" type="noConversion"/>
  </si>
  <si>
    <t>Nitrogen application increases soil respiration but decreases temperature sensitivity: Combined effects of crop and soil properties in a semiarid agroecosystem</t>
    <phoneticPr fontId="9" type="noConversion"/>
  </si>
  <si>
    <t>Wang</t>
    <phoneticPr fontId="9" type="noConversion"/>
  </si>
  <si>
    <t>GEODERMA</t>
    <phoneticPr fontId="9" type="noConversion"/>
  </si>
  <si>
    <t>353</t>
    <phoneticPr fontId="9" type="noConversion"/>
  </si>
  <si>
    <t>2019</t>
    <phoneticPr fontId="9" type="noConversion"/>
  </si>
  <si>
    <t>320-330</t>
    <phoneticPr fontId="9" type="noConversion"/>
  </si>
  <si>
    <t>Rui</t>
    <phoneticPr fontId="9" type="noConversion"/>
  </si>
  <si>
    <t>CH-SN-CWN0</t>
  </si>
  <si>
    <t>CH-SN-CWN45</t>
  </si>
  <si>
    <t>CH-SN-CWN90</t>
  </si>
  <si>
    <t>CH-SN-CWN135</t>
  </si>
  <si>
    <t>CH-SN-CWN180</t>
  </si>
  <si>
    <t>RU-MO-PTBR1</t>
  </si>
  <si>
    <t>RU-MO-PTBR2</t>
  </si>
  <si>
    <t>CN-HA-C</t>
  </si>
  <si>
    <t>CN-HA-SW</t>
  </si>
  <si>
    <t>CN-HA-AW</t>
  </si>
  <si>
    <t>CN-HA-SAW</t>
  </si>
  <si>
    <t>Figure 7</t>
  </si>
  <si>
    <t>Figure 4A</t>
  </si>
  <si>
    <t>Kurganova</t>
    <phoneticPr fontId="9" type="noConversion"/>
  </si>
  <si>
    <t xml:space="preserve"> I.N</t>
  </si>
  <si>
    <t>Analysis of the Long-Term Soil Respiration Dynamics in the Forest and Meadow Cenoses of the Prioksko-Terrasny Biosphere Reserve in the Perspective of Current Climate Trends</t>
  </si>
  <si>
    <t>SOIL PHYSICS</t>
  </si>
  <si>
    <t>53</t>
    <phoneticPr fontId="9" type="noConversion"/>
  </si>
  <si>
    <t>2020</t>
    <phoneticPr fontId="9" type="noConversion"/>
  </si>
  <si>
    <t>1220–1236</t>
    <phoneticPr fontId="9" type="noConversion"/>
  </si>
  <si>
    <t>Shijie</t>
  </si>
  <si>
    <t>Ning</t>
  </si>
  <si>
    <t>Nonadditive and Legacy Effects of Spring and Autumn Warming on Soil Respiration in an Old-Field Grassland</t>
  </si>
  <si>
    <t>Ecosystems</t>
    <phoneticPr fontId="9" type="noConversion"/>
  </si>
  <si>
    <t>24</t>
  </si>
  <si>
    <t>2020</t>
    <phoneticPr fontId="9" type="noConversion"/>
  </si>
  <si>
    <t>QianyanzhouEcologicalStation</t>
    <phoneticPr fontId="7" type="noConversion"/>
  </si>
  <si>
    <t>JP-TEF1999</t>
    <phoneticPr fontId="7" type="noConversion"/>
  </si>
  <si>
    <t>JP-TEF2001</t>
    <phoneticPr fontId="7" type="noConversion"/>
  </si>
  <si>
    <t>JP-TEF1999</t>
    <phoneticPr fontId="7" type="noConversion"/>
  </si>
  <si>
    <t>JP-TEF2001</t>
    <phoneticPr fontId="7" type="noConversion"/>
  </si>
  <si>
    <t>JP-TEF1999</t>
    <phoneticPr fontId="7" type="noConversion"/>
  </si>
  <si>
    <t>JP-TEF2001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</si>
</sst>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222222"/>
      <name val="Arial"/>
      <family val="2"/>
    </font>
    <font>
      <sz val="11"/>
      <color rgb="FFFF0000"/>
      <name val="宋体"/>
      <family val="2"/>
      <scheme val="minor"/>
    </font>
    <font>
      <sz val="10"/>
      <color rgb="FF222222"/>
      <name val="Arial"/>
      <family val="2"/>
    </font>
    <font>
      <u/>
      <sz val="10"/>
      <name val="Verdana"/>
      <family val="2"/>
    </font>
    <font>
      <i/>
      <sz val="10"/>
      <color rgb="FF222222"/>
      <name val="Arial"/>
      <family val="2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76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1" fontId="0" fillId="0" borderId="0" xfId="0" applyNumberFormat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10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1" fontId="1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Raw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Raw_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Raw_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Raw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Raw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Raw_4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Raw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Raw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5"/>
  <sheetViews>
    <sheetView topLeftCell="I61" workbookViewId="0">
      <selection activeCell="A91" sqref="A91:XFD94"/>
    </sheetView>
  </sheetViews>
  <sheetFormatPr defaultColWidth="8.875" defaultRowHeight="13.5" x14ac:dyDescent="0.15"/>
  <cols>
    <col min="2" max="2" width="13.25" bestFit="1" customWidth="1"/>
    <col min="3" max="3" width="38.25" bestFit="1" customWidth="1"/>
  </cols>
  <sheetData>
    <row r="1" spans="1:61" x14ac:dyDescent="0.15">
      <c r="A1" s="22" t="s">
        <v>0</v>
      </c>
      <c r="B1" s="22" t="s">
        <v>255</v>
      </c>
      <c r="C1" s="3" t="s">
        <v>6</v>
      </c>
      <c r="D1" s="22" t="s">
        <v>32</v>
      </c>
      <c r="E1" s="3" t="s">
        <v>23</v>
      </c>
      <c r="F1" s="3" t="s">
        <v>309</v>
      </c>
      <c r="G1" s="3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328</v>
      </c>
      <c r="Z1" s="1" t="s">
        <v>329</v>
      </c>
      <c r="AA1" s="1" t="s">
        <v>330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335</v>
      </c>
      <c r="AG1" s="1" t="s">
        <v>336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301</v>
      </c>
      <c r="BC1" t="s">
        <v>302</v>
      </c>
      <c r="BD1" t="s">
        <v>303</v>
      </c>
      <c r="BE1" t="s">
        <v>304</v>
      </c>
      <c r="BF1" t="s">
        <v>305</v>
      </c>
      <c r="BG1" t="s">
        <v>306</v>
      </c>
      <c r="BH1" t="s">
        <v>307</v>
      </c>
      <c r="BI1" t="s">
        <v>308</v>
      </c>
    </row>
    <row r="2" spans="1:61" x14ac:dyDescent="0.15">
      <c r="A2" s="22">
        <v>1</v>
      </c>
      <c r="B2" s="22"/>
      <c r="C2" s="3" t="s">
        <v>9</v>
      </c>
      <c r="D2" s="22">
        <v>1991</v>
      </c>
      <c r="E2" s="3" t="s">
        <v>29</v>
      </c>
      <c r="F2" s="3">
        <v>42.54</v>
      </c>
      <c r="G2" s="3">
        <v>-72.180000000000007</v>
      </c>
      <c r="H2" s="2">
        <v>789.8</v>
      </c>
      <c r="I2" s="2">
        <v>746.8</v>
      </c>
      <c r="J2" s="2">
        <v>863</v>
      </c>
      <c r="K2" s="2">
        <v>982.2</v>
      </c>
      <c r="L2" s="2">
        <v>1086.2</v>
      </c>
      <c r="M2" s="2">
        <v>495.3</v>
      </c>
      <c r="N2" s="2">
        <v>544.1</v>
      </c>
      <c r="O2" s="2">
        <v>749.13</v>
      </c>
      <c r="P2" s="2">
        <v>749</v>
      </c>
      <c r="Q2" s="2">
        <v>644</v>
      </c>
      <c r="R2" s="2">
        <v>635.5</v>
      </c>
      <c r="S2" s="2">
        <v>552.70000000000005</v>
      </c>
      <c r="T2" s="2">
        <v>577.1</v>
      </c>
      <c r="U2" s="2">
        <v>525</v>
      </c>
      <c r="V2" s="2">
        <v>546.29999999999995</v>
      </c>
      <c r="W2" s="2">
        <v>579.79999999999995</v>
      </c>
      <c r="X2" s="2">
        <v>500</v>
      </c>
      <c r="Y2" s="2">
        <v>561.20000000000005</v>
      </c>
      <c r="Z2" s="2">
        <v>588.70000000000005</v>
      </c>
      <c r="AA2" s="2">
        <v>576</v>
      </c>
      <c r="AB2" s="2">
        <v>570</v>
      </c>
      <c r="AC2" s="2">
        <v>511.8</v>
      </c>
      <c r="AD2" s="2">
        <v>468.8</v>
      </c>
      <c r="AE2" s="2">
        <v>526.79999999999995</v>
      </c>
      <c r="AF2" s="2">
        <v>716.5</v>
      </c>
      <c r="AG2" s="2">
        <v>698</v>
      </c>
      <c r="AH2">
        <v>26</v>
      </c>
      <c r="AI2">
        <f>AVERAGE(H2:AG2)</f>
        <v>645.52807692307692</v>
      </c>
      <c r="AJ2">
        <f>IF(ISBLANK(H2),"",H2-$AI$2)</f>
        <v>144.27192307692303</v>
      </c>
      <c r="AK2">
        <f>IF(ISBLANK(I2),"",I2-$AI$2)</f>
        <v>101.27192307692303</v>
      </c>
      <c r="AL2">
        <f>IF(ISBLANK(J2),"",J2-$AI$2)</f>
        <v>217.47192307692308</v>
      </c>
      <c r="AM2">
        <f>IF(ISBLANK(K2),"",K2-$AI$2)</f>
        <v>336.67192307692312</v>
      </c>
      <c r="AN2">
        <f>IF(ISBLANK(L2),"",L2-$AI$2)</f>
        <v>440.67192307692312</v>
      </c>
      <c r="AO2">
        <f>IF(ISBLANK(M2),"",M2-$AI$2)</f>
        <v>-150.22807692307691</v>
      </c>
      <c r="AP2">
        <f>IF(ISBLANK(N2),"",N2-$AI$2)</f>
        <v>-101.4280769230769</v>
      </c>
      <c r="AQ2">
        <f>IF(ISBLANK(O2),"",O2-$AI$2)</f>
        <v>103.60192307692307</v>
      </c>
      <c r="AR2">
        <f>IF(ISBLANK(P2),"",P2-$AI$2)</f>
        <v>103.47192307692308</v>
      </c>
      <c r="AS2">
        <f>IF(ISBLANK(Q2),"",Q2-$AI$2)</f>
        <v>-1.5280769230769238</v>
      </c>
      <c r="AT2">
        <f>IF(ISBLANK(R2),"",R2-$AI$2)</f>
        <v>-10.028076923076924</v>
      </c>
      <c r="AU2">
        <f>IF(ISBLANK(S2),"",S2-$AI$2)</f>
        <v>-92.828076923076878</v>
      </c>
      <c r="AV2">
        <f>IF(ISBLANK(T2),"",T2-$AI$2)</f>
        <v>-68.428076923076901</v>
      </c>
      <c r="AW2">
        <f>IF(ISBLANK(U2),"",U2-$AI$2)</f>
        <v>-120.52807692307692</v>
      </c>
      <c r="AX2">
        <f>IF(ISBLANK(V2),"",V2-$AI$2)</f>
        <v>-99.228076923076969</v>
      </c>
      <c r="AY2">
        <f>IF(ISBLANK(W2),"",W2-$AI$2)</f>
        <v>-65.728076923076969</v>
      </c>
      <c r="AZ2">
        <f>IF(ISBLANK(X2),"",X2-$AI$2)</f>
        <v>-145.52807692307692</v>
      </c>
      <c r="BA2">
        <f>IF(ISBLANK(Y2),"",Y2-$AI$2)</f>
        <v>-84.328076923076878</v>
      </c>
      <c r="BB2">
        <f>IF(ISBLANK(Z2),"",Z2-$AI$2)</f>
        <v>-56.828076923076878</v>
      </c>
      <c r="BC2">
        <f>IF(ISBLANK(AA2),"",AA2-$AI$2)</f>
        <v>-69.528076923076924</v>
      </c>
      <c r="BD2">
        <f>IF(ISBLANK(AB2),"",AB2-$AI$2)</f>
        <v>-75.528076923076924</v>
      </c>
      <c r="BE2">
        <f>IF(ISBLANK(AC2),"",AC2-$AI$2)</f>
        <v>-133.72807692307691</v>
      </c>
      <c r="BF2">
        <f>IF(ISBLANK(AD2),"",AD2-$AI$2)</f>
        <v>-176.72807692307691</v>
      </c>
      <c r="BG2">
        <f>IF(ISBLANK(AE2),"",AE2-$AI$2)</f>
        <v>-118.72807692307697</v>
      </c>
      <c r="BH2">
        <f>IF(ISBLANK(AF2),"",AF2-$AI$2)</f>
        <v>70.971923076923076</v>
      </c>
      <c r="BI2">
        <f>IF(ISBLANK(AG2),"",AG2-$AI$2)</f>
        <v>52.471923076923076</v>
      </c>
    </row>
    <row r="3" spans="1:61" x14ac:dyDescent="0.15">
      <c r="A3" s="22">
        <v>2</v>
      </c>
      <c r="B3" s="22">
        <v>6935</v>
      </c>
      <c r="C3" s="3" t="s">
        <v>24</v>
      </c>
      <c r="D3" s="22">
        <v>1992</v>
      </c>
      <c r="E3" s="3" t="s">
        <v>30</v>
      </c>
      <c r="F3" s="3">
        <v>42.5</v>
      </c>
      <c r="G3" s="3">
        <v>-72.2</v>
      </c>
      <c r="H3" s="1">
        <v>913</v>
      </c>
      <c r="I3" s="1">
        <v>663</v>
      </c>
      <c r="J3" s="1">
        <v>839</v>
      </c>
      <c r="K3" s="1">
        <v>781</v>
      </c>
      <c r="L3" s="1">
        <v>750</v>
      </c>
      <c r="M3" s="1">
        <v>644</v>
      </c>
      <c r="N3" s="1">
        <v>752</v>
      </c>
      <c r="O3" s="1">
        <v>818</v>
      </c>
      <c r="P3" s="1">
        <v>696</v>
      </c>
      <c r="Q3" s="1">
        <v>663</v>
      </c>
      <c r="R3" s="1">
        <v>748</v>
      </c>
      <c r="S3" s="1">
        <v>768</v>
      </c>
      <c r="T3" s="1">
        <v>734</v>
      </c>
      <c r="U3" s="1">
        <v>783</v>
      </c>
      <c r="V3" s="1">
        <v>751</v>
      </c>
      <c r="W3" s="1">
        <v>704</v>
      </c>
      <c r="X3" s="1">
        <v>721</v>
      </c>
      <c r="Y3" s="1">
        <v>740</v>
      </c>
      <c r="Z3" s="1"/>
      <c r="AA3" s="1"/>
      <c r="AB3" s="1"/>
      <c r="AC3" s="1"/>
      <c r="AD3" s="1"/>
      <c r="AE3" s="1"/>
      <c r="AF3" s="1"/>
      <c r="AG3" s="1"/>
      <c r="AH3">
        <v>18</v>
      </c>
      <c r="AI3">
        <f>AVERAGE(H3:AG3)</f>
        <v>748.22222222222217</v>
      </c>
      <c r="AJ3">
        <f>IF(ISBLANK(H3),"",H3-$AI$3)</f>
        <v>164.77777777777783</v>
      </c>
      <c r="AK3">
        <f>IF(ISBLANK(I3),"",I3-$AI$3)</f>
        <v>-85.222222222222172</v>
      </c>
      <c r="AL3">
        <f>IF(ISBLANK(J3),"",J3-$AI$3)</f>
        <v>90.777777777777828</v>
      </c>
      <c r="AM3">
        <f>IF(ISBLANK(K3),"",K3-$AI$3)</f>
        <v>32.777777777777828</v>
      </c>
      <c r="AN3">
        <f>IF(ISBLANK(L3),"",L3-$AI$3)</f>
        <v>1.7777777777778283</v>
      </c>
      <c r="AO3">
        <f>IF(ISBLANK(M3),"",M3-$AI$3)</f>
        <v>-104.22222222222217</v>
      </c>
      <c r="AP3">
        <f>IF(ISBLANK(N3),"",N3-$AI$3)</f>
        <v>3.7777777777778283</v>
      </c>
      <c r="AQ3">
        <f>IF(ISBLANK(O3),"",O3-$AI$3)</f>
        <v>69.777777777777828</v>
      </c>
      <c r="AR3">
        <f>IF(ISBLANK(P3),"",P3-$AI$3)</f>
        <v>-52.222222222222172</v>
      </c>
      <c r="AS3">
        <f>IF(ISBLANK(Q3),"",Q3-$AI$3)</f>
        <v>-85.222222222222172</v>
      </c>
      <c r="AT3">
        <f>IF(ISBLANK(R3),"",R3-$AI$3)</f>
        <v>-0.22222222222217169</v>
      </c>
      <c r="AU3">
        <f>IF(ISBLANK(S3),"",S3-$AI$3)</f>
        <v>19.777777777777828</v>
      </c>
      <c r="AV3">
        <f>IF(ISBLANK(T3),"",T3-$AI$3)</f>
        <v>-14.222222222222172</v>
      </c>
      <c r="AW3">
        <f>IF(ISBLANK(U3),"",U3-$AI$3)</f>
        <v>34.777777777777828</v>
      </c>
      <c r="AX3">
        <f>IF(ISBLANK(V3),"",V3-$AI$3)</f>
        <v>2.7777777777778283</v>
      </c>
      <c r="AY3">
        <f>IF(ISBLANK(W3),"",W3-$AI$3)</f>
        <v>-44.222222222222172</v>
      </c>
      <c r="AZ3">
        <f>IF(ISBLANK(X3),"",X3-$AI$3)</f>
        <v>-27.222222222222172</v>
      </c>
      <c r="BA3">
        <f>IF(ISBLANK(Y3),"",Y3-$AI$3)</f>
        <v>-8.2222222222221717</v>
      </c>
      <c r="BB3" t="str">
        <f>IF(ISBLANK(Z3),"",Z3-$AI$3)</f>
        <v/>
      </c>
      <c r="BC3" t="str">
        <f>IF(ISBLANK(AA3),"",AA3-$AI$3)</f>
        <v/>
      </c>
      <c r="BD3" t="str">
        <f>IF(ISBLANK(AB3),"",AB3-$AI$3)</f>
        <v/>
      </c>
      <c r="BE3" t="str">
        <f>IF(ISBLANK(AC3),"",AC3-$AI$3)</f>
        <v/>
      </c>
      <c r="BF3" t="str">
        <f>IF(ISBLANK(AD3),"",AD3-$AI$3)</f>
        <v/>
      </c>
      <c r="BG3" t="str">
        <f>IF(ISBLANK(AE3),"",AE3-$AI$3)</f>
        <v/>
      </c>
      <c r="BH3" t="str">
        <f>IF(ISBLANK(AF3),"",AF3-$AI$3)</f>
        <v/>
      </c>
      <c r="BI3" t="str">
        <f>IF(ISBLANK(AG3),"",AG3-$AI$3)</f>
        <v/>
      </c>
    </row>
    <row r="4" spans="1:61" x14ac:dyDescent="0.15">
      <c r="A4" s="22">
        <v>2</v>
      </c>
      <c r="B4" s="22">
        <v>6935</v>
      </c>
      <c r="C4" s="3" t="s">
        <v>25</v>
      </c>
      <c r="D4" s="22">
        <v>1992</v>
      </c>
      <c r="E4" s="3" t="s">
        <v>30</v>
      </c>
      <c r="F4" s="3">
        <v>42.5</v>
      </c>
      <c r="G4" s="3">
        <v>-72.2</v>
      </c>
      <c r="H4" s="1">
        <v>853</v>
      </c>
      <c r="I4" s="1">
        <v>616</v>
      </c>
      <c r="J4" s="1">
        <v>783</v>
      </c>
      <c r="K4" s="1">
        <v>728</v>
      </c>
      <c r="L4" s="1">
        <v>698</v>
      </c>
      <c r="M4" s="1">
        <v>598</v>
      </c>
      <c r="N4" s="1">
        <v>700</v>
      </c>
      <c r="O4" s="1">
        <v>762</v>
      </c>
      <c r="P4" s="1">
        <v>646</v>
      </c>
      <c r="Q4" s="1">
        <v>616</v>
      </c>
      <c r="R4" s="1">
        <v>696</v>
      </c>
      <c r="S4" s="1">
        <v>715</v>
      </c>
      <c r="T4" s="1">
        <v>682</v>
      </c>
      <c r="U4" s="1">
        <v>729</v>
      </c>
      <c r="V4" s="1">
        <v>699</v>
      </c>
      <c r="W4" s="1">
        <v>655</v>
      </c>
      <c r="X4" s="1">
        <v>670</v>
      </c>
      <c r="Y4" s="1">
        <v>688</v>
      </c>
      <c r="Z4" s="1"/>
      <c r="AA4" s="1"/>
      <c r="AB4" s="1"/>
      <c r="AC4" s="1"/>
      <c r="AD4" s="1"/>
      <c r="AE4" s="1"/>
      <c r="AF4" s="1"/>
      <c r="AG4" s="1"/>
      <c r="AH4">
        <v>18</v>
      </c>
      <c r="AI4">
        <f>AVERAGE(H4:AG4)</f>
        <v>696.33333333333337</v>
      </c>
      <c r="AJ4">
        <f>IF(ISBLANK(H4),"",H4-$AI$4)</f>
        <v>156.66666666666663</v>
      </c>
      <c r="AK4">
        <f>IF(ISBLANK(I4),"",I4-$AI$4)</f>
        <v>-80.333333333333371</v>
      </c>
      <c r="AL4">
        <f>IF(ISBLANK(J4),"",J4-$AI$4)</f>
        <v>86.666666666666629</v>
      </c>
      <c r="AM4">
        <f>IF(ISBLANK(K4),"",K4-$AI$4)</f>
        <v>31.666666666666629</v>
      </c>
      <c r="AN4">
        <f>IF(ISBLANK(L4),"",L4-$AI$4)</f>
        <v>1.6666666666666288</v>
      </c>
      <c r="AO4">
        <f>IF(ISBLANK(M4),"",M4-$AI$4)</f>
        <v>-98.333333333333371</v>
      </c>
      <c r="AP4">
        <f>IF(ISBLANK(N4),"",N4-$AI$4)</f>
        <v>3.6666666666666288</v>
      </c>
      <c r="AQ4">
        <f>IF(ISBLANK(O4),"",O4-$AI$4)</f>
        <v>65.666666666666629</v>
      </c>
      <c r="AR4">
        <f>IF(ISBLANK(P4),"",P4-$AI$4)</f>
        <v>-50.333333333333371</v>
      </c>
      <c r="AS4">
        <f>IF(ISBLANK(Q4),"",Q4-$AI$4)</f>
        <v>-80.333333333333371</v>
      </c>
      <c r="AT4">
        <f>IF(ISBLANK(R4),"",R4-$AI$4)</f>
        <v>-0.33333333333337123</v>
      </c>
      <c r="AU4">
        <f>IF(ISBLANK(S4),"",S4-$AI$4)</f>
        <v>18.666666666666629</v>
      </c>
      <c r="AV4">
        <f>IF(ISBLANK(T4),"",T4-$AI$4)</f>
        <v>-14.333333333333371</v>
      </c>
      <c r="AW4">
        <f>IF(ISBLANK(U4),"",U4-$AI$4)</f>
        <v>32.666666666666629</v>
      </c>
      <c r="AX4">
        <f>IF(ISBLANK(V4),"",V4-$AI$4)</f>
        <v>2.6666666666666288</v>
      </c>
      <c r="AY4">
        <f>IF(ISBLANK(W4),"",W4-$AI$4)</f>
        <v>-41.333333333333371</v>
      </c>
      <c r="AZ4">
        <f>IF(ISBLANK(X4),"",X4-$AI$4)</f>
        <v>-26.333333333333371</v>
      </c>
      <c r="BA4">
        <f>IF(ISBLANK(Y4),"",Y4-$AI$4)</f>
        <v>-8.3333333333333712</v>
      </c>
      <c r="BB4" t="str">
        <f>IF(ISBLANK(Z4),"",Z4-$AI$4)</f>
        <v/>
      </c>
      <c r="BC4" t="str">
        <f>IF(ISBLANK(AA4),"",AA4-$AI$4)</f>
        <v/>
      </c>
      <c r="BD4" t="str">
        <f>IF(ISBLANK(AB4),"",AB4-$AI$4)</f>
        <v/>
      </c>
      <c r="BE4" t="str">
        <f>IF(ISBLANK(AC4),"",AC4-$AI$4)</f>
        <v/>
      </c>
      <c r="BF4" t="str">
        <f>IF(ISBLANK(AD4),"",AD4-$AI$4)</f>
        <v/>
      </c>
      <c r="BG4" t="str">
        <f>IF(ISBLANK(AE4),"",AE4-$AI$4)</f>
        <v/>
      </c>
      <c r="BH4" t="str">
        <f>IF(ISBLANK(AF4),"",AF4-$AI$4)</f>
        <v/>
      </c>
      <c r="BI4" t="str">
        <f>IF(ISBLANK(AG4),"",AG4-$AI$4)</f>
        <v/>
      </c>
    </row>
    <row r="5" spans="1:61" x14ac:dyDescent="0.15">
      <c r="A5" s="22">
        <v>2</v>
      </c>
      <c r="B5" s="22">
        <v>6935</v>
      </c>
      <c r="C5" s="3" t="s">
        <v>26</v>
      </c>
      <c r="D5" s="22">
        <v>1992</v>
      </c>
      <c r="E5" s="3" t="s">
        <v>30</v>
      </c>
      <c r="F5" s="3">
        <v>42.5</v>
      </c>
      <c r="G5" s="3">
        <v>-72.2</v>
      </c>
      <c r="H5" s="1">
        <v>842</v>
      </c>
      <c r="I5" s="1">
        <v>618</v>
      </c>
      <c r="J5" s="1">
        <v>777</v>
      </c>
      <c r="K5" s="1">
        <v>725</v>
      </c>
      <c r="L5" s="1">
        <v>696</v>
      </c>
      <c r="M5" s="1">
        <v>601</v>
      </c>
      <c r="N5" s="1">
        <v>699</v>
      </c>
      <c r="O5" s="1">
        <v>758</v>
      </c>
      <c r="P5" s="1">
        <v>648</v>
      </c>
      <c r="Q5" s="1">
        <v>618</v>
      </c>
      <c r="R5" s="1">
        <v>695</v>
      </c>
      <c r="S5" s="1">
        <v>713</v>
      </c>
      <c r="T5" s="1">
        <v>682</v>
      </c>
      <c r="U5" s="1">
        <v>726</v>
      </c>
      <c r="V5" s="1">
        <v>698</v>
      </c>
      <c r="W5" s="1">
        <v>655</v>
      </c>
      <c r="X5" s="1">
        <v>671</v>
      </c>
      <c r="Y5" s="1">
        <v>688</v>
      </c>
      <c r="Z5" s="1"/>
      <c r="AA5" s="1"/>
      <c r="AB5" s="1"/>
      <c r="AC5" s="1"/>
      <c r="AD5" s="1"/>
      <c r="AE5" s="1"/>
      <c r="AF5" s="1"/>
      <c r="AG5" s="1"/>
      <c r="AH5">
        <v>18</v>
      </c>
      <c r="AI5">
        <f>AVERAGE(H5:AG5)</f>
        <v>695</v>
      </c>
      <c r="AJ5">
        <f>IF(ISBLANK(H5),"",H5-$AI$5)</f>
        <v>147</v>
      </c>
      <c r="AK5">
        <f>IF(ISBLANK(I5),"",I5-$AI$5)</f>
        <v>-77</v>
      </c>
      <c r="AL5">
        <f>IF(ISBLANK(J5),"",J5-$AI$5)</f>
        <v>82</v>
      </c>
      <c r="AM5">
        <f>IF(ISBLANK(K5),"",K5-$AI$5)</f>
        <v>30</v>
      </c>
      <c r="AN5">
        <f>IF(ISBLANK(L5),"",L5-$AI$5)</f>
        <v>1</v>
      </c>
      <c r="AO5">
        <f>IF(ISBLANK(M5),"",M5-$AI$5)</f>
        <v>-94</v>
      </c>
      <c r="AP5">
        <f>IF(ISBLANK(N5),"",N5-$AI$5)</f>
        <v>4</v>
      </c>
      <c r="AQ5">
        <f>IF(ISBLANK(O5),"",O5-$AI$5)</f>
        <v>63</v>
      </c>
      <c r="AR5">
        <f>IF(ISBLANK(P5),"",P5-$AI$5)</f>
        <v>-47</v>
      </c>
      <c r="AS5">
        <f>IF(ISBLANK(Q5),"",Q5-$AI$5)</f>
        <v>-77</v>
      </c>
      <c r="AT5">
        <f>IF(ISBLANK(R5),"",R5-$AI$5)</f>
        <v>0</v>
      </c>
      <c r="AU5">
        <f>IF(ISBLANK(S5),"",S5-$AI$5)</f>
        <v>18</v>
      </c>
      <c r="AV5">
        <f>IF(ISBLANK(T5),"",T5-$AI$5)</f>
        <v>-13</v>
      </c>
      <c r="AW5">
        <f>IF(ISBLANK(U5),"",U5-$AI$5)</f>
        <v>31</v>
      </c>
      <c r="AX5">
        <f>IF(ISBLANK(V5),"",V5-$AI$5)</f>
        <v>3</v>
      </c>
      <c r="AY5">
        <f>IF(ISBLANK(W5),"",W5-$AI$5)</f>
        <v>-40</v>
      </c>
      <c r="AZ5">
        <f>IF(ISBLANK(X5),"",X5-$AI$5)</f>
        <v>-24</v>
      </c>
      <c r="BA5">
        <f>IF(ISBLANK(Y5),"",Y5-$AI$5)</f>
        <v>-7</v>
      </c>
      <c r="BB5" t="str">
        <f>IF(ISBLANK(Z5),"",Z5-$AI$5)</f>
        <v/>
      </c>
      <c r="BC5" t="str">
        <f>IF(ISBLANK(AA5),"",AA5-$AI$5)</f>
        <v/>
      </c>
      <c r="BD5" t="str">
        <f>IF(ISBLANK(AB5),"",AB5-$AI$5)</f>
        <v/>
      </c>
      <c r="BE5" t="str">
        <f>IF(ISBLANK(AC5),"",AC5-$AI$5)</f>
        <v/>
      </c>
      <c r="BF5" t="str">
        <f>IF(ISBLANK(AD5),"",AD5-$AI$5)</f>
        <v/>
      </c>
      <c r="BG5" t="str">
        <f>IF(ISBLANK(AE5),"",AE5-$AI$5)</f>
        <v/>
      </c>
      <c r="BH5" t="str">
        <f>IF(ISBLANK(AF5),"",AF5-$AI$5)</f>
        <v/>
      </c>
      <c r="BI5" t="str">
        <f>IF(ISBLANK(AG5),"",AG5-$AI$5)</f>
        <v/>
      </c>
    </row>
    <row r="6" spans="1:61" x14ac:dyDescent="0.15">
      <c r="A6" s="22">
        <v>2</v>
      </c>
      <c r="B6" s="22">
        <v>6935</v>
      </c>
      <c r="C6" s="3" t="s">
        <v>27</v>
      </c>
      <c r="D6" s="22">
        <v>1992</v>
      </c>
      <c r="E6" s="3" t="s">
        <v>30</v>
      </c>
      <c r="F6" s="3">
        <v>42.5</v>
      </c>
      <c r="G6" s="3">
        <v>-72.2</v>
      </c>
      <c r="H6" s="1">
        <v>951</v>
      </c>
      <c r="I6" s="1">
        <v>676</v>
      </c>
      <c r="J6" s="1">
        <v>869</v>
      </c>
      <c r="K6" s="1">
        <v>804</v>
      </c>
      <c r="L6" s="1">
        <v>770</v>
      </c>
      <c r="M6" s="1">
        <v>656</v>
      </c>
      <c r="N6" s="1">
        <v>772</v>
      </c>
      <c r="O6" s="1">
        <v>844</v>
      </c>
      <c r="P6" s="1">
        <v>710</v>
      </c>
      <c r="Q6" s="1">
        <v>676</v>
      </c>
      <c r="R6" s="1">
        <v>767</v>
      </c>
      <c r="S6" s="1">
        <v>789</v>
      </c>
      <c r="T6" s="1">
        <v>752</v>
      </c>
      <c r="U6" s="1">
        <v>806</v>
      </c>
      <c r="V6" s="1">
        <v>770</v>
      </c>
      <c r="W6" s="1">
        <v>720</v>
      </c>
      <c r="X6" s="1">
        <v>736</v>
      </c>
      <c r="Y6" s="1">
        <v>757</v>
      </c>
      <c r="Z6" s="1"/>
      <c r="AA6" s="1"/>
      <c r="AB6" s="1"/>
      <c r="AC6" s="1"/>
      <c r="AD6" s="1"/>
      <c r="AE6" s="1"/>
      <c r="AF6" s="1"/>
      <c r="AG6" s="1"/>
      <c r="AH6">
        <v>18</v>
      </c>
      <c r="AI6">
        <f>AVERAGE(H6:AG6)</f>
        <v>768.05555555555554</v>
      </c>
      <c r="AJ6">
        <f>IF(ISBLANK(H6),"",H6-$AI$6)</f>
        <v>182.94444444444446</v>
      </c>
      <c r="AK6">
        <f>IF(ISBLANK(I6),"",I6-$AI$6)</f>
        <v>-92.055555555555543</v>
      </c>
      <c r="AL6">
        <f>IF(ISBLANK(J6),"",J6-$AI$6)</f>
        <v>100.94444444444446</v>
      </c>
      <c r="AM6">
        <f>IF(ISBLANK(K6),"",K6-$AI$6)</f>
        <v>35.944444444444457</v>
      </c>
      <c r="AN6">
        <f>IF(ISBLANK(L6),"",L6-$AI$6)</f>
        <v>1.9444444444444571</v>
      </c>
      <c r="AO6">
        <f>IF(ISBLANK(M6),"",M6-$AI$6)</f>
        <v>-112.05555555555554</v>
      </c>
      <c r="AP6">
        <f>IF(ISBLANK(N6),"",N6-$AI$6)</f>
        <v>3.9444444444444571</v>
      </c>
      <c r="AQ6">
        <f>IF(ISBLANK(O6),"",O6-$AI$6)</f>
        <v>75.944444444444457</v>
      </c>
      <c r="AR6">
        <f>IF(ISBLANK(P6),"",P6-$AI$6)</f>
        <v>-58.055555555555543</v>
      </c>
      <c r="AS6">
        <f>IF(ISBLANK(Q6),"",Q6-$AI$6)</f>
        <v>-92.055555555555543</v>
      </c>
      <c r="AT6">
        <f>IF(ISBLANK(R6),"",R6-$AI$6)</f>
        <v>-1.0555555555555429</v>
      </c>
      <c r="AU6">
        <f>IF(ISBLANK(S6),"",S6-$AI$6)</f>
        <v>20.944444444444457</v>
      </c>
      <c r="AV6">
        <f>IF(ISBLANK(T6),"",T6-$AI$6)</f>
        <v>-16.055555555555543</v>
      </c>
      <c r="AW6">
        <f>IF(ISBLANK(U6),"",U6-$AI$6)</f>
        <v>37.944444444444457</v>
      </c>
      <c r="AX6">
        <f>IF(ISBLANK(V6),"",V6-$AI$6)</f>
        <v>1.9444444444444571</v>
      </c>
      <c r="AY6">
        <f>IF(ISBLANK(W6),"",W6-$AI$6)</f>
        <v>-48.055555555555543</v>
      </c>
      <c r="AZ6">
        <f>IF(ISBLANK(X6),"",X6-$AI$6)</f>
        <v>-32.055555555555543</v>
      </c>
      <c r="BA6">
        <f>IF(ISBLANK(Y6),"",Y6-$AI$6)</f>
        <v>-11.055555555555543</v>
      </c>
      <c r="BB6" t="str">
        <f>IF(ISBLANK(Z6),"",Z6-$AI$6)</f>
        <v/>
      </c>
      <c r="BC6" t="str">
        <f>IF(ISBLANK(AA6),"",AA6-$AI$6)</f>
        <v/>
      </c>
      <c r="BD6" t="str">
        <f>IF(ISBLANK(AB6),"",AB6-$AI$6)</f>
        <v/>
      </c>
      <c r="BE6" t="str">
        <f>IF(ISBLANK(AC6),"",AC6-$AI$6)</f>
        <v/>
      </c>
      <c r="BF6" t="str">
        <f>IF(ISBLANK(AD6),"",AD6-$AI$6)</f>
        <v/>
      </c>
      <c r="BG6" t="str">
        <f>IF(ISBLANK(AE6),"",AE6-$AI$6)</f>
        <v/>
      </c>
      <c r="BH6" t="str">
        <f>IF(ISBLANK(AF6),"",AF6-$AI$6)</f>
        <v/>
      </c>
      <c r="BI6" t="str">
        <f>IF(ISBLANK(AG6),"",AG6-$AI$6)</f>
        <v/>
      </c>
    </row>
    <row r="7" spans="1:61" x14ac:dyDescent="0.15">
      <c r="A7" s="22">
        <v>2</v>
      </c>
      <c r="B7" s="22">
        <v>6935</v>
      </c>
      <c r="C7" s="3" t="s">
        <v>28</v>
      </c>
      <c r="D7" s="22">
        <v>1992</v>
      </c>
      <c r="E7" s="3" t="s">
        <v>30</v>
      </c>
      <c r="F7" s="3">
        <v>42.5</v>
      </c>
      <c r="G7" s="3">
        <v>-72.2</v>
      </c>
      <c r="H7" s="1">
        <v>647</v>
      </c>
      <c r="I7" s="1">
        <v>483</v>
      </c>
      <c r="J7" s="1">
        <v>600</v>
      </c>
      <c r="K7" s="1">
        <v>562</v>
      </c>
      <c r="L7" s="1">
        <v>541</v>
      </c>
      <c r="M7" s="1">
        <v>469</v>
      </c>
      <c r="N7" s="1">
        <v>544</v>
      </c>
      <c r="O7" s="1">
        <v>587</v>
      </c>
      <c r="P7" s="1">
        <v>506</v>
      </c>
      <c r="Q7" s="1">
        <v>483</v>
      </c>
      <c r="R7" s="1">
        <v>541</v>
      </c>
      <c r="S7" s="1">
        <v>554</v>
      </c>
      <c r="T7" s="1">
        <v>531</v>
      </c>
      <c r="U7" s="1">
        <v>563</v>
      </c>
      <c r="V7" s="1">
        <v>544</v>
      </c>
      <c r="W7" s="1">
        <v>511</v>
      </c>
      <c r="X7" s="1">
        <v>524</v>
      </c>
      <c r="Y7" s="1">
        <v>536</v>
      </c>
      <c r="Z7" s="1"/>
      <c r="AA7" s="1"/>
      <c r="AB7" s="1"/>
      <c r="AC7" s="1"/>
      <c r="AD7" s="1"/>
      <c r="AE7" s="1"/>
      <c r="AF7" s="1"/>
      <c r="AG7" s="1"/>
      <c r="AH7">
        <v>18</v>
      </c>
      <c r="AI7">
        <f>AVERAGE(H7:AG7)</f>
        <v>540.33333333333337</v>
      </c>
      <c r="AJ7">
        <f>IF(ISBLANK(H7),"",H7-$AI$7)</f>
        <v>106.66666666666663</v>
      </c>
      <c r="AK7">
        <f>IF(ISBLANK(I7),"",I7-$AI$7)</f>
        <v>-57.333333333333371</v>
      </c>
      <c r="AL7">
        <f>IF(ISBLANK(J7),"",J7-$AI$7)</f>
        <v>59.666666666666629</v>
      </c>
      <c r="AM7">
        <f>IF(ISBLANK(K7),"",K7-$AI$7)</f>
        <v>21.666666666666629</v>
      </c>
      <c r="AN7">
        <f>IF(ISBLANK(L7),"",L7-$AI$7)</f>
        <v>0.66666666666662877</v>
      </c>
      <c r="AO7">
        <f>IF(ISBLANK(M7),"",M7-$AI$7)</f>
        <v>-71.333333333333371</v>
      </c>
      <c r="AP7">
        <f>IF(ISBLANK(N7),"",N7-$AI$7)</f>
        <v>3.6666666666666288</v>
      </c>
      <c r="AQ7">
        <f>IF(ISBLANK(O7),"",O7-$AI$7)</f>
        <v>46.666666666666629</v>
      </c>
      <c r="AR7">
        <f>IF(ISBLANK(P7),"",P7-$AI$7)</f>
        <v>-34.333333333333371</v>
      </c>
      <c r="AS7">
        <f>IF(ISBLANK(Q7),"",Q7-$AI$7)</f>
        <v>-57.333333333333371</v>
      </c>
      <c r="AT7">
        <f>IF(ISBLANK(R7),"",R7-$AI$7)</f>
        <v>0.66666666666662877</v>
      </c>
      <c r="AU7">
        <f>IF(ISBLANK(S7),"",S7-$AI$7)</f>
        <v>13.666666666666629</v>
      </c>
      <c r="AV7">
        <f>IF(ISBLANK(T7),"",T7-$AI$7)</f>
        <v>-9.3333333333333712</v>
      </c>
      <c r="AW7">
        <f>IF(ISBLANK(U7),"",U7-$AI$7)</f>
        <v>22.666666666666629</v>
      </c>
      <c r="AX7">
        <f>IF(ISBLANK(V7),"",V7-$AI$7)</f>
        <v>3.6666666666666288</v>
      </c>
      <c r="AY7">
        <f>IF(ISBLANK(W7),"",W7-$AI$7)</f>
        <v>-29.333333333333371</v>
      </c>
      <c r="AZ7">
        <f>IF(ISBLANK(X7),"",X7-$AI$7)</f>
        <v>-16.333333333333371</v>
      </c>
      <c r="BA7">
        <f>IF(ISBLANK(Y7),"",Y7-$AI$7)</f>
        <v>-4.3333333333333712</v>
      </c>
      <c r="BB7" t="str">
        <f>IF(ISBLANK(Z7),"",Z7-$AI$7)</f>
        <v/>
      </c>
      <c r="BC7" t="str">
        <f>IF(ISBLANK(AA7),"",AA7-$AI$7)</f>
        <v/>
      </c>
      <c r="BD7" t="str">
        <f>IF(ISBLANK(AB7),"",AB7-$AI$7)</f>
        <v/>
      </c>
      <c r="BE7" t="str">
        <f>IF(ISBLANK(AC7),"",AC7-$AI$7)</f>
        <v/>
      </c>
      <c r="BF7" t="str">
        <f>IF(ISBLANK(AD7),"",AD7-$AI$7)</f>
        <v/>
      </c>
      <c r="BG7" t="str">
        <f>IF(ISBLANK(AE7),"",AE7-$AI$7)</f>
        <v/>
      </c>
      <c r="BH7" t="str">
        <f>IF(ISBLANK(AF7),"",AF7-$AI$7)</f>
        <v/>
      </c>
      <c r="BI7" t="str">
        <f>IF(ISBLANK(AG7),"",AG7-$AI$7)</f>
        <v/>
      </c>
    </row>
    <row r="8" spans="1:61" x14ac:dyDescent="0.15">
      <c r="A8" s="22">
        <v>2</v>
      </c>
      <c r="B8" s="22">
        <v>6935</v>
      </c>
      <c r="C8" s="3" t="s">
        <v>7</v>
      </c>
      <c r="D8" s="22">
        <v>1992</v>
      </c>
      <c r="E8" s="3" t="s">
        <v>31</v>
      </c>
      <c r="F8" s="3">
        <v>42.5</v>
      </c>
      <c r="G8" s="3">
        <v>-72.2</v>
      </c>
      <c r="H8" s="1">
        <v>882</v>
      </c>
      <c r="I8" s="1">
        <v>640</v>
      </c>
      <c r="J8" s="1">
        <v>811</v>
      </c>
      <c r="K8" s="1">
        <v>754</v>
      </c>
      <c r="L8" s="1">
        <v>724</v>
      </c>
      <c r="M8" s="1">
        <v>621</v>
      </c>
      <c r="N8" s="1">
        <v>726</v>
      </c>
      <c r="O8" s="1">
        <v>790</v>
      </c>
      <c r="P8" s="1">
        <v>671</v>
      </c>
      <c r="Q8" s="1">
        <v>640</v>
      </c>
      <c r="R8" s="1">
        <v>722</v>
      </c>
      <c r="S8" s="1">
        <v>741</v>
      </c>
      <c r="T8" s="1">
        <v>708</v>
      </c>
      <c r="U8" s="1">
        <v>756</v>
      </c>
      <c r="V8" s="1">
        <v>725</v>
      </c>
      <c r="W8" s="1">
        <v>680</v>
      </c>
      <c r="X8" s="1">
        <v>695</v>
      </c>
      <c r="Y8" s="1">
        <v>714</v>
      </c>
      <c r="Z8" s="1"/>
      <c r="AA8" s="1"/>
      <c r="AB8" s="1"/>
      <c r="AC8" s="1"/>
      <c r="AD8" s="1"/>
      <c r="AE8" s="1"/>
      <c r="AF8" s="1"/>
      <c r="AG8" s="1"/>
      <c r="AH8">
        <v>18</v>
      </c>
      <c r="AI8">
        <f>AVERAGE(H8:AG8)</f>
        <v>722.22222222222217</v>
      </c>
      <c r="AJ8">
        <f>IF(ISBLANK(H8),"",H8-$AI$8)</f>
        <v>159.77777777777783</v>
      </c>
      <c r="AK8">
        <f>IF(ISBLANK(I8),"",I8-$AI$8)</f>
        <v>-82.222222222222172</v>
      </c>
      <c r="AL8">
        <f>IF(ISBLANK(J8),"",J8-$AI$8)</f>
        <v>88.777777777777828</v>
      </c>
      <c r="AM8">
        <f>IF(ISBLANK(K8),"",K8-$AI$8)</f>
        <v>31.777777777777828</v>
      </c>
      <c r="AN8">
        <f>IF(ISBLANK(L8),"",L8-$AI$8)</f>
        <v>1.7777777777778283</v>
      </c>
      <c r="AO8">
        <f>IF(ISBLANK(M8),"",M8-$AI$8)</f>
        <v>-101.22222222222217</v>
      </c>
      <c r="AP8">
        <f>IF(ISBLANK(N8),"",N8-$AI$8)</f>
        <v>3.7777777777778283</v>
      </c>
      <c r="AQ8">
        <f>IF(ISBLANK(O8),"",O8-$AI$8)</f>
        <v>67.777777777777828</v>
      </c>
      <c r="AR8">
        <f>IF(ISBLANK(P8),"",P8-$AI$8)</f>
        <v>-51.222222222222172</v>
      </c>
      <c r="AS8">
        <f>IF(ISBLANK(Q8),"",Q8-$AI$8)</f>
        <v>-82.222222222222172</v>
      </c>
      <c r="AT8">
        <f>IF(ISBLANK(R8),"",R8-$AI$8)</f>
        <v>-0.22222222222217169</v>
      </c>
      <c r="AU8">
        <f>IF(ISBLANK(S8),"",S8-$AI$8)</f>
        <v>18.777777777777828</v>
      </c>
      <c r="AV8">
        <f>IF(ISBLANK(T8),"",T8-$AI$8)</f>
        <v>-14.222222222222172</v>
      </c>
      <c r="AW8">
        <f>IF(ISBLANK(U8),"",U8-$AI$8)</f>
        <v>33.777777777777828</v>
      </c>
      <c r="AX8">
        <f>IF(ISBLANK(V8),"",V8-$AI$8)</f>
        <v>2.7777777777778283</v>
      </c>
      <c r="AY8">
        <f>IF(ISBLANK(W8),"",W8-$AI$8)</f>
        <v>-42.222222222222172</v>
      </c>
      <c r="AZ8">
        <f>IF(ISBLANK(X8),"",X8-$AI$8)</f>
        <v>-27.222222222222172</v>
      </c>
      <c r="BA8">
        <f>IF(ISBLANK(Y8),"",Y8-$AI$8)</f>
        <v>-8.2222222222221717</v>
      </c>
      <c r="BB8" t="str">
        <f>IF(ISBLANK(Z8),"",Z8-$AI$8)</f>
        <v/>
      </c>
      <c r="BC8" t="str">
        <f>IF(ISBLANK(AA8),"",AA8-$AI$8)</f>
        <v/>
      </c>
      <c r="BD8" t="str">
        <f>IF(ISBLANK(AB8),"",AB8-$AI$8)</f>
        <v/>
      </c>
      <c r="BE8" t="str">
        <f>IF(ISBLANK(AC8),"",AC8-$AI$8)</f>
        <v/>
      </c>
      <c r="BF8" t="str">
        <f>IF(ISBLANK(AD8),"",AD8-$AI$8)</f>
        <v/>
      </c>
      <c r="BG8" t="str">
        <f>IF(ISBLANK(AE8),"",AE8-$AI$8)</f>
        <v/>
      </c>
      <c r="BH8" t="str">
        <f>IF(ISBLANK(AF8),"",AF8-$AI$8)</f>
        <v/>
      </c>
      <c r="BI8" t="str">
        <f>IF(ISBLANK(AG8),"",AG8-$AI$8)</f>
        <v/>
      </c>
    </row>
    <row r="9" spans="1:61" x14ac:dyDescent="0.15">
      <c r="A9" s="22">
        <v>2</v>
      </c>
      <c r="B9" s="22">
        <v>6935</v>
      </c>
      <c r="C9" s="3" t="s">
        <v>8</v>
      </c>
      <c r="D9" s="22">
        <v>2004</v>
      </c>
      <c r="E9" s="3" t="s">
        <v>31</v>
      </c>
      <c r="F9" s="3">
        <v>42.5</v>
      </c>
      <c r="G9" s="3">
        <v>-72.2</v>
      </c>
      <c r="H9" s="1">
        <v>667</v>
      </c>
      <c r="I9" s="1">
        <v>711</v>
      </c>
      <c r="J9" s="1">
        <v>682</v>
      </c>
      <c r="K9" s="1">
        <v>640</v>
      </c>
      <c r="L9" s="1">
        <v>655</v>
      </c>
      <c r="M9" s="1">
        <v>672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>
        <v>6</v>
      </c>
      <c r="AI9">
        <f>AVERAGE(H9:AG9)</f>
        <v>671.16666666666663</v>
      </c>
      <c r="AJ9">
        <f>IF(ISBLANK(H9),"",H9-$AI$9)</f>
        <v>-4.1666666666666288</v>
      </c>
      <c r="AK9">
        <f>IF(ISBLANK(I9),"",I9-$AI$9)</f>
        <v>39.833333333333371</v>
      </c>
      <c r="AL9">
        <f>IF(ISBLANK(J9),"",J9-$AI$9)</f>
        <v>10.833333333333371</v>
      </c>
      <c r="AM9">
        <f>IF(ISBLANK(K9),"",K9-$AI$9)</f>
        <v>-31.166666666666629</v>
      </c>
      <c r="AN9">
        <f>IF(ISBLANK(L9),"",L9-$AI$9)</f>
        <v>-16.166666666666629</v>
      </c>
      <c r="AO9">
        <f>IF(ISBLANK(M9),"",M9-$AI$9)</f>
        <v>0.83333333333337123</v>
      </c>
      <c r="AP9" t="str">
        <f>IF(ISBLANK(N9),"",N9-$AI$9)</f>
        <v/>
      </c>
      <c r="AQ9" t="str">
        <f>IF(ISBLANK(O9),"",O9-$AI$9)</f>
        <v/>
      </c>
      <c r="AR9" t="str">
        <f>IF(ISBLANK(P9),"",P9-$AI$9)</f>
        <v/>
      </c>
      <c r="AS9" t="str">
        <f>IF(ISBLANK(Q9),"",Q9-$AI$9)</f>
        <v/>
      </c>
      <c r="AT9" t="str">
        <f>IF(ISBLANK(R9),"",R9-$AI$9)</f>
        <v/>
      </c>
      <c r="AU9" t="str">
        <f>IF(ISBLANK(S9),"",S9-$AI$9)</f>
        <v/>
      </c>
      <c r="AV9" t="str">
        <f>IF(ISBLANK(T9),"",T9-$AI$9)</f>
        <v/>
      </c>
      <c r="AW9" t="str">
        <f>IF(ISBLANK(U9),"",U9-$AI$9)</f>
        <v/>
      </c>
      <c r="AX9" t="str">
        <f>IF(ISBLANK(V9),"",V9-$AI$9)</f>
        <v/>
      </c>
      <c r="AY9" t="str">
        <f>IF(ISBLANK(W9),"",W9-$AI$9)</f>
        <v/>
      </c>
      <c r="AZ9" t="str">
        <f>IF(ISBLANK(X9),"",X9-$AI$9)</f>
        <v/>
      </c>
      <c r="BA9" t="str">
        <f>IF(ISBLANK(Y9),"",Y9-$AI$9)</f>
        <v/>
      </c>
      <c r="BB9" t="str">
        <f>IF(ISBLANK(Z9),"",Z9-$AI$9)</f>
        <v/>
      </c>
      <c r="BC9" t="str">
        <f>IF(ISBLANK(AA9),"",AA9-$AI$9)</f>
        <v/>
      </c>
      <c r="BD9" t="str">
        <f>IF(ISBLANK(AB9),"",AB9-$AI$9)</f>
        <v/>
      </c>
      <c r="BE9" t="str">
        <f>IF(ISBLANK(AC9),"",AC9-$AI$9)</f>
        <v/>
      </c>
      <c r="BF9" t="str">
        <f>IF(ISBLANK(AD9),"",AD9-$AI$9)</f>
        <v/>
      </c>
      <c r="BG9" t="str">
        <f>IF(ISBLANK(AE9),"",AE9-$AI$9)</f>
        <v/>
      </c>
      <c r="BH9" t="str">
        <f>IF(ISBLANK(AF9),"",AF9-$AI$9)</f>
        <v/>
      </c>
      <c r="BI9" t="str">
        <f>IF(ISBLANK(AG9),"",AG9-$AI$9)</f>
        <v/>
      </c>
    </row>
    <row r="10" spans="1:61" x14ac:dyDescent="0.15">
      <c r="A10" s="22">
        <v>3</v>
      </c>
      <c r="B10" s="26">
        <v>4174</v>
      </c>
      <c r="C10" s="3" t="s">
        <v>35</v>
      </c>
      <c r="D10" s="22">
        <v>2000</v>
      </c>
      <c r="E10" s="3" t="s">
        <v>37</v>
      </c>
      <c r="F10" s="3">
        <v>34.979999999999997</v>
      </c>
      <c r="G10" s="3">
        <v>-97.52</v>
      </c>
      <c r="H10" s="1">
        <f>2.08/0.9645*365</f>
        <v>787.14359771902537</v>
      </c>
      <c r="I10" s="1">
        <f>1.85/0.9645*365</f>
        <v>700.10368066355625</v>
      </c>
      <c r="J10" s="1">
        <f>2.1/0.9645*365</f>
        <v>794.7122861586314</v>
      </c>
      <c r="K10" s="1">
        <f>2.2/0.9645*365</f>
        <v>832.55572835666158</v>
      </c>
      <c r="L10" s="1">
        <f>2.36/0.9645*365</f>
        <v>893.10523587350951</v>
      </c>
      <c r="M10" s="1">
        <f>2.5/0.9645*365</f>
        <v>946.08605495075165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>
        <v>6</v>
      </c>
      <c r="AI10">
        <f>AVERAGE(H10:AG10)</f>
        <v>825.61776395368918</v>
      </c>
      <c r="AJ10">
        <f>IF(ISBLANK(H10),"",H10-$AI$10)</f>
        <v>-38.474166234663812</v>
      </c>
      <c r="AK10">
        <f>IF(ISBLANK(I10),"",I10-$AI$10)</f>
        <v>-125.51408329013293</v>
      </c>
      <c r="AL10">
        <f>IF(ISBLANK(J10),"",J10-$AI$10)</f>
        <v>-30.905477795057777</v>
      </c>
      <c r="AM10">
        <f>IF(ISBLANK(K10),"",K10-$AI$10)</f>
        <v>6.9379644029723977</v>
      </c>
      <c r="AN10">
        <f>IF(ISBLANK(L10),"",L10-$AI$10)</f>
        <v>67.487471919820337</v>
      </c>
      <c r="AO10">
        <f>IF(ISBLANK(M10),"",M10-$AI$10)</f>
        <v>120.46829099706247</v>
      </c>
      <c r="AP10" t="str">
        <f>IF(ISBLANK(N10),"",N10-$AI$10)</f>
        <v/>
      </c>
      <c r="AQ10" t="str">
        <f>IF(ISBLANK(O10),"",O10-$AI$10)</f>
        <v/>
      </c>
      <c r="AR10" t="str">
        <f>IF(ISBLANK(P10),"",P10-$AI$10)</f>
        <v/>
      </c>
      <c r="AS10" t="str">
        <f>IF(ISBLANK(Q10),"",Q10-$AI$10)</f>
        <v/>
      </c>
      <c r="AT10" t="str">
        <f>IF(ISBLANK(R10),"",R10-$AI$10)</f>
        <v/>
      </c>
      <c r="AU10" t="str">
        <f>IF(ISBLANK(S10),"",S10-$AI$10)</f>
        <v/>
      </c>
      <c r="AV10" t="str">
        <f>IF(ISBLANK(T10),"",T10-$AI$10)</f>
        <v/>
      </c>
      <c r="AW10" t="str">
        <f>IF(ISBLANK(U10),"",U10-$AI$10)</f>
        <v/>
      </c>
      <c r="AX10" t="str">
        <f>IF(ISBLANK(V10),"",V10-$AI$10)</f>
        <v/>
      </c>
      <c r="AY10" t="str">
        <f>IF(ISBLANK(W10),"",W10-$AI$10)</f>
        <v/>
      </c>
      <c r="AZ10" t="str">
        <f>IF(ISBLANK(X10),"",X10-$AI$10)</f>
        <v/>
      </c>
      <c r="BA10" t="str">
        <f>IF(ISBLANK(Y10),"",Y10-$AI$10)</f>
        <v/>
      </c>
      <c r="BB10" t="str">
        <f>IF(ISBLANK(Z10),"",Z10-$AI$10)</f>
        <v/>
      </c>
      <c r="BC10" t="str">
        <f>IF(ISBLANK(AA10),"",AA10-$AI$10)</f>
        <v/>
      </c>
      <c r="BD10" t="str">
        <f>IF(ISBLANK(AB10),"",AB10-$AI$10)</f>
        <v/>
      </c>
      <c r="BE10" t="str">
        <f>IF(ISBLANK(AC10),"",AC10-$AI$10)</f>
        <v/>
      </c>
      <c r="BF10" t="str">
        <f>IF(ISBLANK(AD10),"",AD10-$AI$10)</f>
        <v/>
      </c>
      <c r="BG10" t="str">
        <f>IF(ISBLANK(AE10),"",AE10-$AI$10)</f>
        <v/>
      </c>
      <c r="BH10" t="str">
        <f>IF(ISBLANK(AF10),"",AF10-$AI$10)</f>
        <v/>
      </c>
      <c r="BI10" t="str">
        <f>IF(ISBLANK(AG10),"",AG10-$AI$10)</f>
        <v/>
      </c>
    </row>
    <row r="11" spans="1:61" x14ac:dyDescent="0.15">
      <c r="A11" s="22">
        <v>3</v>
      </c>
      <c r="B11" s="26">
        <v>4174</v>
      </c>
      <c r="C11" s="3" t="s">
        <v>36</v>
      </c>
      <c r="D11" s="22">
        <v>2000</v>
      </c>
      <c r="E11" s="3" t="s">
        <v>37</v>
      </c>
      <c r="F11" s="3">
        <v>34.979999999999997</v>
      </c>
      <c r="G11" s="3">
        <v>-97.52</v>
      </c>
      <c r="H11" s="1">
        <f>1.95/0.9645*365</f>
        <v>737.94712286158631</v>
      </c>
      <c r="I11" s="1">
        <f>1.83/0.9645*365</f>
        <v>692.53499222395021</v>
      </c>
      <c r="J11" s="1">
        <f>2.04/0.9645*365</f>
        <v>772.0062208398133</v>
      </c>
      <c r="K11" s="1">
        <f>1.97/0.9645*365</f>
        <v>745.51581130119234</v>
      </c>
      <c r="L11" s="1">
        <f>1.96/0.9645*365</f>
        <v>741.73146708138927</v>
      </c>
      <c r="M11" s="1">
        <f>2.27/0.9645*365</f>
        <v>859.04613789528253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>
        <v>6</v>
      </c>
      <c r="AI11">
        <f>AVERAGE(H11:AG11)</f>
        <v>758.13029203386895</v>
      </c>
      <c r="AJ11">
        <f>IF(ISBLANK(H11),"",H11-$AI$11)</f>
        <v>-20.183169172282646</v>
      </c>
      <c r="AK11">
        <f>IF(ISBLANK(I11),"",I11-$AI$11)</f>
        <v>-65.595299809918743</v>
      </c>
      <c r="AL11">
        <f>IF(ISBLANK(J11),"",J11-$AI$11)</f>
        <v>13.875928805944341</v>
      </c>
      <c r="AM11">
        <f>IF(ISBLANK(K11),"",K11-$AI$11)</f>
        <v>-12.614480732676611</v>
      </c>
      <c r="AN11">
        <f>IF(ISBLANK(L11),"",L11-$AI$11)</f>
        <v>-16.398824952479686</v>
      </c>
      <c r="AO11">
        <f>IF(ISBLANK(M11),"",M11-$AI$11)</f>
        <v>100.91584586141357</v>
      </c>
      <c r="AP11" t="str">
        <f>IF(ISBLANK(N11),"",N11-$AI$11)</f>
        <v/>
      </c>
      <c r="AQ11" t="str">
        <f>IF(ISBLANK(O11),"",O11-$AI$11)</f>
        <v/>
      </c>
      <c r="AR11" t="str">
        <f>IF(ISBLANK(P11),"",P11-$AI$11)</f>
        <v/>
      </c>
      <c r="AS11" t="str">
        <f>IF(ISBLANK(Q11),"",Q11-$AI$11)</f>
        <v/>
      </c>
      <c r="AT11" t="str">
        <f>IF(ISBLANK(R11),"",R11-$AI$11)</f>
        <v/>
      </c>
      <c r="AU11" t="str">
        <f>IF(ISBLANK(S11),"",S11-$AI$11)</f>
        <v/>
      </c>
      <c r="AV11" t="str">
        <f>IF(ISBLANK(T11),"",T11-$AI$11)</f>
        <v/>
      </c>
      <c r="AW11" t="str">
        <f>IF(ISBLANK(U11),"",U11-$AI$11)</f>
        <v/>
      </c>
      <c r="AX11" t="str">
        <f>IF(ISBLANK(V11),"",V11-$AI$11)</f>
        <v/>
      </c>
      <c r="AY11" t="str">
        <f>IF(ISBLANK(W11),"",W11-$AI$11)</f>
        <v/>
      </c>
      <c r="AZ11" t="str">
        <f>IF(ISBLANK(X11),"",X11-$AI$11)</f>
        <v/>
      </c>
      <c r="BA11" t="str">
        <f>IF(ISBLANK(Y11),"",Y11-$AI$11)</f>
        <v/>
      </c>
      <c r="BB11" t="str">
        <f>IF(ISBLANK(Z11),"",Z11-$AI$11)</f>
        <v/>
      </c>
      <c r="BC11" t="str">
        <f>IF(ISBLANK(AA11),"",AA11-$AI$11)</f>
        <v/>
      </c>
      <c r="BD11" t="str">
        <f>IF(ISBLANK(AB11),"",AB11-$AI$11)</f>
        <v/>
      </c>
      <c r="BE11" t="str">
        <f>IF(ISBLANK(AC11),"",AC11-$AI$11)</f>
        <v/>
      </c>
      <c r="BF11" t="str">
        <f>IF(ISBLANK(AD11),"",AD11-$AI$11)</f>
        <v/>
      </c>
      <c r="BG11" t="str">
        <f>IF(ISBLANK(AE11),"",AE11-$AI$11)</f>
        <v/>
      </c>
      <c r="BH11" t="str">
        <f>IF(ISBLANK(AF11),"",AF11-$AI$11)</f>
        <v/>
      </c>
      <c r="BI11" t="str">
        <f>IF(ISBLANK(AG11),"",AG11-$AI$11)</f>
        <v/>
      </c>
    </row>
    <row r="12" spans="1:61" x14ac:dyDescent="0.15">
      <c r="A12" s="22">
        <v>4</v>
      </c>
      <c r="B12" s="26">
        <v>2056</v>
      </c>
      <c r="C12" s="3" t="s">
        <v>43</v>
      </c>
      <c r="D12" s="22">
        <v>1977</v>
      </c>
      <c r="E12" s="3" t="s">
        <v>37</v>
      </c>
      <c r="F12" s="3">
        <v>49.34</v>
      </c>
      <c r="G12" s="3">
        <v>16.7</v>
      </c>
      <c r="H12" s="1">
        <f>12/44*1822</f>
        <v>496.90909090909088</v>
      </c>
      <c r="I12" s="1">
        <f>12/44*1654.9</f>
        <v>451.33636363636361</v>
      </c>
      <c r="J12" s="1">
        <f>12/44*1613.2</f>
        <v>439.96363636363634</v>
      </c>
      <c r="K12" s="1">
        <f>12/44*1567</f>
        <v>427.36363636363632</v>
      </c>
      <c r="L12" s="1">
        <f>12/44*1647.2</f>
        <v>449.23636363636359</v>
      </c>
      <c r="M12" s="1">
        <f>12/44*1603.5</f>
        <v>437.31818181818181</v>
      </c>
      <c r="N12" s="1">
        <f>12/44*1569.3</f>
        <v>427.99090909090904</v>
      </c>
      <c r="O12" s="1">
        <f>12/44*1244.4</f>
        <v>339.38181818181818</v>
      </c>
      <c r="P12" s="1">
        <f>12/44*1250.4</f>
        <v>341.0181818181818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>
        <v>9</v>
      </c>
      <c r="AI12">
        <f>AVERAGE(H12:AG12)</f>
        <v>423.39090909090908</v>
      </c>
      <c r="AJ12">
        <f>IF(ISBLANK(H12),"",H12-$AI$12)</f>
        <v>73.518181818181802</v>
      </c>
      <c r="AK12">
        <f>IF(ISBLANK(I12),"",I12-$AI$12)</f>
        <v>27.945454545454538</v>
      </c>
      <c r="AL12">
        <f>IF(ISBLANK(J12),"",J12-$AI$12)</f>
        <v>16.572727272727263</v>
      </c>
      <c r="AM12">
        <f>IF(ISBLANK(K12),"",K12-$AI$12)</f>
        <v>3.9727272727272407</v>
      </c>
      <c r="AN12">
        <f>IF(ISBLANK(L12),"",L12-$AI$12)</f>
        <v>25.845454545454515</v>
      </c>
      <c r="AO12">
        <f>IF(ISBLANK(M12),"",M12-$AI$12)</f>
        <v>13.927272727272737</v>
      </c>
      <c r="AP12">
        <f>IF(ISBLANK(N12),"",N12-$AI$12)</f>
        <v>4.5999999999999659</v>
      </c>
      <c r="AQ12">
        <f>IF(ISBLANK(O12),"",O12-$AI$12)</f>
        <v>-84.009090909090901</v>
      </c>
      <c r="AR12">
        <f>IF(ISBLANK(P12),"",P12-$AI$12)</f>
        <v>-82.372727272727275</v>
      </c>
      <c r="AS12" t="str">
        <f>IF(ISBLANK(Q12),"",Q12-$AI$12)</f>
        <v/>
      </c>
      <c r="AT12" t="str">
        <f>IF(ISBLANK(R12),"",R12-$AI$12)</f>
        <v/>
      </c>
      <c r="AU12" t="str">
        <f>IF(ISBLANK(S12),"",S12-$AI$12)</f>
        <v/>
      </c>
      <c r="AV12" t="str">
        <f>IF(ISBLANK(T12),"",T12-$AI$12)</f>
        <v/>
      </c>
      <c r="AW12" t="str">
        <f>IF(ISBLANK(U12),"",U12-$AI$12)</f>
        <v/>
      </c>
      <c r="AX12" t="str">
        <f>IF(ISBLANK(V12),"",V12-$AI$12)</f>
        <v/>
      </c>
      <c r="AY12" t="str">
        <f>IF(ISBLANK(W12),"",W12-$AI$12)</f>
        <v/>
      </c>
      <c r="AZ12" t="str">
        <f>IF(ISBLANK(X12),"",X12-$AI$12)</f>
        <v/>
      </c>
      <c r="BA12" t="str">
        <f>IF(ISBLANK(Y12),"",Y12-$AI$12)</f>
        <v/>
      </c>
      <c r="BB12" t="str">
        <f>IF(ISBLANK(Z12),"",Z12-$AI$12)</f>
        <v/>
      </c>
      <c r="BC12" t="str">
        <f>IF(ISBLANK(AA12),"",AA12-$AI$12)</f>
        <v/>
      </c>
      <c r="BD12" t="str">
        <f>IF(ISBLANK(AB12),"",AB12-$AI$12)</f>
        <v/>
      </c>
      <c r="BE12" t="str">
        <f>IF(ISBLANK(AC12),"",AC12-$AI$12)</f>
        <v/>
      </c>
      <c r="BF12" t="str">
        <f>IF(ISBLANK(AD12),"",AD12-$AI$12)</f>
        <v/>
      </c>
      <c r="BG12" t="str">
        <f>IF(ISBLANK(AE12),"",AE12-$AI$12)</f>
        <v/>
      </c>
      <c r="BH12" t="str">
        <f>IF(ISBLANK(AF12),"",AF12-$AI$12)</f>
        <v/>
      </c>
      <c r="BI12" t="str">
        <f>IF(ISBLANK(AG12),"",AG12-$AI$12)</f>
        <v/>
      </c>
    </row>
    <row r="13" spans="1:61" x14ac:dyDescent="0.15">
      <c r="A13" s="22">
        <v>4</v>
      </c>
      <c r="B13" s="26">
        <v>2056</v>
      </c>
      <c r="C13" s="3" t="s">
        <v>44</v>
      </c>
      <c r="D13" s="22">
        <v>1977</v>
      </c>
      <c r="E13" s="3" t="s">
        <v>45</v>
      </c>
      <c r="F13" s="3">
        <v>49.34</v>
      </c>
      <c r="G13" s="3">
        <v>16.7</v>
      </c>
      <c r="H13" s="1">
        <f>12/44*1837.7</f>
        <v>501.19090909090909</v>
      </c>
      <c r="I13" s="1">
        <f>12/44*1961.6</f>
        <v>534.98181818181808</v>
      </c>
      <c r="J13" s="1">
        <f>12/44*1803.2</f>
        <v>491.78181818181815</v>
      </c>
      <c r="K13" s="1">
        <f>12/44*1849.7</f>
        <v>504.46363636363634</v>
      </c>
      <c r="L13" s="1">
        <f>12/44*2683.5</f>
        <v>731.86363636363626</v>
      </c>
      <c r="M13" s="1">
        <f>12/44*2332.9</f>
        <v>636.24545454545455</v>
      </c>
      <c r="N13" s="1">
        <f>12/44*2223.2</f>
        <v>606.32727272727266</v>
      </c>
      <c r="O13" s="1">
        <f>12/44*1936</f>
        <v>528</v>
      </c>
      <c r="P13" s="1">
        <f>12/44*1727.6</f>
        <v>471.16363636363633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>
        <v>9</v>
      </c>
      <c r="AI13">
        <f>AVERAGE(H13:AG13)</f>
        <v>556.22424242424233</v>
      </c>
      <c r="AJ13">
        <f>IF(ISBLANK(H13),"",H13-$AI$13)</f>
        <v>-55.033333333333246</v>
      </c>
      <c r="AK13">
        <f>IF(ISBLANK(I13),"",I13-$AI$13)</f>
        <v>-21.242424242424249</v>
      </c>
      <c r="AL13">
        <f>IF(ISBLANK(J13),"",J13-$AI$13)</f>
        <v>-64.442424242424181</v>
      </c>
      <c r="AM13">
        <f>IF(ISBLANK(K13),"",K13-$AI$13)</f>
        <v>-51.760606060605994</v>
      </c>
      <c r="AN13">
        <f>IF(ISBLANK(L13),"",L13-$AI$13)</f>
        <v>175.63939393939393</v>
      </c>
      <c r="AO13">
        <f>IF(ISBLANK(M13),"",M13-$AI$13)</f>
        <v>80.021212121212216</v>
      </c>
      <c r="AP13">
        <f>IF(ISBLANK(N13),"",N13-$AI$13)</f>
        <v>50.103030303030323</v>
      </c>
      <c r="AQ13">
        <f>IF(ISBLANK(O13),"",O13-$AI$13)</f>
        <v>-28.224242424242334</v>
      </c>
      <c r="AR13">
        <f>IF(ISBLANK(P13),"",P13-$AI$13)</f>
        <v>-85.060606060606005</v>
      </c>
      <c r="AS13" t="str">
        <f>IF(ISBLANK(Q13),"",Q13-$AI$13)</f>
        <v/>
      </c>
      <c r="AT13" t="str">
        <f>IF(ISBLANK(R13),"",R13-$AI$13)</f>
        <v/>
      </c>
      <c r="AU13" t="str">
        <f>IF(ISBLANK(S13),"",S13-$AI$13)</f>
        <v/>
      </c>
      <c r="AV13" t="str">
        <f>IF(ISBLANK(T13),"",T13-$AI$13)</f>
        <v/>
      </c>
      <c r="AW13" t="str">
        <f>IF(ISBLANK(U13),"",U13-$AI$13)</f>
        <v/>
      </c>
      <c r="AX13" t="str">
        <f>IF(ISBLANK(V13),"",V13-$AI$13)</f>
        <v/>
      </c>
      <c r="AY13" t="str">
        <f>IF(ISBLANK(W13),"",W13-$AI$13)</f>
        <v/>
      </c>
      <c r="AZ13" t="str">
        <f>IF(ISBLANK(X13),"",X13-$AI$13)</f>
        <v/>
      </c>
      <c r="BA13" t="str">
        <f>IF(ISBLANK(Y13),"",Y13-$AI$13)</f>
        <v/>
      </c>
      <c r="BB13" t="str">
        <f>IF(ISBLANK(Z13),"",Z13-$AI$13)</f>
        <v/>
      </c>
      <c r="BC13" t="str">
        <f>IF(ISBLANK(AA13),"",AA13-$AI$13)</f>
        <v/>
      </c>
      <c r="BD13" t="str">
        <f>IF(ISBLANK(AB13),"",AB13-$AI$13)</f>
        <v/>
      </c>
      <c r="BE13" t="str">
        <f>IF(ISBLANK(AC13),"",AC13-$AI$13)</f>
        <v/>
      </c>
      <c r="BF13" t="str">
        <f>IF(ISBLANK(AD13),"",AD13-$AI$13)</f>
        <v/>
      </c>
      <c r="BG13" t="str">
        <f>IF(ISBLANK(AE13),"",AE13-$AI$13)</f>
        <v/>
      </c>
      <c r="BH13" t="str">
        <f>IF(ISBLANK(AF13),"",AF13-$AI$13)</f>
        <v/>
      </c>
      <c r="BI13" t="str">
        <f>IF(ISBLANK(AG13),"",AG13-$AI$13)</f>
        <v/>
      </c>
    </row>
    <row r="14" spans="1:61" s="32" customFormat="1" x14ac:dyDescent="0.15">
      <c r="A14" s="22">
        <v>5</v>
      </c>
      <c r="B14" s="26">
        <v>3301</v>
      </c>
      <c r="C14" s="3" t="s">
        <v>54</v>
      </c>
      <c r="D14" s="22">
        <v>1997</v>
      </c>
      <c r="E14" s="3" t="s">
        <v>37</v>
      </c>
      <c r="F14" s="3">
        <v>45.2</v>
      </c>
      <c r="G14" s="3">
        <v>-68.73</v>
      </c>
      <c r="H14" s="1">
        <v>610</v>
      </c>
      <c r="I14" s="1">
        <v>760</v>
      </c>
      <c r="J14" s="1">
        <v>750</v>
      </c>
      <c r="K14" s="1">
        <v>730</v>
      </c>
      <c r="L14" s="1">
        <v>730</v>
      </c>
      <c r="M14" s="1">
        <v>750</v>
      </c>
      <c r="N14" s="1">
        <v>810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>
        <v>7</v>
      </c>
      <c r="AI14">
        <f>AVERAGE(H14:AG14)</f>
        <v>734.28571428571433</v>
      </c>
      <c r="AJ14">
        <f>IF(ISBLANK(H14),"",H14-$AI$14)</f>
        <v>-124.28571428571433</v>
      </c>
      <c r="AK14">
        <f>IF(ISBLANK(I14),"",I14-$AI$14)</f>
        <v>25.714285714285666</v>
      </c>
      <c r="AL14">
        <f>IF(ISBLANK(J14),"",J14-$AI$14)</f>
        <v>15.714285714285666</v>
      </c>
      <c r="AM14">
        <f>IF(ISBLANK(K14),"",K14-$AI$14)</f>
        <v>-4.2857142857143344</v>
      </c>
      <c r="AN14">
        <f>IF(ISBLANK(L14),"",L14-$AI$14)</f>
        <v>-4.2857142857143344</v>
      </c>
      <c r="AO14">
        <f>IF(ISBLANK(M14),"",M14-$AI$14)</f>
        <v>15.714285714285666</v>
      </c>
      <c r="AP14">
        <f>IF(ISBLANK(N14),"",N14-$AI$14)</f>
        <v>75.714285714285666</v>
      </c>
      <c r="AQ14" t="str">
        <f>IF(ISBLANK(O14),"",O14-$AI$14)</f>
        <v/>
      </c>
      <c r="AR14" t="str">
        <f>IF(ISBLANK(P14),"",P14-$AI$14)</f>
        <v/>
      </c>
      <c r="AS14" t="str">
        <f>IF(ISBLANK(Q14),"",Q14-$AI$14)</f>
        <v/>
      </c>
      <c r="AT14" t="str">
        <f>IF(ISBLANK(R14),"",R14-$AI$14)</f>
        <v/>
      </c>
      <c r="AU14" t="str">
        <f>IF(ISBLANK(S14),"",S14-$AI$14)</f>
        <v/>
      </c>
      <c r="AV14" t="str">
        <f>IF(ISBLANK(T14),"",T14-$AI$14)</f>
        <v/>
      </c>
      <c r="AW14" t="str">
        <f>IF(ISBLANK(U14),"",U14-$AI$14)</f>
        <v/>
      </c>
      <c r="AX14" t="str">
        <f>IF(ISBLANK(V14),"",V14-$AI$14)</f>
        <v/>
      </c>
      <c r="AY14" t="str">
        <f>IF(ISBLANK(W14),"",W14-$AI$14)</f>
        <v/>
      </c>
      <c r="AZ14" t="str">
        <f>IF(ISBLANK(X14),"",X14-$AI$14)</f>
        <v/>
      </c>
      <c r="BA14" t="str">
        <f>IF(ISBLANK(Y14),"",Y14-$AI$14)</f>
        <v/>
      </c>
      <c r="BB14" t="str">
        <f>IF(ISBLANK(Z14),"",Z14-$AI$14)</f>
        <v/>
      </c>
      <c r="BC14" t="str">
        <f>IF(ISBLANK(AA14),"",AA14-$AI$14)</f>
        <v/>
      </c>
      <c r="BD14" t="str">
        <f>IF(ISBLANK(AB14),"",AB14-$AI$14)</f>
        <v/>
      </c>
      <c r="BE14" t="str">
        <f>IF(ISBLANK(AC14),"",AC14-$AI$14)</f>
        <v/>
      </c>
      <c r="BF14" t="str">
        <f>IF(ISBLANK(AD14),"",AD14-$AI$14)</f>
        <v/>
      </c>
      <c r="BG14" t="str">
        <f>IF(ISBLANK(AE14),"",AE14-$AI$14)</f>
        <v/>
      </c>
      <c r="BH14" t="str">
        <f>IF(ISBLANK(AF14),"",AF14-$AI$14)</f>
        <v/>
      </c>
      <c r="BI14" t="str">
        <f>IF(ISBLANK(AG14),"",AG14-$AI$14)</f>
        <v/>
      </c>
    </row>
    <row r="15" spans="1:61" x14ac:dyDescent="0.15">
      <c r="A15" s="22">
        <v>6</v>
      </c>
      <c r="B15" s="26">
        <v>3302</v>
      </c>
      <c r="C15" s="3" t="s">
        <v>78</v>
      </c>
      <c r="D15" s="22">
        <v>1996</v>
      </c>
      <c r="E15" s="3" t="s">
        <v>37</v>
      </c>
      <c r="F15" s="3">
        <v>42.53</v>
      </c>
      <c r="G15" s="3">
        <v>-72.180000000000007</v>
      </c>
      <c r="H15" s="1">
        <v>864</v>
      </c>
      <c r="I15" s="1">
        <v>682</v>
      </c>
      <c r="J15" s="1">
        <v>830</v>
      </c>
      <c r="K15" s="1">
        <v>503</v>
      </c>
      <c r="L15" s="1">
        <v>809</v>
      </c>
      <c r="M15" s="1">
        <v>674</v>
      </c>
      <c r="N15" s="1">
        <v>733</v>
      </c>
      <c r="O15" s="1">
        <v>662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>
        <v>8</v>
      </c>
      <c r="AI15">
        <f>AVERAGE(H15:AG15)</f>
        <v>719.625</v>
      </c>
      <c r="AJ15">
        <f>IF(ISBLANK(H15),"",H15-$AI$15)</f>
        <v>144.375</v>
      </c>
      <c r="AK15">
        <f>IF(ISBLANK(I15),"",I15-$AI$15)</f>
        <v>-37.625</v>
      </c>
      <c r="AL15">
        <f>IF(ISBLANK(J15),"",J15-$AI$15)</f>
        <v>110.375</v>
      </c>
      <c r="AM15">
        <f>IF(ISBLANK(K15),"",K15-$AI$15)</f>
        <v>-216.625</v>
      </c>
      <c r="AN15">
        <f>IF(ISBLANK(L15),"",L15-$AI$15)</f>
        <v>89.375</v>
      </c>
      <c r="AO15">
        <f>IF(ISBLANK(M15),"",M15-$AI$15)</f>
        <v>-45.625</v>
      </c>
      <c r="AP15">
        <f>IF(ISBLANK(N15),"",N15-$AI$15)</f>
        <v>13.375</v>
      </c>
      <c r="AQ15">
        <f>IF(ISBLANK(O15),"",O15-$AI$15)</f>
        <v>-57.625</v>
      </c>
      <c r="AR15" t="str">
        <f>IF(ISBLANK(P15),"",P15-$AI$15)</f>
        <v/>
      </c>
      <c r="AS15" t="str">
        <f>IF(ISBLANK(Q15),"",Q15-$AI$15)</f>
        <v/>
      </c>
      <c r="AT15" t="str">
        <f>IF(ISBLANK(R15),"",R15-$AI$15)</f>
        <v/>
      </c>
      <c r="AU15" t="str">
        <f>IF(ISBLANK(S15),"",S15-$AI$15)</f>
        <v/>
      </c>
      <c r="AV15" t="str">
        <f>IF(ISBLANK(T15),"",T15-$AI$15)</f>
        <v/>
      </c>
      <c r="AW15" t="str">
        <f>IF(ISBLANK(U15),"",U15-$AI$15)</f>
        <v/>
      </c>
      <c r="AX15" t="str">
        <f>IF(ISBLANK(V15),"",V15-$AI$15)</f>
        <v/>
      </c>
      <c r="AY15" t="str">
        <f>IF(ISBLANK(W15),"",W15-$AI$15)</f>
        <v/>
      </c>
      <c r="AZ15" t="str">
        <f>IF(ISBLANK(X15),"",X15-$AI$15)</f>
        <v/>
      </c>
      <c r="BA15" t="str">
        <f>IF(ISBLANK(Y15),"",Y15-$AI$15)</f>
        <v/>
      </c>
      <c r="BB15" t="str">
        <f>IF(ISBLANK(Z15),"",Z15-$AI$15)</f>
        <v/>
      </c>
      <c r="BC15" t="str">
        <f>IF(ISBLANK(AA15),"",AA15-$AI$15)</f>
        <v/>
      </c>
      <c r="BD15" t="str">
        <f>IF(ISBLANK(AB15),"",AB15-$AI$15)</f>
        <v/>
      </c>
      <c r="BE15" t="str">
        <f>IF(ISBLANK(AC15),"",AC15-$AI$15)</f>
        <v/>
      </c>
      <c r="BF15" t="str">
        <f>IF(ISBLANK(AD15),"",AD15-$AI$15)</f>
        <v/>
      </c>
      <c r="BG15" t="str">
        <f>IF(ISBLANK(AE15),"",AE15-$AI$15)</f>
        <v/>
      </c>
      <c r="BH15" t="str">
        <f>IF(ISBLANK(AF15),"",AF15-$AI$15)</f>
        <v/>
      </c>
      <c r="BI15" t="str">
        <f>IF(ISBLANK(AG15),"",AG15-$AI$15)</f>
        <v/>
      </c>
    </row>
    <row r="16" spans="1:61" x14ac:dyDescent="0.15">
      <c r="A16" s="22">
        <v>6</v>
      </c>
      <c r="B16" s="26">
        <v>3302</v>
      </c>
      <c r="C16" s="3" t="s">
        <v>79</v>
      </c>
      <c r="D16" s="22">
        <v>1997</v>
      </c>
      <c r="E16" s="3" t="s">
        <v>45</v>
      </c>
      <c r="F16" s="3">
        <v>42.53</v>
      </c>
      <c r="G16" s="3">
        <v>-72.180000000000007</v>
      </c>
      <c r="H16" s="1">
        <v>551</v>
      </c>
      <c r="I16" s="1">
        <v>1180</v>
      </c>
      <c r="J16" s="1">
        <v>400</v>
      </c>
      <c r="K16" s="1">
        <v>952</v>
      </c>
      <c r="L16" s="1">
        <v>752</v>
      </c>
      <c r="M16" s="1">
        <v>955</v>
      </c>
      <c r="N16" s="1">
        <v>1040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>
        <v>7</v>
      </c>
      <c r="AI16">
        <f>AVERAGE(H16:AG16)</f>
        <v>832.85714285714289</v>
      </c>
      <c r="AJ16">
        <f>IF(ISBLANK(H16),"",H16-$AI$16)</f>
        <v>-281.85714285714289</v>
      </c>
      <c r="AK16">
        <f>IF(ISBLANK(I16),"",I16-$AI$16)</f>
        <v>347.14285714285711</v>
      </c>
      <c r="AL16">
        <f>IF(ISBLANK(J16),"",J16-$AI$16)</f>
        <v>-432.85714285714289</v>
      </c>
      <c r="AM16">
        <f>IF(ISBLANK(K16),"",K16-$AI$16)</f>
        <v>119.14285714285711</v>
      </c>
      <c r="AN16">
        <f>IF(ISBLANK(L16),"",L16-$AI$16)</f>
        <v>-80.85714285714289</v>
      </c>
      <c r="AO16">
        <f>IF(ISBLANK(M16),"",M16-$AI$16)</f>
        <v>122.14285714285711</v>
      </c>
      <c r="AP16">
        <f>IF(ISBLANK(N16),"",N16-$AI$16)</f>
        <v>207.14285714285711</v>
      </c>
      <c r="AQ16" t="str">
        <f>IF(ISBLANK(O16),"",O16-$AI$16)</f>
        <v/>
      </c>
      <c r="AR16" t="str">
        <f>IF(ISBLANK(P16),"",P16-$AI$16)</f>
        <v/>
      </c>
      <c r="AS16" t="str">
        <f>IF(ISBLANK(Q16),"",Q16-$AI$16)</f>
        <v/>
      </c>
      <c r="AT16" t="str">
        <f>IF(ISBLANK(R16),"",R16-$AI$16)</f>
        <v/>
      </c>
      <c r="AU16" t="str">
        <f>IF(ISBLANK(S16),"",S16-$AI$16)</f>
        <v/>
      </c>
      <c r="AV16" t="str">
        <f>IF(ISBLANK(T16),"",T16-$AI$16)</f>
        <v/>
      </c>
      <c r="AW16" t="str">
        <f>IF(ISBLANK(U16),"",U16-$AI$16)</f>
        <v/>
      </c>
      <c r="AX16" t="str">
        <f>IF(ISBLANK(V16),"",V16-$AI$16)</f>
        <v/>
      </c>
      <c r="AY16" t="str">
        <f>IF(ISBLANK(W16),"",W16-$AI$16)</f>
        <v/>
      </c>
      <c r="AZ16" t="str">
        <f>IF(ISBLANK(X16),"",X16-$AI$16)</f>
        <v/>
      </c>
      <c r="BA16" t="str">
        <f>IF(ISBLANK(Y16),"",Y16-$AI$16)</f>
        <v/>
      </c>
      <c r="BB16" t="str">
        <f>IF(ISBLANK(Z16),"",Z16-$AI$16)</f>
        <v/>
      </c>
      <c r="BC16" t="str">
        <f>IF(ISBLANK(AA16),"",AA16-$AI$16)</f>
        <v/>
      </c>
      <c r="BD16" t="str">
        <f>IF(ISBLANK(AB16),"",AB16-$AI$16)</f>
        <v/>
      </c>
      <c r="BE16" t="str">
        <f>IF(ISBLANK(AC16),"",AC16-$AI$16)</f>
        <v/>
      </c>
      <c r="BF16" t="str">
        <f>IF(ISBLANK(AD16),"",AD16-$AI$16)</f>
        <v/>
      </c>
      <c r="BG16" t="str">
        <f>IF(ISBLANK(AE16),"",AE16-$AI$16)</f>
        <v/>
      </c>
      <c r="BH16" t="str">
        <f>IF(ISBLANK(AF16),"",AF16-$AI$16)</f>
        <v/>
      </c>
      <c r="BI16" t="str">
        <f>IF(ISBLANK(AG16),"",AG16-$AI$16)</f>
        <v/>
      </c>
    </row>
    <row r="17" spans="1:61" x14ac:dyDescent="0.15">
      <c r="A17" s="22">
        <v>7</v>
      </c>
      <c r="B17" s="26">
        <v>3254</v>
      </c>
      <c r="C17" s="3" t="s">
        <v>81</v>
      </c>
      <c r="D17" s="22">
        <v>1997</v>
      </c>
      <c r="E17" s="3" t="s">
        <v>45</v>
      </c>
      <c r="F17" s="3">
        <v>36.07</v>
      </c>
      <c r="G17" s="3">
        <v>-79.099999999999994</v>
      </c>
      <c r="H17" s="1">
        <v>1230</v>
      </c>
      <c r="I17" s="1">
        <v>1670</v>
      </c>
      <c r="J17" s="1">
        <v>1650</v>
      </c>
      <c r="K17" s="1">
        <v>1590</v>
      </c>
      <c r="L17" s="1">
        <v>1530</v>
      </c>
      <c r="M17" s="1">
        <v>1470</v>
      </c>
      <c r="N17" s="1">
        <v>1390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>
        <v>7</v>
      </c>
      <c r="AI17">
        <f>AVERAGE(H17:AG17)</f>
        <v>1504.2857142857142</v>
      </c>
      <c r="AJ17">
        <f>IF(ISBLANK(H17),"",H17-$AI$17)</f>
        <v>-274.28571428571422</v>
      </c>
      <c r="AK17">
        <f>IF(ISBLANK(I17),"",I17-$AI$17)</f>
        <v>165.71428571428578</v>
      </c>
      <c r="AL17">
        <f>IF(ISBLANK(J17),"",J17-$AI$17)</f>
        <v>145.71428571428578</v>
      </c>
      <c r="AM17">
        <f>IF(ISBLANK(K17),"",K17-$AI$17)</f>
        <v>85.714285714285779</v>
      </c>
      <c r="AN17">
        <f>IF(ISBLANK(L17),"",L17-$AI$17)</f>
        <v>25.714285714285779</v>
      </c>
      <c r="AO17">
        <f>IF(ISBLANK(M17),"",M17-$AI$17)</f>
        <v>-34.285714285714221</v>
      </c>
      <c r="AP17">
        <f>IF(ISBLANK(N17),"",N17-$AI$17)</f>
        <v>-114.28571428571422</v>
      </c>
      <c r="AQ17" t="str">
        <f>IF(ISBLANK(O17),"",O17-$AI$17)</f>
        <v/>
      </c>
      <c r="AR17" t="str">
        <f>IF(ISBLANK(P17),"",P17-$AI$17)</f>
        <v/>
      </c>
      <c r="AS17" t="str">
        <f>IF(ISBLANK(Q17),"",Q17-$AI$17)</f>
        <v/>
      </c>
      <c r="AT17" t="str">
        <f>IF(ISBLANK(R17),"",R17-$AI$17)</f>
        <v/>
      </c>
      <c r="AU17" t="str">
        <f>IF(ISBLANK(S17),"",S17-$AI$17)</f>
        <v/>
      </c>
      <c r="AV17" t="str">
        <f>IF(ISBLANK(T17),"",T17-$AI$17)</f>
        <v/>
      </c>
      <c r="AW17" t="str">
        <f>IF(ISBLANK(U17),"",U17-$AI$17)</f>
        <v/>
      </c>
      <c r="AX17" t="str">
        <f>IF(ISBLANK(V17),"",V17-$AI$17)</f>
        <v/>
      </c>
      <c r="AY17" t="str">
        <f>IF(ISBLANK(W17),"",W17-$AI$17)</f>
        <v/>
      </c>
      <c r="AZ17" t="str">
        <f>IF(ISBLANK(X17),"",X17-$AI$17)</f>
        <v/>
      </c>
      <c r="BA17" t="str">
        <f>IF(ISBLANK(Y17),"",Y17-$AI$17)</f>
        <v/>
      </c>
      <c r="BB17" t="str">
        <f>IF(ISBLANK(Z17),"",Z17-$AI$17)</f>
        <v/>
      </c>
      <c r="BC17" t="str">
        <f>IF(ISBLANK(AA17),"",AA17-$AI$17)</f>
        <v/>
      </c>
      <c r="BD17" t="str">
        <f>IF(ISBLANK(AB17),"",AB17-$AI$17)</f>
        <v/>
      </c>
      <c r="BE17" t="str">
        <f>IF(ISBLANK(AC17),"",AC17-$AI$17)</f>
        <v/>
      </c>
      <c r="BF17" t="str">
        <f>IF(ISBLANK(AD17),"",AD17-$AI$17)</f>
        <v/>
      </c>
      <c r="BG17" t="str">
        <f>IF(ISBLANK(AE17),"",AE17-$AI$17)</f>
        <v/>
      </c>
      <c r="BH17" t="str">
        <f>IF(ISBLANK(AF17),"",AF17-$AI$17)</f>
        <v/>
      </c>
      <c r="BI17" t="str">
        <f>IF(ISBLANK(AG17),"",AG17-$AI$17)</f>
        <v/>
      </c>
    </row>
    <row r="18" spans="1:61" x14ac:dyDescent="0.15">
      <c r="A18" s="22">
        <v>8</v>
      </c>
      <c r="B18" s="22">
        <v>3197</v>
      </c>
      <c r="C18" s="3" t="s">
        <v>86</v>
      </c>
      <c r="D18" s="22">
        <v>1994</v>
      </c>
      <c r="E18" s="3" t="s">
        <v>87</v>
      </c>
      <c r="F18" s="3">
        <v>54.7</v>
      </c>
      <c r="G18" s="3">
        <v>-2.4</v>
      </c>
      <c r="H18" s="1">
        <f>1.58/0.9645*365</f>
        <v>597.92638672887506</v>
      </c>
      <c r="I18" s="1">
        <f>1.678/0.9645*365</f>
        <v>635.01296008294446</v>
      </c>
      <c r="J18" s="1">
        <f>1.96/0.9645*365</f>
        <v>741.73146708138927</v>
      </c>
      <c r="K18" s="1">
        <f>1.87/0.9645*365</f>
        <v>707.67236910316228</v>
      </c>
      <c r="L18" s="1">
        <f>1.29/0.9645*365</f>
        <v>488.18040435458789</v>
      </c>
      <c r="M18" s="1">
        <f>1.57/0.9645*365</f>
        <v>594.1420425090721</v>
      </c>
      <c r="N18" s="1">
        <f>1.61/0.9645*365</f>
        <v>609.27941938828417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>
        <v>7</v>
      </c>
      <c r="AI18">
        <f>AVERAGE(H18:AG18)</f>
        <v>624.84929274975934</v>
      </c>
      <c r="AJ18">
        <f>IF(ISBLANK(H18),"",H18-$AI$18)</f>
        <v>-26.922906020884284</v>
      </c>
      <c r="AK18">
        <f>IF(ISBLANK(I18),"",I18-$AI$18)</f>
        <v>10.163667333185117</v>
      </c>
      <c r="AL18">
        <f>IF(ISBLANK(J18),"",J18-$AI$18)</f>
        <v>116.88217433162993</v>
      </c>
      <c r="AM18">
        <f>IF(ISBLANK(K18),"",K18-$AI$18)</f>
        <v>82.823076353402939</v>
      </c>
      <c r="AN18">
        <f>IF(ISBLANK(L18),"",L18-$AI$18)</f>
        <v>-136.66888839517145</v>
      </c>
      <c r="AO18">
        <f>IF(ISBLANK(M18),"",M18-$AI$18)</f>
        <v>-30.707250240687245</v>
      </c>
      <c r="AP18">
        <f>IF(ISBLANK(N18),"",N18-$AI$18)</f>
        <v>-15.569873361475175</v>
      </c>
      <c r="AQ18" t="str">
        <f>IF(ISBLANK(O18),"",O18-$AI$18)</f>
        <v/>
      </c>
      <c r="AR18" t="str">
        <f>IF(ISBLANK(P18),"",P18-$AI$18)</f>
        <v/>
      </c>
      <c r="AS18" t="str">
        <f>IF(ISBLANK(Q18),"",Q18-$AI$18)</f>
        <v/>
      </c>
      <c r="AT18" t="str">
        <f>IF(ISBLANK(R18),"",R18-$AI$18)</f>
        <v/>
      </c>
      <c r="AU18" t="str">
        <f>IF(ISBLANK(S18),"",S18-$AI$18)</f>
        <v/>
      </c>
      <c r="AV18" t="str">
        <f>IF(ISBLANK(T18),"",T18-$AI$18)</f>
        <v/>
      </c>
      <c r="AW18" t="str">
        <f>IF(ISBLANK(U18),"",U18-$AI$18)</f>
        <v/>
      </c>
      <c r="AX18" t="str">
        <f>IF(ISBLANK(V18),"",V18-$AI$18)</f>
        <v/>
      </c>
      <c r="AY18" t="str">
        <f>IF(ISBLANK(W18),"",W18-$AI$18)</f>
        <v/>
      </c>
      <c r="AZ18" t="str">
        <f>IF(ISBLANK(X18),"",X18-$AI$18)</f>
        <v/>
      </c>
      <c r="BA18" t="str">
        <f>IF(ISBLANK(Y18),"",Y18-$AI$18)</f>
        <v/>
      </c>
      <c r="BB18" t="str">
        <f>IF(ISBLANK(Z18),"",Z18-$AI$18)</f>
        <v/>
      </c>
      <c r="BC18" t="str">
        <f>IF(ISBLANK(AA18),"",AA18-$AI$18)</f>
        <v/>
      </c>
      <c r="BD18" t="str">
        <f>IF(ISBLANK(AB18),"",AB18-$AI$18)</f>
        <v/>
      </c>
      <c r="BE18" t="str">
        <f>IF(ISBLANK(AC18),"",AC18-$AI$18)</f>
        <v/>
      </c>
      <c r="BF18" t="str">
        <f>IF(ISBLANK(AD18),"",AD18-$AI$18)</f>
        <v/>
      </c>
      <c r="BG18" t="str">
        <f>IF(ISBLANK(AE18),"",AE18-$AI$18)</f>
        <v/>
      </c>
      <c r="BH18" t="str">
        <f>IF(ISBLANK(AF18),"",AF18-$AI$18)</f>
        <v/>
      </c>
      <c r="BI18" t="str">
        <f>IF(ISBLANK(AG18),"",AG18-$AI$18)</f>
        <v/>
      </c>
    </row>
    <row r="19" spans="1:61" x14ac:dyDescent="0.15">
      <c r="A19" s="22">
        <v>9</v>
      </c>
      <c r="B19" s="26">
        <v>6347</v>
      </c>
      <c r="C19" s="3" t="s">
        <v>93</v>
      </c>
      <c r="D19" s="22">
        <v>2003</v>
      </c>
      <c r="E19" s="3" t="s">
        <v>37</v>
      </c>
      <c r="F19" s="3">
        <v>49.868833330000001</v>
      </c>
      <c r="G19" s="3">
        <v>-125.33508329999999</v>
      </c>
      <c r="H19" s="1">
        <v>938</v>
      </c>
      <c r="I19" s="1">
        <v>963</v>
      </c>
      <c r="J19" s="1">
        <v>990</v>
      </c>
      <c r="K19" s="1">
        <v>968</v>
      </c>
      <c r="L19" s="1">
        <v>928</v>
      </c>
      <c r="M19" s="1">
        <v>826</v>
      </c>
      <c r="N19" s="1">
        <v>890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>
        <v>7</v>
      </c>
      <c r="AI19">
        <f>AVERAGE(H19:AG19)</f>
        <v>929</v>
      </c>
      <c r="AJ19">
        <f>IF(ISBLANK(H19),"",H19-$AI$19)</f>
        <v>9</v>
      </c>
      <c r="AK19">
        <f>IF(ISBLANK(I19),"",I19-$AI$19)</f>
        <v>34</v>
      </c>
      <c r="AL19">
        <f>IF(ISBLANK(J19),"",J19-$AI$19)</f>
        <v>61</v>
      </c>
      <c r="AM19">
        <f>IF(ISBLANK(K19),"",K19-$AI$19)</f>
        <v>39</v>
      </c>
      <c r="AN19">
        <f>IF(ISBLANK(L19),"",L19-$AI$19)</f>
        <v>-1</v>
      </c>
      <c r="AO19">
        <f>IF(ISBLANK(M19),"",M19-$AI$19)</f>
        <v>-103</v>
      </c>
      <c r="AP19">
        <f>IF(ISBLANK(N19),"",N19-$AI$19)</f>
        <v>-39</v>
      </c>
      <c r="AQ19" t="str">
        <f>IF(ISBLANK(O19),"",O19-$AI$19)</f>
        <v/>
      </c>
      <c r="AR19" t="str">
        <f>IF(ISBLANK(P19),"",P19-$AI$19)</f>
        <v/>
      </c>
      <c r="AS19" t="str">
        <f>IF(ISBLANK(Q19),"",Q19-$AI$19)</f>
        <v/>
      </c>
      <c r="AT19" t="str">
        <f>IF(ISBLANK(R19),"",R19-$AI$19)</f>
        <v/>
      </c>
      <c r="AU19" t="str">
        <f>IF(ISBLANK(S19),"",S19-$AI$19)</f>
        <v/>
      </c>
      <c r="AV19" t="str">
        <f>IF(ISBLANK(T19),"",T19-$AI$19)</f>
        <v/>
      </c>
      <c r="AW19" t="str">
        <f>IF(ISBLANK(U19),"",U19-$AI$19)</f>
        <v/>
      </c>
      <c r="AX19" t="str">
        <f>IF(ISBLANK(V19),"",V19-$AI$19)</f>
        <v/>
      </c>
      <c r="AY19" t="str">
        <f>IF(ISBLANK(W19),"",W19-$AI$19)</f>
        <v/>
      </c>
      <c r="AZ19" t="str">
        <f>IF(ISBLANK(X19),"",X19-$AI$19)</f>
        <v/>
      </c>
      <c r="BA19" t="str">
        <f>IF(ISBLANK(Y19),"",Y19-$AI$19)</f>
        <v/>
      </c>
      <c r="BB19" t="str">
        <f>IF(ISBLANK(Z19),"",Z19-$AI$19)</f>
        <v/>
      </c>
      <c r="BC19" t="str">
        <f>IF(ISBLANK(AA19),"",AA19-$AI$19)</f>
        <v/>
      </c>
      <c r="BD19" t="str">
        <f>IF(ISBLANK(AB19),"",AB19-$AI$19)</f>
        <v/>
      </c>
      <c r="BE19" t="str">
        <f>IF(ISBLANK(AC19),"",AC19-$AI$19)</f>
        <v/>
      </c>
      <c r="BF19" t="str">
        <f>IF(ISBLANK(AD19),"",AD19-$AI$19)</f>
        <v/>
      </c>
      <c r="BG19" t="str">
        <f>IF(ISBLANK(AE19),"",AE19-$AI$19)</f>
        <v/>
      </c>
      <c r="BH19" t="str">
        <f>IF(ISBLANK(AF19),"",AF19-$AI$19)</f>
        <v/>
      </c>
      <c r="BI19" t="str">
        <f>IF(ISBLANK(AG19),"",AG19-$AI$19)</f>
        <v/>
      </c>
    </row>
    <row r="20" spans="1:61" x14ac:dyDescent="0.15">
      <c r="A20" s="22">
        <v>10</v>
      </c>
      <c r="B20" s="26">
        <v>4864</v>
      </c>
      <c r="C20" s="3" t="s">
        <v>99</v>
      </c>
      <c r="D20" s="22">
        <v>2000</v>
      </c>
      <c r="E20" s="3" t="s">
        <v>37</v>
      </c>
      <c r="F20" s="3">
        <v>31.332999999999998</v>
      </c>
      <c r="G20" s="3">
        <v>35.049999999999997</v>
      </c>
      <c r="H20" s="1">
        <v>446.8</v>
      </c>
      <c r="I20" s="1">
        <v>440</v>
      </c>
      <c r="J20" s="1">
        <v>453.8</v>
      </c>
      <c r="K20" s="1">
        <v>364.3</v>
      </c>
      <c r="L20" s="1">
        <v>423.5</v>
      </c>
      <c r="M20" s="1">
        <v>306.89999999999998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>
        <v>6</v>
      </c>
      <c r="AI20">
        <f>AVERAGE(H20:AG20)</f>
        <v>405.88333333333327</v>
      </c>
      <c r="AJ20">
        <f>IF(ISBLANK(H20),"",H20-$AI$20)</f>
        <v>40.916666666666742</v>
      </c>
      <c r="AK20">
        <f>IF(ISBLANK(I20),"",I20-$AI$20)</f>
        <v>34.116666666666731</v>
      </c>
      <c r="AL20">
        <f>IF(ISBLANK(J20),"",J20-$AI$20)</f>
        <v>47.916666666666742</v>
      </c>
      <c r="AM20">
        <f>IF(ISBLANK(K20),"",K20-$AI$20)</f>
        <v>-41.583333333333258</v>
      </c>
      <c r="AN20">
        <f>IF(ISBLANK(L20),"",L20-$AI$20)</f>
        <v>17.616666666666731</v>
      </c>
      <c r="AO20">
        <f>IF(ISBLANK(M20),"",M20-$AI$20)</f>
        <v>-98.983333333333292</v>
      </c>
      <c r="AP20" t="str">
        <f>IF(ISBLANK(N20),"",N20-$AI$20)</f>
        <v/>
      </c>
      <c r="AQ20" t="str">
        <f>IF(ISBLANK(O20),"",O20-$AI$20)</f>
        <v/>
      </c>
      <c r="AR20" t="str">
        <f>IF(ISBLANK(P20),"",P20-$AI$20)</f>
        <v/>
      </c>
      <c r="AS20" t="str">
        <f>IF(ISBLANK(Q20),"",Q20-$AI$20)</f>
        <v/>
      </c>
      <c r="AT20" t="str">
        <f>IF(ISBLANK(R20),"",R20-$AI$20)</f>
        <v/>
      </c>
      <c r="AU20" t="str">
        <f>IF(ISBLANK(S20),"",S20-$AI$20)</f>
        <v/>
      </c>
      <c r="AV20" t="str">
        <f>IF(ISBLANK(T20),"",T20-$AI$20)</f>
        <v/>
      </c>
      <c r="AW20" t="str">
        <f>IF(ISBLANK(U20),"",U20-$AI$20)</f>
        <v/>
      </c>
      <c r="AX20" t="str">
        <f>IF(ISBLANK(V20),"",V20-$AI$20)</f>
        <v/>
      </c>
      <c r="AY20" t="str">
        <f>IF(ISBLANK(W20),"",W20-$AI$20)</f>
        <v/>
      </c>
      <c r="AZ20" t="str">
        <f>IF(ISBLANK(X20),"",X20-$AI$20)</f>
        <v/>
      </c>
      <c r="BA20" t="str">
        <f>IF(ISBLANK(Y20),"",Y20-$AI$20)</f>
        <v/>
      </c>
      <c r="BB20" t="str">
        <f>IF(ISBLANK(Z20),"",Z20-$AI$20)</f>
        <v/>
      </c>
      <c r="BC20" t="str">
        <f>IF(ISBLANK(AA20),"",AA20-$AI$20)</f>
        <v/>
      </c>
      <c r="BD20" t="str">
        <f>IF(ISBLANK(AB20),"",AB20-$AI$20)</f>
        <v/>
      </c>
      <c r="BE20" t="str">
        <f>IF(ISBLANK(AC20),"",AC20-$AI$20)</f>
        <v/>
      </c>
      <c r="BF20" t="str">
        <f>IF(ISBLANK(AD20),"",AD20-$AI$20)</f>
        <v/>
      </c>
      <c r="BG20" t="str">
        <f>IF(ISBLANK(AE20),"",AE20-$AI$20)</f>
        <v/>
      </c>
      <c r="BH20" t="str">
        <f>IF(ISBLANK(AF20),"",AF20-$AI$20)</f>
        <v/>
      </c>
      <c r="BI20" t="str">
        <f>IF(ISBLANK(AG20),"",AG20-$AI$20)</f>
        <v/>
      </c>
    </row>
    <row r="21" spans="1:61" x14ac:dyDescent="0.15">
      <c r="A21" s="22">
        <v>11</v>
      </c>
      <c r="B21" s="26">
        <v>3581</v>
      </c>
      <c r="C21" s="3" t="s">
        <v>104</v>
      </c>
      <c r="D21" s="22">
        <v>1998</v>
      </c>
      <c r="E21" s="3" t="s">
        <v>37</v>
      </c>
      <c r="F21" s="3">
        <v>10.43</v>
      </c>
      <c r="G21" s="3">
        <v>-83.98</v>
      </c>
      <c r="H21" s="1">
        <f>2.82/0.9645*365</f>
        <v>1067.1850699844479</v>
      </c>
      <c r="I21" s="1">
        <f>2.78/0.9645*365</f>
        <v>1052.0476931052358</v>
      </c>
      <c r="J21" s="1">
        <f>3.55/0.9645*365</f>
        <v>1343.4421980300674</v>
      </c>
      <c r="K21" s="1">
        <f>3.56/0.9645*365</f>
        <v>1347.2265422498704</v>
      </c>
      <c r="L21" s="1">
        <f>3.38/0.9645*365</f>
        <v>1279.1083462934162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>
        <v>5</v>
      </c>
      <c r="AI21">
        <f>AVERAGE(H21:AG21)</f>
        <v>1217.8019699326076</v>
      </c>
      <c r="AJ21">
        <f>IF(ISBLANK(H21),"",H21-$AI$21)</f>
        <v>-150.6168999481597</v>
      </c>
      <c r="AK21">
        <f>IF(ISBLANK(I21),"",I21-$AI$21)</f>
        <v>-165.75427682737177</v>
      </c>
      <c r="AL21">
        <f>IF(ISBLANK(J21),"",J21-$AI$21)</f>
        <v>125.64022809745984</v>
      </c>
      <c r="AM21">
        <f>IF(ISBLANK(K21),"",K21-$AI$21)</f>
        <v>129.4245723172628</v>
      </c>
      <c r="AN21">
        <f>IF(ISBLANK(L21),"",L21-$AI$21)</f>
        <v>61.306376360808599</v>
      </c>
      <c r="AO21" t="str">
        <f>IF(ISBLANK(M21),"",M21-$AI$21)</f>
        <v/>
      </c>
      <c r="AP21" t="str">
        <f>IF(ISBLANK(N21),"",N21-$AI$21)</f>
        <v/>
      </c>
      <c r="AQ21" t="str">
        <f>IF(ISBLANK(O21),"",O21-$AI$21)</f>
        <v/>
      </c>
      <c r="AR21" t="str">
        <f>IF(ISBLANK(P21),"",P21-$AI$21)</f>
        <v/>
      </c>
      <c r="AS21" t="str">
        <f>IF(ISBLANK(Q21),"",Q21-$AI$21)</f>
        <v/>
      </c>
      <c r="AT21" t="str">
        <f>IF(ISBLANK(R21),"",R21-$AI$21)</f>
        <v/>
      </c>
      <c r="AU21" t="str">
        <f>IF(ISBLANK(S21),"",S21-$AI$21)</f>
        <v/>
      </c>
      <c r="AV21" t="str">
        <f>IF(ISBLANK(T21),"",T21-$AI$21)</f>
        <v/>
      </c>
      <c r="AW21" t="str">
        <f>IF(ISBLANK(U21),"",U21-$AI$21)</f>
        <v/>
      </c>
      <c r="AX21" t="str">
        <f>IF(ISBLANK(V21),"",V21-$AI$21)</f>
        <v/>
      </c>
      <c r="AY21" t="str">
        <f>IF(ISBLANK(W21),"",W21-$AI$21)</f>
        <v/>
      </c>
      <c r="AZ21" t="str">
        <f>IF(ISBLANK(X21),"",X21-$AI$21)</f>
        <v/>
      </c>
      <c r="BA21" t="str">
        <f>IF(ISBLANK(Y21),"",Y21-$AI$21)</f>
        <v/>
      </c>
      <c r="BB21" t="str">
        <f>IF(ISBLANK(Z21),"",Z21-$AI$21)</f>
        <v/>
      </c>
      <c r="BC21" t="str">
        <f>IF(ISBLANK(AA21),"",AA21-$AI$21)</f>
        <v/>
      </c>
      <c r="BD21" t="str">
        <f>IF(ISBLANK(AB21),"",AB21-$AI$21)</f>
        <v/>
      </c>
      <c r="BE21" t="str">
        <f>IF(ISBLANK(AC21),"",AC21-$AI$21)</f>
        <v/>
      </c>
      <c r="BF21" t="str">
        <f>IF(ISBLANK(AD21),"",AD21-$AI$21)</f>
        <v/>
      </c>
      <c r="BG21" t="str">
        <f>IF(ISBLANK(AE21),"",AE21-$AI$21)</f>
        <v/>
      </c>
      <c r="BH21" t="str">
        <f>IF(ISBLANK(AF21),"",AF21-$AI$21)</f>
        <v/>
      </c>
      <c r="BI21" t="str">
        <f>IF(ISBLANK(AG21),"",AG21-$AI$21)</f>
        <v/>
      </c>
    </row>
    <row r="22" spans="1:61" x14ac:dyDescent="0.15">
      <c r="A22" s="22">
        <v>11</v>
      </c>
      <c r="B22" s="22">
        <v>3581</v>
      </c>
      <c r="C22" s="3" t="s">
        <v>105</v>
      </c>
      <c r="D22" s="22">
        <v>1998</v>
      </c>
      <c r="E22" s="3" t="s">
        <v>45</v>
      </c>
      <c r="F22" s="3">
        <v>10.43</v>
      </c>
      <c r="G22" s="3">
        <v>-83.98</v>
      </c>
      <c r="H22" s="1">
        <f>3.92/0.9645*365</f>
        <v>1483.4629341627785</v>
      </c>
      <c r="I22" s="1">
        <f>3.79/0.9645*365</f>
        <v>1434.2664593053396</v>
      </c>
      <c r="J22" s="1">
        <f>3.69/0.9645*365</f>
        <v>1396.4230171073093</v>
      </c>
      <c r="K22" s="1">
        <f>3.64/0.9645*365</f>
        <v>1377.5012960082945</v>
      </c>
      <c r="L22" s="1">
        <f>3.49/0.9645*365</f>
        <v>1320.7361327112494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>
        <v>5</v>
      </c>
      <c r="AI22">
        <f>AVERAGE(H22:AG22)</f>
        <v>1402.4779678589944</v>
      </c>
      <c r="AJ22">
        <f>IF(ISBLANK(H22),"",H22-$AI$22)</f>
        <v>80.984966303784176</v>
      </c>
      <c r="AK22">
        <f>IF(ISBLANK(I22),"",I22-$AI$22)</f>
        <v>31.788491446345233</v>
      </c>
      <c r="AL22">
        <f>IF(ISBLANK(J22),"",J22-$AI$22)</f>
        <v>-6.0549507516850554</v>
      </c>
      <c r="AM22">
        <f>IF(ISBLANK(K22),"",K22-$AI$22)</f>
        <v>-24.976671850699859</v>
      </c>
      <c r="AN22">
        <f>IF(ISBLANK(L22),"",L22-$AI$22)</f>
        <v>-81.741835147744951</v>
      </c>
      <c r="AO22" t="str">
        <f>IF(ISBLANK(M22),"",M22-$AI$22)</f>
        <v/>
      </c>
      <c r="AP22" t="str">
        <f>IF(ISBLANK(N22),"",N22-$AI$22)</f>
        <v/>
      </c>
      <c r="AQ22" t="str">
        <f>IF(ISBLANK(O22),"",O22-$AI$22)</f>
        <v/>
      </c>
      <c r="AR22" t="str">
        <f>IF(ISBLANK(P22),"",P22-$AI$22)</f>
        <v/>
      </c>
      <c r="AS22" t="str">
        <f>IF(ISBLANK(Q22),"",Q22-$AI$22)</f>
        <v/>
      </c>
      <c r="AT22" t="str">
        <f>IF(ISBLANK(R22),"",R22-$AI$22)</f>
        <v/>
      </c>
      <c r="AU22" t="str">
        <f>IF(ISBLANK(S22),"",S22-$AI$22)</f>
        <v/>
      </c>
      <c r="AV22" t="str">
        <f>IF(ISBLANK(T22),"",T22-$AI$22)</f>
        <v/>
      </c>
      <c r="AW22" t="str">
        <f>IF(ISBLANK(U22),"",U22-$AI$22)</f>
        <v/>
      </c>
      <c r="AX22" t="str">
        <f>IF(ISBLANK(V22),"",V22-$AI$22)</f>
        <v/>
      </c>
      <c r="AY22" t="str">
        <f>IF(ISBLANK(W22),"",W22-$AI$22)</f>
        <v/>
      </c>
      <c r="AZ22" t="str">
        <f>IF(ISBLANK(X22),"",X22-$AI$22)</f>
        <v/>
      </c>
      <c r="BA22" t="str">
        <f>IF(ISBLANK(Y22),"",Y22-$AI$22)</f>
        <v/>
      </c>
      <c r="BB22" t="str">
        <f>IF(ISBLANK(Z22),"",Z22-$AI$22)</f>
        <v/>
      </c>
      <c r="BC22" t="str">
        <f>IF(ISBLANK(AA22),"",AA22-$AI$22)</f>
        <v/>
      </c>
      <c r="BD22" t="str">
        <f>IF(ISBLANK(AB22),"",AB22-$AI$22)</f>
        <v/>
      </c>
      <c r="BE22" t="str">
        <f>IF(ISBLANK(AC22),"",AC22-$AI$22)</f>
        <v/>
      </c>
      <c r="BF22" t="str">
        <f>IF(ISBLANK(AD22),"",AD22-$AI$22)</f>
        <v/>
      </c>
      <c r="BG22" t="str">
        <f>IF(ISBLANK(AE22),"",AE22-$AI$22)</f>
        <v/>
      </c>
      <c r="BH22" t="str">
        <f>IF(ISBLANK(AF22),"",AF22-$AI$22)</f>
        <v/>
      </c>
      <c r="BI22" t="str">
        <f>IF(ISBLANK(AG22),"",AG22-$AI$22)</f>
        <v/>
      </c>
    </row>
    <row r="23" spans="1:61" x14ac:dyDescent="0.15">
      <c r="A23" s="22">
        <v>12</v>
      </c>
      <c r="B23" s="26">
        <v>5935</v>
      </c>
      <c r="C23" s="3" t="s">
        <v>372</v>
      </c>
      <c r="D23" s="22">
        <v>2004</v>
      </c>
      <c r="E23" s="3" t="s">
        <v>37</v>
      </c>
      <c r="F23" s="3">
        <v>26.744166669999998</v>
      </c>
      <c r="G23" s="3">
        <v>115.05916670000001</v>
      </c>
      <c r="H23" s="1">
        <f>279+301</f>
        <v>580</v>
      </c>
      <c r="I23" s="1">
        <f>298+289</f>
        <v>587</v>
      </c>
      <c r="J23" s="1">
        <f>319+331</f>
        <v>650</v>
      </c>
      <c r="K23" s="1">
        <f>273+324</f>
        <v>597</v>
      </c>
      <c r="L23" s="1">
        <f>292+328</f>
        <v>620</v>
      </c>
      <c r="M23" s="1">
        <f>275+323</f>
        <v>598</v>
      </c>
      <c r="N23" s="1">
        <f>289+316</f>
        <v>605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>
        <v>7</v>
      </c>
      <c r="AI23">
        <f>AVERAGE(H23:AG23)</f>
        <v>605.28571428571433</v>
      </c>
      <c r="AJ23">
        <f>IF(ISBLANK(H23),"",H23-$AI$23)</f>
        <v>-25.285714285714334</v>
      </c>
      <c r="AK23">
        <f>IF(ISBLANK(I23),"",I23-$AI$23)</f>
        <v>-18.285714285714334</v>
      </c>
      <c r="AL23">
        <f>IF(ISBLANK(J23),"",J23-$AI$23)</f>
        <v>44.714285714285666</v>
      </c>
      <c r="AM23">
        <f>IF(ISBLANK(K23),"",K23-$AI$23)</f>
        <v>-8.2857142857143344</v>
      </c>
      <c r="AN23">
        <f>IF(ISBLANK(L23),"",L23-$AI$23)</f>
        <v>14.714285714285666</v>
      </c>
      <c r="AO23">
        <f>IF(ISBLANK(M23),"",M23-$AI$23)</f>
        <v>-7.2857142857143344</v>
      </c>
      <c r="AP23">
        <f>IF(ISBLANK(N23),"",N23-$AI$23)</f>
        <v>-0.28571428571433444</v>
      </c>
      <c r="AQ23" t="str">
        <f>IF(ISBLANK(O23),"",O23-$AI$23)</f>
        <v/>
      </c>
      <c r="AR23" t="str">
        <f>IF(ISBLANK(P23),"",P23-$AI$23)</f>
        <v/>
      </c>
      <c r="AS23" t="str">
        <f>IF(ISBLANK(Q23),"",Q23-$AI$23)</f>
        <v/>
      </c>
      <c r="AT23" t="str">
        <f>IF(ISBLANK(R23),"",R23-$AI$23)</f>
        <v/>
      </c>
      <c r="AU23" t="str">
        <f>IF(ISBLANK(S23),"",S23-$AI$23)</f>
        <v/>
      </c>
      <c r="AV23" t="str">
        <f>IF(ISBLANK(T23),"",T23-$AI$23)</f>
        <v/>
      </c>
      <c r="AW23" t="str">
        <f>IF(ISBLANK(U23),"",U23-$AI$23)</f>
        <v/>
      </c>
      <c r="AX23" t="str">
        <f>IF(ISBLANK(V23),"",V23-$AI$23)</f>
        <v/>
      </c>
      <c r="AY23" t="str">
        <f>IF(ISBLANK(W23),"",W23-$AI$23)</f>
        <v/>
      </c>
      <c r="AZ23" t="str">
        <f>IF(ISBLANK(X23),"",X23-$AI$23)</f>
        <v/>
      </c>
      <c r="BA23" t="str">
        <f>IF(ISBLANK(Y23),"",Y23-$AI$23)</f>
        <v/>
      </c>
      <c r="BB23" t="str">
        <f>IF(ISBLANK(Z23),"",Z23-$AI$23)</f>
        <v/>
      </c>
      <c r="BC23" t="str">
        <f>IF(ISBLANK(AA23),"",AA23-$AI$23)</f>
        <v/>
      </c>
      <c r="BD23" t="str">
        <f>IF(ISBLANK(AB23),"",AB23-$AI$23)</f>
        <v/>
      </c>
      <c r="BE23" t="str">
        <f>IF(ISBLANK(AC23),"",AC23-$AI$23)</f>
        <v/>
      </c>
      <c r="BF23" t="str">
        <f>IF(ISBLANK(AD23),"",AD23-$AI$23)</f>
        <v/>
      </c>
      <c r="BG23" t="str">
        <f>IF(ISBLANK(AE23),"",AE23-$AI$23)</f>
        <v/>
      </c>
      <c r="BH23" t="str">
        <f>IF(ISBLANK(AF23),"",AF23-$AI$23)</f>
        <v/>
      </c>
      <c r="BI23" t="str">
        <f>IF(ISBLANK(AG23),"",AG23-$AI$23)</f>
        <v/>
      </c>
    </row>
    <row r="24" spans="1:61" x14ac:dyDescent="0.15">
      <c r="A24" s="22">
        <v>13</v>
      </c>
      <c r="B24" s="22">
        <v>2927</v>
      </c>
      <c r="C24" s="3" t="s">
        <v>118</v>
      </c>
      <c r="D24" s="22">
        <v>1999</v>
      </c>
      <c r="E24" s="3" t="s">
        <v>117</v>
      </c>
      <c r="F24" s="3">
        <v>45.81</v>
      </c>
      <c r="G24" s="3">
        <v>-121.98</v>
      </c>
      <c r="H24" s="1">
        <v>870</v>
      </c>
      <c r="I24" s="1">
        <v>1120</v>
      </c>
      <c r="J24" s="1">
        <v>1280</v>
      </c>
      <c r="K24" s="1">
        <v>1110</v>
      </c>
      <c r="L24" s="1">
        <v>1190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>
        <v>5</v>
      </c>
      <c r="AI24">
        <f>AVERAGE(H24:AG24)</f>
        <v>1114</v>
      </c>
      <c r="AJ24">
        <f>IF(ISBLANK(H24),"",H24-$AI$24)</f>
        <v>-244</v>
      </c>
      <c r="AK24">
        <f>IF(ISBLANK(I24),"",I24-$AI$24)</f>
        <v>6</v>
      </c>
      <c r="AL24">
        <f>IF(ISBLANK(J24),"",J24-$AI$24)</f>
        <v>166</v>
      </c>
      <c r="AM24">
        <f>IF(ISBLANK(K24),"",K24-$AI$24)</f>
        <v>-4</v>
      </c>
      <c r="AN24">
        <f>IF(ISBLANK(L24),"",L24-$AI$24)</f>
        <v>76</v>
      </c>
      <c r="AO24" t="str">
        <f>IF(ISBLANK(M24),"",M24-$AI$24)</f>
        <v/>
      </c>
      <c r="AP24" t="str">
        <f>IF(ISBLANK(N24),"",N24-$AI$24)</f>
        <v/>
      </c>
      <c r="AQ24" t="str">
        <f>IF(ISBLANK(O24),"",O24-$AI$24)</f>
        <v/>
      </c>
      <c r="AR24" t="str">
        <f>IF(ISBLANK(P24),"",P24-$AI$24)</f>
        <v/>
      </c>
      <c r="AS24" t="str">
        <f>IF(ISBLANK(Q24),"",Q24-$AI$24)</f>
        <v/>
      </c>
      <c r="AT24" t="str">
        <f>IF(ISBLANK(R24),"",R24-$AI$24)</f>
        <v/>
      </c>
      <c r="AU24" t="str">
        <f>IF(ISBLANK(S24),"",S24-$AI$24)</f>
        <v/>
      </c>
      <c r="AV24" t="str">
        <f>IF(ISBLANK(T24),"",T24-$AI$24)</f>
        <v/>
      </c>
      <c r="AW24" t="str">
        <f>IF(ISBLANK(U24),"",U24-$AI$24)</f>
        <v/>
      </c>
      <c r="AX24" t="str">
        <f>IF(ISBLANK(V24),"",V24-$AI$24)</f>
        <v/>
      </c>
      <c r="AY24" t="str">
        <f>IF(ISBLANK(W24),"",W24-$AI$24)</f>
        <v/>
      </c>
      <c r="AZ24" t="str">
        <f>IF(ISBLANK(X24),"",X24-$AI$24)</f>
        <v/>
      </c>
      <c r="BA24" t="str">
        <f>IF(ISBLANK(Y24),"",Y24-$AI$24)</f>
        <v/>
      </c>
      <c r="BB24" t="str">
        <f>IF(ISBLANK(Z24),"",Z24-$AI$24)</f>
        <v/>
      </c>
      <c r="BC24" t="str">
        <f>IF(ISBLANK(AA24),"",AA24-$AI$24)</f>
        <v/>
      </c>
      <c r="BD24" t="str">
        <f>IF(ISBLANK(AB24),"",AB24-$AI$24)</f>
        <v/>
      </c>
      <c r="BE24" t="str">
        <f>IF(ISBLANK(AC24),"",AC24-$AI$24)</f>
        <v/>
      </c>
      <c r="BF24" t="str">
        <f>IF(ISBLANK(AD24),"",AD24-$AI$24)</f>
        <v/>
      </c>
      <c r="BG24" t="str">
        <f>IF(ISBLANK(AE24),"",AE24-$AI$24)</f>
        <v/>
      </c>
      <c r="BH24" t="str">
        <f>IF(ISBLANK(AF24),"",AF24-$AI$24)</f>
        <v/>
      </c>
      <c r="BI24" t="str">
        <f>IF(ISBLANK(AG24),"",AG24-$AI$24)</f>
        <v/>
      </c>
    </row>
    <row r="25" spans="1:61" x14ac:dyDescent="0.15">
      <c r="A25" s="22">
        <v>14</v>
      </c>
      <c r="B25" s="26">
        <v>1654</v>
      </c>
      <c r="C25" s="3" t="s">
        <v>123</v>
      </c>
      <c r="D25" s="22">
        <v>1993</v>
      </c>
      <c r="E25" s="3" t="s">
        <v>124</v>
      </c>
      <c r="F25" s="3">
        <v>31.1</v>
      </c>
      <c r="G25" s="3">
        <v>-97.33</v>
      </c>
      <c r="H25" s="1">
        <f>3.147*365</f>
        <v>1148.655</v>
      </c>
      <c r="I25" s="1">
        <f>2.825*365</f>
        <v>1031.125</v>
      </c>
      <c r="J25" s="1">
        <f>2.874*365</f>
        <v>1049.01</v>
      </c>
      <c r="K25" s="1">
        <f>2.175*365</f>
        <v>793.87499999999989</v>
      </c>
      <c r="L25" s="1">
        <f>3.665*365</f>
        <v>1337.7249999999999</v>
      </c>
      <c r="M25" s="1">
        <f>3.233*365</f>
        <v>1180.0450000000001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>
        <v>6</v>
      </c>
      <c r="AI25">
        <f>AVERAGE(H25:AG25)</f>
        <v>1090.0725</v>
      </c>
      <c r="AJ25">
        <f>IF(ISBLANK(H25),"",H25-$AI$25)</f>
        <v>58.582499999999982</v>
      </c>
      <c r="AK25">
        <f>IF(ISBLANK(I25),"",I25-$AI$25)</f>
        <v>-58.947499999999991</v>
      </c>
      <c r="AL25">
        <f>IF(ISBLANK(J25),"",J25-$AI$25)</f>
        <v>-41.0625</v>
      </c>
      <c r="AM25">
        <f>IF(ISBLANK(K25),"",K25-$AI$25)</f>
        <v>-296.1975000000001</v>
      </c>
      <c r="AN25">
        <f>IF(ISBLANK(L25),"",L25-$AI$25)</f>
        <v>247.65249999999992</v>
      </c>
      <c r="AO25">
        <f>IF(ISBLANK(M25),"",M25-$AI$25)</f>
        <v>89.972500000000082</v>
      </c>
      <c r="AP25" t="str">
        <f>IF(ISBLANK(N25),"",N25-$AI$25)</f>
        <v/>
      </c>
      <c r="AQ25" t="str">
        <f>IF(ISBLANK(O25),"",O25-$AI$25)</f>
        <v/>
      </c>
      <c r="AR25" t="str">
        <f>IF(ISBLANK(P25),"",P25-$AI$25)</f>
        <v/>
      </c>
      <c r="AS25" t="str">
        <f>IF(ISBLANK(Q25),"",Q25-$AI$25)</f>
        <v/>
      </c>
      <c r="AT25" t="str">
        <f>IF(ISBLANK(R25),"",R25-$AI$25)</f>
        <v/>
      </c>
      <c r="AU25" t="str">
        <f>IF(ISBLANK(S25),"",S25-$AI$25)</f>
        <v/>
      </c>
      <c r="AV25" t="str">
        <f>IF(ISBLANK(T25),"",T25-$AI$25)</f>
        <v/>
      </c>
      <c r="AW25" t="str">
        <f>IF(ISBLANK(U25),"",U25-$AI$25)</f>
        <v/>
      </c>
      <c r="AX25" t="str">
        <f>IF(ISBLANK(V25),"",V25-$AI$25)</f>
        <v/>
      </c>
      <c r="AY25" t="str">
        <f>IF(ISBLANK(W25),"",W25-$AI$25)</f>
        <v/>
      </c>
      <c r="AZ25" t="str">
        <f>IF(ISBLANK(X25),"",X25-$AI$25)</f>
        <v/>
      </c>
      <c r="BA25" t="str">
        <f>IF(ISBLANK(Y25),"",Y25-$AI$25)</f>
        <v/>
      </c>
      <c r="BB25" t="str">
        <f>IF(ISBLANK(Z25),"",Z25-$AI$25)</f>
        <v/>
      </c>
      <c r="BC25" t="str">
        <f>IF(ISBLANK(AA25),"",AA25-$AI$25)</f>
        <v/>
      </c>
      <c r="BD25" t="str">
        <f>IF(ISBLANK(AB25),"",AB25-$AI$25)</f>
        <v/>
      </c>
      <c r="BE25" t="str">
        <f>IF(ISBLANK(AC25),"",AC25-$AI$25)</f>
        <v/>
      </c>
      <c r="BF25" t="str">
        <f>IF(ISBLANK(AD25),"",AD25-$AI$25)</f>
        <v/>
      </c>
      <c r="BG25" t="str">
        <f>IF(ISBLANK(AE25),"",AE25-$AI$25)</f>
        <v/>
      </c>
      <c r="BH25" t="str">
        <f>IF(ISBLANK(AF25),"",AF25-$AI$25)</f>
        <v/>
      </c>
      <c r="BI25" t="str">
        <f>IF(ISBLANK(AG25),"",AG25-$AI$25)</f>
        <v/>
      </c>
    </row>
    <row r="26" spans="1:61" x14ac:dyDescent="0.15">
      <c r="A26" s="22">
        <v>14</v>
      </c>
      <c r="B26" s="26">
        <v>1654</v>
      </c>
      <c r="C26" s="3" t="s">
        <v>248</v>
      </c>
      <c r="D26" s="22">
        <v>1993</v>
      </c>
      <c r="E26" s="3" t="s">
        <v>124</v>
      </c>
      <c r="F26" s="3">
        <v>31.1</v>
      </c>
      <c r="G26" s="3">
        <v>-97.33</v>
      </c>
      <c r="H26" s="1">
        <v>1600</v>
      </c>
      <c r="I26" s="1">
        <v>1300</v>
      </c>
      <c r="J26" s="1">
        <v>1200</v>
      </c>
      <c r="K26" s="1">
        <v>1000</v>
      </c>
      <c r="L26" s="1">
        <v>2100</v>
      </c>
      <c r="M26" s="1">
        <v>1500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>
        <v>6</v>
      </c>
      <c r="AI26">
        <f>AVERAGE(H26:AG26)</f>
        <v>1450</v>
      </c>
      <c r="AJ26">
        <f>IF(ISBLANK(H26),"",H26-$AI$26)</f>
        <v>150</v>
      </c>
      <c r="AK26">
        <f>IF(ISBLANK(I26),"",I26-$AI$26)</f>
        <v>-150</v>
      </c>
      <c r="AL26">
        <f>IF(ISBLANK(J26),"",J26-$AI$26)</f>
        <v>-250</v>
      </c>
      <c r="AM26">
        <f>IF(ISBLANK(K26),"",K26-$AI$26)</f>
        <v>-450</v>
      </c>
      <c r="AN26">
        <f>IF(ISBLANK(L26),"",L26-$AI$26)</f>
        <v>650</v>
      </c>
      <c r="AO26">
        <f>IF(ISBLANK(M26),"",M26-$AI$26)</f>
        <v>50</v>
      </c>
      <c r="AP26" t="str">
        <f>IF(ISBLANK(N26),"",N26-$AI$26)</f>
        <v/>
      </c>
      <c r="AQ26" t="str">
        <f>IF(ISBLANK(O26),"",O26-$AI$26)</f>
        <v/>
      </c>
      <c r="AR26" t="str">
        <f>IF(ISBLANK(P26),"",P26-$AI$26)</f>
        <v/>
      </c>
      <c r="AS26" t="str">
        <f>IF(ISBLANK(Q26),"",Q26-$AI$26)</f>
        <v/>
      </c>
      <c r="AT26" t="str">
        <f>IF(ISBLANK(R26),"",R26-$AI$26)</f>
        <v/>
      </c>
      <c r="AU26" t="str">
        <f>IF(ISBLANK(S26),"",S26-$AI$26)</f>
        <v/>
      </c>
      <c r="AV26" t="str">
        <f>IF(ISBLANK(T26),"",T26-$AI$26)</f>
        <v/>
      </c>
      <c r="AW26" t="str">
        <f>IF(ISBLANK(U26),"",U26-$AI$26)</f>
        <v/>
      </c>
      <c r="AX26" t="str">
        <f>IF(ISBLANK(V26),"",V26-$AI$26)</f>
        <v/>
      </c>
      <c r="AY26" t="str">
        <f>IF(ISBLANK(W26),"",W26-$AI$26)</f>
        <v/>
      </c>
      <c r="AZ26" t="str">
        <f>IF(ISBLANK(X26),"",X26-$AI$26)</f>
        <v/>
      </c>
      <c r="BA26" t="str">
        <f>IF(ISBLANK(Y26),"",Y26-$AI$26)</f>
        <v/>
      </c>
      <c r="BB26" t="str">
        <f>IF(ISBLANK(Z26),"",Z26-$AI$26)</f>
        <v/>
      </c>
      <c r="BC26" t="str">
        <f>IF(ISBLANK(AA26),"",AA26-$AI$26)</f>
        <v/>
      </c>
      <c r="BD26" t="str">
        <f>IF(ISBLANK(AB26),"",AB26-$AI$26)</f>
        <v/>
      </c>
      <c r="BE26" t="str">
        <f>IF(ISBLANK(AC26),"",AC26-$AI$26)</f>
        <v/>
      </c>
      <c r="BF26" t="str">
        <f>IF(ISBLANK(AD26),"",AD26-$AI$26)</f>
        <v/>
      </c>
      <c r="BG26" t="str">
        <f>IF(ISBLANK(AE26),"",AE26-$AI$26)</f>
        <v/>
      </c>
      <c r="BH26" t="str">
        <f>IF(ISBLANK(AF26),"",AF26-$AI$26)</f>
        <v/>
      </c>
      <c r="BI26" t="str">
        <f>IF(ISBLANK(AG26),"",AG26-$AI$26)</f>
        <v/>
      </c>
    </row>
    <row r="27" spans="1:61" x14ac:dyDescent="0.15">
      <c r="A27" s="22">
        <v>15</v>
      </c>
      <c r="B27" s="26">
        <v>5278</v>
      </c>
      <c r="C27" s="3" t="s">
        <v>135</v>
      </c>
      <c r="D27" s="22">
        <v>2001</v>
      </c>
      <c r="E27" s="3" t="s">
        <v>30</v>
      </c>
      <c r="F27" s="3">
        <v>45.332999999999998</v>
      </c>
      <c r="G27" s="3">
        <v>127.5667</v>
      </c>
      <c r="H27" s="1">
        <f>68.2/0.9645*12</f>
        <v>848.52255054432351</v>
      </c>
      <c r="I27" s="1">
        <f>69.4/0.9645*12</f>
        <v>863.45256609642308</v>
      </c>
      <c r="J27" s="1">
        <f>58.6/0.9645*12</f>
        <v>729.08242612752724</v>
      </c>
      <c r="K27" s="1">
        <f>65.2/0.9645*12</f>
        <v>811.19751166407468</v>
      </c>
      <c r="L27" s="1">
        <f>65.6/0.9645*12</f>
        <v>816.17418351477443</v>
      </c>
      <c r="M27" s="1">
        <f>67.6/0.9645*12</f>
        <v>841.05754276827361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>
        <v>6</v>
      </c>
      <c r="AI27">
        <f>AVERAGE(H27:AG27)</f>
        <v>818.24779678589948</v>
      </c>
      <c r="AJ27">
        <f>IF(ISBLANK(H27),"",H27-$AI$27)</f>
        <v>30.274753758424026</v>
      </c>
      <c r="AK27">
        <f>IF(ISBLANK(I27),"",I27-$AI$27)</f>
        <v>45.204769310523602</v>
      </c>
      <c r="AL27">
        <f>IF(ISBLANK(J27),"",J27-$AI$27)</f>
        <v>-89.16537065837224</v>
      </c>
      <c r="AM27">
        <f>IF(ISBLANK(K27),"",K27-$AI$27)</f>
        <v>-7.0502851218247997</v>
      </c>
      <c r="AN27">
        <f>IF(ISBLANK(L27),"",L27-$AI$27)</f>
        <v>-2.0736132711250548</v>
      </c>
      <c r="AO27">
        <f>IF(ISBLANK(M27),"",M27-$AI$27)</f>
        <v>22.809745982374125</v>
      </c>
      <c r="AP27" t="str">
        <f>IF(ISBLANK(N27),"",N27-$AI$27)</f>
        <v/>
      </c>
      <c r="AQ27" t="str">
        <f>IF(ISBLANK(O27),"",O27-$AI$27)</f>
        <v/>
      </c>
      <c r="AR27" t="str">
        <f>IF(ISBLANK(P27),"",P27-$AI$27)</f>
        <v/>
      </c>
      <c r="AS27" t="str">
        <f>IF(ISBLANK(Q27),"",Q27-$AI$27)</f>
        <v/>
      </c>
      <c r="AT27" t="str">
        <f>IF(ISBLANK(R27),"",R27-$AI$27)</f>
        <v/>
      </c>
      <c r="AU27" t="str">
        <f>IF(ISBLANK(S27),"",S27-$AI$27)</f>
        <v/>
      </c>
      <c r="AV27" t="str">
        <f>IF(ISBLANK(T27),"",T27-$AI$27)</f>
        <v/>
      </c>
      <c r="AW27" t="str">
        <f>IF(ISBLANK(U27),"",U27-$AI$27)</f>
        <v/>
      </c>
      <c r="AX27" t="str">
        <f>IF(ISBLANK(V27),"",V27-$AI$27)</f>
        <v/>
      </c>
      <c r="AY27" t="str">
        <f>IF(ISBLANK(W27),"",W27-$AI$27)</f>
        <v/>
      </c>
      <c r="AZ27" t="str">
        <f>IF(ISBLANK(X27),"",X27-$AI$27)</f>
        <v/>
      </c>
      <c r="BA27" t="str">
        <f>IF(ISBLANK(Y27),"",Y27-$AI$27)</f>
        <v/>
      </c>
      <c r="BB27" t="str">
        <f>IF(ISBLANK(Z27),"",Z27-$AI$27)</f>
        <v/>
      </c>
      <c r="BC27" t="str">
        <f>IF(ISBLANK(AA27),"",AA27-$AI$27)</f>
        <v/>
      </c>
      <c r="BD27" t="str">
        <f>IF(ISBLANK(AB27),"",AB27-$AI$27)</f>
        <v/>
      </c>
      <c r="BE27" t="str">
        <f>IF(ISBLANK(AC27),"",AC27-$AI$27)</f>
        <v/>
      </c>
      <c r="BF27" t="str">
        <f>IF(ISBLANK(AD27),"",AD27-$AI$27)</f>
        <v/>
      </c>
      <c r="BG27" t="str">
        <f>IF(ISBLANK(AE27),"",AE27-$AI$27)</f>
        <v/>
      </c>
      <c r="BH27" t="str">
        <f>IF(ISBLANK(AF27),"",AF27-$AI$27)</f>
        <v/>
      </c>
      <c r="BI27" t="str">
        <f>IF(ISBLANK(AG27),"",AG27-$AI$27)</f>
        <v/>
      </c>
    </row>
    <row r="28" spans="1:61" x14ac:dyDescent="0.15">
      <c r="A28" s="22">
        <v>16</v>
      </c>
      <c r="B28" s="26">
        <v>6451</v>
      </c>
      <c r="C28" s="3" t="s">
        <v>144</v>
      </c>
      <c r="D28" s="22">
        <v>2001</v>
      </c>
      <c r="E28" s="3" t="s">
        <v>29</v>
      </c>
      <c r="F28" s="3">
        <v>47.266666669999999</v>
      </c>
      <c r="G28" s="3">
        <v>7.8833333330000004</v>
      </c>
      <c r="H28" s="1">
        <f>1.57/0.9645*365</f>
        <v>594.1420425090721</v>
      </c>
      <c r="I28" s="1">
        <f>1.75/0.9645*365</f>
        <v>662.26023846552619</v>
      </c>
      <c r="J28" s="1">
        <f>1.38/0.9645*365</f>
        <v>522.23950233281482</v>
      </c>
      <c r="K28" s="1">
        <f>1.77/0.9645*365</f>
        <v>669.82892690513211</v>
      </c>
      <c r="L28" s="1">
        <f>1.79/0.9645*365</f>
        <v>677.39761534473814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>
        <v>5</v>
      </c>
      <c r="AI28">
        <f>AVERAGE(H28:AG28)</f>
        <v>625.17366511145667</v>
      </c>
      <c r="AJ28">
        <f>IF(ISBLANK(H28),"",H28-$AI$28)</f>
        <v>-31.031622602384573</v>
      </c>
      <c r="AK28">
        <f>IF(ISBLANK(I28),"",I28-$AI$28)</f>
        <v>37.086573354069515</v>
      </c>
      <c r="AL28">
        <f>IF(ISBLANK(J28),"",J28-$AI$28)</f>
        <v>-102.93416277864185</v>
      </c>
      <c r="AM28">
        <f>IF(ISBLANK(K28),"",K28-$AI$28)</f>
        <v>44.655261793675436</v>
      </c>
      <c r="AN28">
        <f>IF(ISBLANK(L28),"",L28-$AI$28)</f>
        <v>52.223950233281471</v>
      </c>
      <c r="AO28" t="str">
        <f>IF(ISBLANK(M28),"",M28-$AI$28)</f>
        <v/>
      </c>
      <c r="AP28" t="str">
        <f>IF(ISBLANK(N28),"",N28-$AI$28)</f>
        <v/>
      </c>
      <c r="AQ28" t="str">
        <f>IF(ISBLANK(O28),"",O28-$AI$28)</f>
        <v/>
      </c>
      <c r="AR28" t="str">
        <f>IF(ISBLANK(P28),"",P28-$AI$28)</f>
        <v/>
      </c>
      <c r="AS28" t="str">
        <f>IF(ISBLANK(Q28),"",Q28-$AI$28)</f>
        <v/>
      </c>
      <c r="AT28" t="str">
        <f>IF(ISBLANK(R28),"",R28-$AI$28)</f>
        <v/>
      </c>
      <c r="AU28" t="str">
        <f>IF(ISBLANK(S28),"",S28-$AI$28)</f>
        <v/>
      </c>
      <c r="AV28" t="str">
        <f>IF(ISBLANK(T28),"",T28-$AI$28)</f>
        <v/>
      </c>
      <c r="AW28" t="str">
        <f>IF(ISBLANK(U28),"",U28-$AI$28)</f>
        <v/>
      </c>
      <c r="AX28" t="str">
        <f>IF(ISBLANK(V28),"",V28-$AI$28)</f>
        <v/>
      </c>
      <c r="AY28" t="str">
        <f>IF(ISBLANK(W28),"",W28-$AI$28)</f>
        <v/>
      </c>
      <c r="AZ28" t="str">
        <f>IF(ISBLANK(X28),"",X28-$AI$28)</f>
        <v/>
      </c>
      <c r="BA28" t="str">
        <f>IF(ISBLANK(Y28),"",Y28-$AI$28)</f>
        <v/>
      </c>
      <c r="BB28" t="str">
        <f>IF(ISBLANK(Z28),"",Z28-$AI$28)</f>
        <v/>
      </c>
      <c r="BC28" t="str">
        <f>IF(ISBLANK(AA28),"",AA28-$AI$28)</f>
        <v/>
      </c>
      <c r="BD28" t="str">
        <f>IF(ISBLANK(AB28),"",AB28-$AI$28)</f>
        <v/>
      </c>
      <c r="BE28" t="str">
        <f>IF(ISBLANK(AC28),"",AC28-$AI$28)</f>
        <v/>
      </c>
      <c r="BF28" t="str">
        <f>IF(ISBLANK(AD28),"",AD28-$AI$28)</f>
        <v/>
      </c>
      <c r="BG28" t="str">
        <f>IF(ISBLANK(AE28),"",AE28-$AI$28)</f>
        <v/>
      </c>
      <c r="BH28" t="str">
        <f>IF(ISBLANK(AF28),"",AF28-$AI$28)</f>
        <v/>
      </c>
      <c r="BI28" t="str">
        <f>IF(ISBLANK(AG28),"",AG28-$AI$28)</f>
        <v/>
      </c>
    </row>
    <row r="29" spans="1:61" x14ac:dyDescent="0.15">
      <c r="A29" s="22">
        <v>16</v>
      </c>
      <c r="B29" s="26">
        <v>6451</v>
      </c>
      <c r="C29" s="3" t="s">
        <v>145</v>
      </c>
      <c r="D29" s="22">
        <v>2001</v>
      </c>
      <c r="E29" s="3" t="s">
        <v>29</v>
      </c>
      <c r="F29" s="3">
        <v>47.166666669999998</v>
      </c>
      <c r="G29" s="3">
        <v>9.0666666669999998</v>
      </c>
      <c r="H29" s="1">
        <f>1/0.9645*365</f>
        <v>378.43442198030067</v>
      </c>
      <c r="I29" s="1">
        <f>1.06/0.9645*365</f>
        <v>401.14048729911872</v>
      </c>
      <c r="J29" s="1">
        <f>1.16/0.9645*365</f>
        <v>438.98392949714872</v>
      </c>
      <c r="K29" s="1">
        <f>1.28/0.9645*365</f>
        <v>484.39606013478488</v>
      </c>
      <c r="L29" s="1">
        <f>1.06/0.9645*365</f>
        <v>401.14048729911872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>
        <v>5</v>
      </c>
      <c r="AI29">
        <f>AVERAGE(H29:AG29)</f>
        <v>420.81907724209429</v>
      </c>
      <c r="AJ29">
        <f>IF(ISBLANK(H29),"",H29-$AI$29)</f>
        <v>-42.384655261793625</v>
      </c>
      <c r="AK29">
        <f>IF(ISBLANK(I29),"",I29-$AI$29)</f>
        <v>-19.678589942975577</v>
      </c>
      <c r="AL29">
        <f>IF(ISBLANK(J29),"",J29-$AI$29)</f>
        <v>18.164852255054427</v>
      </c>
      <c r="AM29">
        <f>IF(ISBLANK(K29),"",K29-$AI$29)</f>
        <v>63.57698289269058</v>
      </c>
      <c r="AN29">
        <f>IF(ISBLANK(L29),"",L29-$AI$29)</f>
        <v>-19.678589942975577</v>
      </c>
      <c r="AO29" t="str">
        <f>IF(ISBLANK(M29),"",M29-$AI$29)</f>
        <v/>
      </c>
      <c r="AP29" t="str">
        <f>IF(ISBLANK(N29),"",N29-$AI$29)</f>
        <v/>
      </c>
      <c r="AQ29" t="str">
        <f>IF(ISBLANK(O29),"",O29-$AI$29)</f>
        <v/>
      </c>
      <c r="AR29" t="str">
        <f>IF(ISBLANK(P29),"",P29-$AI$29)</f>
        <v/>
      </c>
      <c r="AS29" t="str">
        <f>IF(ISBLANK(Q29),"",Q29-$AI$29)</f>
        <v/>
      </c>
      <c r="AT29" t="str">
        <f>IF(ISBLANK(R29),"",R29-$AI$29)</f>
        <v/>
      </c>
      <c r="AU29" t="str">
        <f>IF(ISBLANK(S29),"",S29-$AI$29)</f>
        <v/>
      </c>
      <c r="AV29" t="str">
        <f>IF(ISBLANK(T29),"",T29-$AI$29)</f>
        <v/>
      </c>
      <c r="AW29" t="str">
        <f>IF(ISBLANK(U29),"",U29-$AI$29)</f>
        <v/>
      </c>
      <c r="AX29" t="str">
        <f>IF(ISBLANK(V29),"",V29-$AI$29)</f>
        <v/>
      </c>
      <c r="AY29" t="str">
        <f>IF(ISBLANK(W29),"",W29-$AI$29)</f>
        <v/>
      </c>
      <c r="AZ29" t="str">
        <f>IF(ISBLANK(X29),"",X29-$AI$29)</f>
        <v/>
      </c>
      <c r="BA29" t="str">
        <f>IF(ISBLANK(Y29),"",Y29-$AI$29)</f>
        <v/>
      </c>
      <c r="BB29" t="str">
        <f>IF(ISBLANK(Z29),"",Z29-$AI$29)</f>
        <v/>
      </c>
      <c r="BC29" t="str">
        <f>IF(ISBLANK(AA29),"",AA29-$AI$29)</f>
        <v/>
      </c>
      <c r="BD29" t="str">
        <f>IF(ISBLANK(AB29),"",AB29-$AI$29)</f>
        <v/>
      </c>
      <c r="BE29" t="str">
        <f>IF(ISBLANK(AC29),"",AC29-$AI$29)</f>
        <v/>
      </c>
      <c r="BF29" t="str">
        <f>IF(ISBLANK(AD29),"",AD29-$AI$29)</f>
        <v/>
      </c>
      <c r="BG29" t="str">
        <f>IF(ISBLANK(AE29),"",AE29-$AI$29)</f>
        <v/>
      </c>
      <c r="BH29" t="str">
        <f>IF(ISBLANK(AF29),"",AF29-$AI$29)</f>
        <v/>
      </c>
      <c r="BI29" t="str">
        <f>IF(ISBLANK(AG29),"",AG29-$AI$29)</f>
        <v/>
      </c>
    </row>
    <row r="30" spans="1:61" x14ac:dyDescent="0.15">
      <c r="A30" s="22">
        <v>16</v>
      </c>
      <c r="B30" s="26">
        <v>6451</v>
      </c>
      <c r="C30" s="3" t="s">
        <v>146</v>
      </c>
      <c r="D30" s="22">
        <v>2001</v>
      </c>
      <c r="E30" s="3" t="s">
        <v>29</v>
      </c>
      <c r="F30" s="3">
        <v>46.716666670000002</v>
      </c>
      <c r="G30" s="3">
        <v>7.766666667</v>
      </c>
      <c r="H30" s="1">
        <f>2.57/0.9645*365</f>
        <v>972.5764644893726</v>
      </c>
      <c r="I30" s="1">
        <f>2.44/0.9645*365</f>
        <v>923.37998963193365</v>
      </c>
      <c r="J30" s="1">
        <f>2.54/0.9645*365</f>
        <v>961.22343182996372</v>
      </c>
      <c r="K30" s="1">
        <f>1.95/0.9645*365</f>
        <v>737.94712286158631</v>
      </c>
      <c r="L30" s="1">
        <f>2.5/0.9645*365</f>
        <v>946.08605495075165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>
        <v>5</v>
      </c>
      <c r="AI30">
        <f>AVERAGE(H30:AG30)</f>
        <v>908.2426127527217</v>
      </c>
      <c r="AJ30">
        <f>IF(ISBLANK(H30),"",H30-$AI$30)</f>
        <v>64.3338517366509</v>
      </c>
      <c r="AK30">
        <f>IF(ISBLANK(I30),"",I30-$AI$30)</f>
        <v>15.137376879211956</v>
      </c>
      <c r="AL30">
        <f>IF(ISBLANK(J30),"",J30-$AI$30)</f>
        <v>52.980819077242018</v>
      </c>
      <c r="AM30">
        <f>IF(ISBLANK(K30),"",K30-$AI$30)</f>
        <v>-170.29548989113539</v>
      </c>
      <c r="AN30">
        <f>IF(ISBLANK(L30),"",L30-$AI$30)</f>
        <v>37.843442198029948</v>
      </c>
      <c r="AO30" t="str">
        <f>IF(ISBLANK(M30),"",M30-$AI$30)</f>
        <v/>
      </c>
      <c r="AP30" t="str">
        <f>IF(ISBLANK(N30),"",N30-$AI$30)</f>
        <v/>
      </c>
      <c r="AQ30" t="str">
        <f>IF(ISBLANK(O30),"",O30-$AI$30)</f>
        <v/>
      </c>
      <c r="AR30" t="str">
        <f>IF(ISBLANK(P30),"",P30-$AI$30)</f>
        <v/>
      </c>
      <c r="AS30" t="str">
        <f>IF(ISBLANK(Q30),"",Q30-$AI$30)</f>
        <v/>
      </c>
      <c r="AT30" t="str">
        <f>IF(ISBLANK(R30),"",R30-$AI$30)</f>
        <v/>
      </c>
      <c r="AU30" t="str">
        <f>IF(ISBLANK(S30),"",S30-$AI$30)</f>
        <v/>
      </c>
      <c r="AV30" t="str">
        <f>IF(ISBLANK(T30),"",T30-$AI$30)</f>
        <v/>
      </c>
      <c r="AW30" t="str">
        <f>IF(ISBLANK(U30),"",U30-$AI$30)</f>
        <v/>
      </c>
      <c r="AX30" t="str">
        <f>IF(ISBLANK(V30),"",V30-$AI$30)</f>
        <v/>
      </c>
      <c r="AY30" t="str">
        <f>IF(ISBLANK(W30),"",W30-$AI$30)</f>
        <v/>
      </c>
      <c r="AZ30" t="str">
        <f>IF(ISBLANK(X30),"",X30-$AI$30)</f>
        <v/>
      </c>
      <c r="BA30" t="str">
        <f>IF(ISBLANK(Y30),"",Y30-$AI$30)</f>
        <v/>
      </c>
      <c r="BB30" t="str">
        <f>IF(ISBLANK(Z30),"",Z30-$AI$30)</f>
        <v/>
      </c>
      <c r="BC30" t="str">
        <f>IF(ISBLANK(AA30),"",AA30-$AI$30)</f>
        <v/>
      </c>
      <c r="BD30" t="str">
        <f>IF(ISBLANK(AB30),"",AB30-$AI$30)</f>
        <v/>
      </c>
      <c r="BE30" t="str">
        <f>IF(ISBLANK(AC30),"",AC30-$AI$30)</f>
        <v/>
      </c>
      <c r="BF30" t="str">
        <f>IF(ISBLANK(AD30),"",AD30-$AI$30)</f>
        <v/>
      </c>
      <c r="BG30" t="str">
        <f>IF(ISBLANK(AE30),"",AE30-$AI$30)</f>
        <v/>
      </c>
      <c r="BH30" t="str">
        <f>IF(ISBLANK(AF30),"",AF30-$AI$30)</f>
        <v/>
      </c>
      <c r="BI30" t="str">
        <f>IF(ISBLANK(AG30),"",AG30-$AI$30)</f>
        <v/>
      </c>
    </row>
    <row r="31" spans="1:61" x14ac:dyDescent="0.15">
      <c r="A31" s="22">
        <v>17</v>
      </c>
      <c r="B31" s="26">
        <v>4333</v>
      </c>
      <c r="C31" s="3" t="s">
        <v>153</v>
      </c>
      <c r="D31" s="22">
        <v>1999</v>
      </c>
      <c r="E31" s="3" t="s">
        <v>31</v>
      </c>
      <c r="F31" s="3">
        <v>52.5</v>
      </c>
      <c r="G31" s="3">
        <v>13.33</v>
      </c>
      <c r="H31" s="1">
        <v>406.1</v>
      </c>
      <c r="I31" s="1">
        <v>537.5</v>
      </c>
      <c r="J31" s="1">
        <v>627</v>
      </c>
      <c r="K31" s="1">
        <v>762.6</v>
      </c>
      <c r="L31" s="1">
        <v>428.3</v>
      </c>
      <c r="M31" s="1">
        <v>626.29999999999995</v>
      </c>
      <c r="N31" s="1">
        <v>600.20000000000005</v>
      </c>
      <c r="O31" s="1">
        <v>502.3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>
        <v>8</v>
      </c>
      <c r="AI31">
        <f>AVERAGE(H31:AG31)</f>
        <v>561.28750000000002</v>
      </c>
      <c r="AJ31">
        <f>IF(ISBLANK(H31),"",H31-$AI$31)</f>
        <v>-155.1875</v>
      </c>
      <c r="AK31">
        <f>IF(ISBLANK(I31),"",I31-$AI$31)</f>
        <v>-23.787500000000023</v>
      </c>
      <c r="AL31">
        <f>IF(ISBLANK(J31),"",J31-$AI$31)</f>
        <v>65.712499999999977</v>
      </c>
      <c r="AM31">
        <f>IF(ISBLANK(K31),"",K31-$AI$31)</f>
        <v>201.3125</v>
      </c>
      <c r="AN31">
        <f>IF(ISBLANK(L31),"",L31-$AI$31)</f>
        <v>-132.98750000000001</v>
      </c>
      <c r="AO31">
        <f>IF(ISBLANK(M31),"",M31-$AI$31)</f>
        <v>65.012499999999932</v>
      </c>
      <c r="AP31">
        <f>IF(ISBLANK(N31),"",N31-$AI$31)</f>
        <v>38.912500000000023</v>
      </c>
      <c r="AQ31">
        <f>IF(ISBLANK(O31),"",O31-$AI$31)</f>
        <v>-58.987500000000011</v>
      </c>
      <c r="AR31" t="str">
        <f>IF(ISBLANK(P31),"",P31-$AI$31)</f>
        <v/>
      </c>
      <c r="AS31" t="str">
        <f>IF(ISBLANK(Q31),"",Q31-$AI$31)</f>
        <v/>
      </c>
      <c r="AT31" t="str">
        <f>IF(ISBLANK(R31),"",R31-$AI$31)</f>
        <v/>
      </c>
      <c r="AU31" t="str">
        <f>IF(ISBLANK(S31),"",S31-$AI$31)</f>
        <v/>
      </c>
      <c r="AV31" t="str">
        <f>IF(ISBLANK(T31),"",T31-$AI$31)</f>
        <v/>
      </c>
      <c r="AW31" t="str">
        <f>IF(ISBLANK(U31),"",U31-$AI$31)</f>
        <v/>
      </c>
      <c r="AX31" t="str">
        <f>IF(ISBLANK(V31),"",V31-$AI$31)</f>
        <v/>
      </c>
      <c r="AY31" t="str">
        <f>IF(ISBLANK(W31),"",W31-$AI$31)</f>
        <v/>
      </c>
      <c r="AZ31" t="str">
        <f>IF(ISBLANK(X31),"",X31-$AI$31)</f>
        <v/>
      </c>
      <c r="BA31" t="str">
        <f>IF(ISBLANK(Y31),"",Y31-$AI$31)</f>
        <v/>
      </c>
      <c r="BB31" t="str">
        <f>IF(ISBLANK(Z31),"",Z31-$AI$31)</f>
        <v/>
      </c>
      <c r="BC31" t="str">
        <f>IF(ISBLANK(AA31),"",AA31-$AI$31)</f>
        <v/>
      </c>
      <c r="BD31" t="str">
        <f>IF(ISBLANK(AB31),"",AB31-$AI$31)</f>
        <v/>
      </c>
      <c r="BE31" t="str">
        <f>IF(ISBLANK(AC31),"",AC31-$AI$31)</f>
        <v/>
      </c>
      <c r="BF31" t="str">
        <f>IF(ISBLANK(AD31),"",AD31-$AI$31)</f>
        <v/>
      </c>
      <c r="BG31" t="str">
        <f>IF(ISBLANK(AE31),"",AE31-$AI$31)</f>
        <v/>
      </c>
      <c r="BH31" t="str">
        <f>IF(ISBLANK(AF31),"",AF31-$AI$31)</f>
        <v/>
      </c>
      <c r="BI31" t="str">
        <f>IF(ISBLANK(AG31),"",AG31-$AI$31)</f>
        <v/>
      </c>
    </row>
    <row r="32" spans="1:61" x14ac:dyDescent="0.15">
      <c r="A32" s="22">
        <v>17</v>
      </c>
      <c r="B32" s="26">
        <v>4333</v>
      </c>
      <c r="C32" s="3" t="s">
        <v>244</v>
      </c>
      <c r="D32" s="22">
        <v>1999</v>
      </c>
      <c r="E32" s="3" t="s">
        <v>245</v>
      </c>
      <c r="F32" s="3">
        <v>52.5</v>
      </c>
      <c r="G32" s="3">
        <v>13.33</v>
      </c>
      <c r="H32" s="1">
        <f>0.6475*365</f>
        <v>236.33749999999998</v>
      </c>
      <c r="I32" s="1">
        <f>0.8275*365</f>
        <v>302.03750000000002</v>
      </c>
      <c r="J32" s="1">
        <f>1.1083*365</f>
        <v>404.52950000000004</v>
      </c>
      <c r="K32" s="1">
        <f>0.9458*365</f>
        <v>345.21699999999998</v>
      </c>
      <c r="L32" s="1">
        <f>1.0717*365</f>
        <v>391.17050000000006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>
        <v>5</v>
      </c>
      <c r="AI32">
        <f>AVERAGE(H32:AG32)</f>
        <v>335.85840000000007</v>
      </c>
      <c r="AJ32">
        <f>IF(ISBLANK(H32),"",H32-$AI$32)</f>
        <v>-99.520900000000097</v>
      </c>
      <c r="AK32">
        <f>IF(ISBLANK(I32),"",I32-$AI$32)</f>
        <v>-33.820900000000051</v>
      </c>
      <c r="AL32">
        <f>IF(ISBLANK(J32),"",J32-$AI$32)</f>
        <v>68.671099999999967</v>
      </c>
      <c r="AM32">
        <f>IF(ISBLANK(K32),"",K32-$AI$32)</f>
        <v>9.3585999999999103</v>
      </c>
      <c r="AN32">
        <f>IF(ISBLANK(L32),"",L32-$AI$32)</f>
        <v>55.312099999999987</v>
      </c>
      <c r="AO32" t="str">
        <f>IF(ISBLANK(M32),"",M32-$AI$32)</f>
        <v/>
      </c>
      <c r="AP32" t="str">
        <f>IF(ISBLANK(N32),"",N32-$AI$32)</f>
        <v/>
      </c>
      <c r="AQ32" t="str">
        <f>IF(ISBLANK(O32),"",O32-$AI$32)</f>
        <v/>
      </c>
      <c r="AR32" t="str">
        <f>IF(ISBLANK(P32),"",P32-$AI$32)</f>
        <v/>
      </c>
      <c r="AS32" t="str">
        <f>IF(ISBLANK(Q32),"",Q32-$AI$32)</f>
        <v/>
      </c>
      <c r="AT32" t="str">
        <f>IF(ISBLANK(R32),"",R32-$AI$32)</f>
        <v/>
      </c>
      <c r="AU32" t="str">
        <f>IF(ISBLANK(S32),"",S32-$AI$32)</f>
        <v/>
      </c>
      <c r="AV32" t="str">
        <f>IF(ISBLANK(T32),"",T32-$AI$32)</f>
        <v/>
      </c>
      <c r="AW32" t="str">
        <f>IF(ISBLANK(U32),"",U32-$AI$32)</f>
        <v/>
      </c>
      <c r="AX32" t="str">
        <f>IF(ISBLANK(V32),"",V32-$AI$32)</f>
        <v/>
      </c>
      <c r="AY32" t="str">
        <f>IF(ISBLANK(W32),"",W32-$AI$32)</f>
        <v/>
      </c>
      <c r="AZ32" t="str">
        <f>IF(ISBLANK(X32),"",X32-$AI$32)</f>
        <v/>
      </c>
      <c r="BA32" t="str">
        <f>IF(ISBLANK(Y32),"",Y32-$AI$32)</f>
        <v/>
      </c>
      <c r="BB32" t="str">
        <f>IF(ISBLANK(Z32),"",Z32-$AI$32)</f>
        <v/>
      </c>
      <c r="BC32" t="str">
        <f>IF(ISBLANK(AA32),"",AA32-$AI$32)</f>
        <v/>
      </c>
      <c r="BD32" t="str">
        <f>IF(ISBLANK(AB32),"",AB32-$AI$32)</f>
        <v/>
      </c>
      <c r="BE32" t="str">
        <f>IF(ISBLANK(AC32),"",AC32-$AI$32)</f>
        <v/>
      </c>
      <c r="BF32" t="str">
        <f>IF(ISBLANK(AD32),"",AD32-$AI$32)</f>
        <v/>
      </c>
      <c r="BG32" t="str">
        <f>IF(ISBLANK(AE32),"",AE32-$AI$32)</f>
        <v/>
      </c>
      <c r="BH32" t="str">
        <f>IF(ISBLANK(AF32),"",AF32-$AI$32)</f>
        <v/>
      </c>
      <c r="BI32" t="str">
        <f>IF(ISBLANK(AG32),"",AG32-$AI$32)</f>
        <v/>
      </c>
    </row>
    <row r="33" spans="1:61" x14ac:dyDescent="0.15">
      <c r="A33" s="22">
        <v>18</v>
      </c>
      <c r="B33" s="26">
        <v>4564</v>
      </c>
      <c r="C33" s="3" t="s">
        <v>162</v>
      </c>
      <c r="D33" s="22">
        <v>1999</v>
      </c>
      <c r="E33" s="3" t="s">
        <v>161</v>
      </c>
      <c r="F33" s="3">
        <v>53.05</v>
      </c>
      <c r="G33" s="3">
        <v>-3.47</v>
      </c>
      <c r="H33" s="1">
        <f>1.285/0.9645*365</f>
        <v>486.2882322446863</v>
      </c>
      <c r="I33" s="1">
        <f>1.212/0.9645*365</f>
        <v>458.66251944012436</v>
      </c>
      <c r="J33" s="1">
        <f>1.038/0.9645*365</f>
        <v>392.81493001555208</v>
      </c>
      <c r="K33" s="1">
        <f>1.0215/0.9645*365</f>
        <v>386.57076205287711</v>
      </c>
      <c r="L33" s="1">
        <f>0.933/0.9645*365</f>
        <v>353.07931570762054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>
        <v>5</v>
      </c>
      <c r="AI33">
        <f>AVERAGE(H33:AG33)</f>
        <v>415.48315189217209</v>
      </c>
      <c r="AJ33">
        <f>IF(ISBLANK(H33),"",H33-$AI$33)</f>
        <v>70.80508035251421</v>
      </c>
      <c r="AK33">
        <f>IF(ISBLANK(I33),"",I33-$AI$33)</f>
        <v>43.179367547952268</v>
      </c>
      <c r="AL33">
        <f>IF(ISBLANK(J33),"",J33-$AI$33)</f>
        <v>-22.668221876620009</v>
      </c>
      <c r="AM33">
        <f>IF(ISBLANK(K33),"",K33-$AI$33)</f>
        <v>-28.912389839294974</v>
      </c>
      <c r="AN33">
        <f>IF(ISBLANK(L33),"",L33-$AI$33)</f>
        <v>-62.403836184551551</v>
      </c>
      <c r="AO33" t="str">
        <f>IF(ISBLANK(M33),"",M33-$AI$33)</f>
        <v/>
      </c>
      <c r="AP33" t="str">
        <f>IF(ISBLANK(N33),"",N33-$AI$33)</f>
        <v/>
      </c>
      <c r="AQ33" t="str">
        <f>IF(ISBLANK(O33),"",O33-$AI$33)</f>
        <v/>
      </c>
      <c r="AR33" t="str">
        <f>IF(ISBLANK(P33),"",P33-$AI$33)</f>
        <v/>
      </c>
      <c r="AS33" t="str">
        <f>IF(ISBLANK(Q33),"",Q33-$AI$33)</f>
        <v/>
      </c>
      <c r="AT33" t="str">
        <f>IF(ISBLANK(R33),"",R33-$AI$33)</f>
        <v/>
      </c>
      <c r="AU33" t="str">
        <f>IF(ISBLANK(S33),"",S33-$AI$33)</f>
        <v/>
      </c>
      <c r="AV33" t="str">
        <f>IF(ISBLANK(T33),"",T33-$AI$33)</f>
        <v/>
      </c>
      <c r="AW33" t="str">
        <f>IF(ISBLANK(U33),"",U33-$AI$33)</f>
        <v/>
      </c>
      <c r="AX33" t="str">
        <f>IF(ISBLANK(V33),"",V33-$AI$33)</f>
        <v/>
      </c>
      <c r="AY33" t="str">
        <f>IF(ISBLANK(W33),"",W33-$AI$33)</f>
        <v/>
      </c>
      <c r="AZ33" t="str">
        <f>IF(ISBLANK(X33),"",X33-$AI$33)</f>
        <v/>
      </c>
      <c r="BA33" t="str">
        <f>IF(ISBLANK(Y33),"",Y33-$AI$33)</f>
        <v/>
      </c>
      <c r="BB33" t="str">
        <f>IF(ISBLANK(Z33),"",Z33-$AI$33)</f>
        <v/>
      </c>
      <c r="BC33" t="str">
        <f>IF(ISBLANK(AA33),"",AA33-$AI$33)</f>
        <v/>
      </c>
      <c r="BD33" t="str">
        <f>IF(ISBLANK(AB33),"",AB33-$AI$33)</f>
        <v/>
      </c>
      <c r="BE33" t="str">
        <f>IF(ISBLANK(AC33),"",AC33-$AI$33)</f>
        <v/>
      </c>
      <c r="BF33" t="str">
        <f>IF(ISBLANK(AD33),"",AD33-$AI$33)</f>
        <v/>
      </c>
      <c r="BG33" t="str">
        <f>IF(ISBLANK(AE33),"",AE33-$AI$33)</f>
        <v/>
      </c>
      <c r="BH33" t="str">
        <f>IF(ISBLANK(AF33),"",AF33-$AI$33)</f>
        <v/>
      </c>
      <c r="BI33" t="str">
        <f>IF(ISBLANK(AG33),"",AG33-$AI$33)</f>
        <v/>
      </c>
    </row>
    <row r="34" spans="1:61" x14ac:dyDescent="0.15">
      <c r="A34" s="22">
        <v>19</v>
      </c>
      <c r="B34" s="26">
        <v>4938</v>
      </c>
      <c r="C34" s="3" t="s">
        <v>169</v>
      </c>
      <c r="D34" s="22">
        <v>2002</v>
      </c>
      <c r="E34" s="3" t="s">
        <v>45</v>
      </c>
      <c r="F34" s="3">
        <v>61.85</v>
      </c>
      <c r="G34" s="3">
        <v>24.283333330000001</v>
      </c>
      <c r="H34" s="1">
        <v>602</v>
      </c>
      <c r="I34" s="1">
        <v>634</v>
      </c>
      <c r="J34" s="1">
        <v>619</v>
      </c>
      <c r="K34" s="1">
        <v>637</v>
      </c>
      <c r="L34" s="1">
        <v>537</v>
      </c>
      <c r="M34" s="1"/>
      <c r="N34" s="1"/>
      <c r="O34" s="1"/>
      <c r="P34" s="1"/>
      <c r="Q34" s="1"/>
      <c r="R34" s="1"/>
      <c r="S34" s="19"/>
      <c r="T34" s="19"/>
      <c r="U34" s="19"/>
      <c r="V34" s="19"/>
      <c r="W34" s="19"/>
      <c r="X34" s="19"/>
      <c r="Y34" s="1"/>
      <c r="Z34" s="19"/>
      <c r="AA34" s="19"/>
      <c r="AB34" s="19"/>
      <c r="AC34" s="1"/>
      <c r="AD34" s="1"/>
      <c r="AE34" s="1"/>
      <c r="AF34" s="1"/>
      <c r="AG34" s="1"/>
      <c r="AH34">
        <v>5</v>
      </c>
      <c r="AI34">
        <f>AVERAGE(H34:AG34)</f>
        <v>605.79999999999995</v>
      </c>
      <c r="AJ34">
        <f>IF(ISBLANK(H34),"",H34-$AI$34)</f>
        <v>-3.7999999999999545</v>
      </c>
      <c r="AK34">
        <f>IF(ISBLANK(I34),"",I34-$AI$34)</f>
        <v>28.200000000000045</v>
      </c>
      <c r="AL34">
        <f>IF(ISBLANK(J34),"",J34-$AI$34)</f>
        <v>13.200000000000045</v>
      </c>
      <c r="AM34">
        <f>IF(ISBLANK(K34),"",K34-$AI$34)</f>
        <v>31.200000000000045</v>
      </c>
      <c r="AN34">
        <f>IF(ISBLANK(L34),"",L34-$AI$34)</f>
        <v>-68.799999999999955</v>
      </c>
      <c r="AO34" t="str">
        <f>IF(ISBLANK(M34),"",M34-$AI$34)</f>
        <v/>
      </c>
      <c r="AP34" t="str">
        <f>IF(ISBLANK(N34),"",N34-$AI$34)</f>
        <v/>
      </c>
      <c r="AQ34" t="str">
        <f>IF(ISBLANK(O34),"",O34-$AI$34)</f>
        <v/>
      </c>
      <c r="AR34" t="str">
        <f>IF(ISBLANK(P34),"",P34-$AI$34)</f>
        <v/>
      </c>
      <c r="AS34" t="str">
        <f>IF(ISBLANK(Q34),"",Q34-$AI$34)</f>
        <v/>
      </c>
      <c r="AT34" t="str">
        <f>IF(ISBLANK(R34),"",R34-$AI$34)</f>
        <v/>
      </c>
      <c r="AU34" t="str">
        <f>IF(ISBLANK(S34),"",S34-$AI$34)</f>
        <v/>
      </c>
      <c r="AV34" t="str">
        <f>IF(ISBLANK(T34),"",T34-$AI$34)</f>
        <v/>
      </c>
      <c r="AW34" t="str">
        <f>IF(ISBLANK(U34),"",U34-$AI$34)</f>
        <v/>
      </c>
      <c r="AX34" t="str">
        <f>IF(ISBLANK(V34),"",V34-$AI$34)</f>
        <v/>
      </c>
      <c r="AY34" t="str">
        <f>IF(ISBLANK(W34),"",W34-$AI$34)</f>
        <v/>
      </c>
      <c r="AZ34" t="str">
        <f>IF(ISBLANK(X34),"",X34-$AI$34)</f>
        <v/>
      </c>
      <c r="BA34" t="str">
        <f>IF(ISBLANK(Y34),"",Y34-$AI$34)</f>
        <v/>
      </c>
      <c r="BB34" t="str">
        <f>IF(ISBLANK(Z34),"",Z34-$AI$34)</f>
        <v/>
      </c>
      <c r="BC34" t="str">
        <f>IF(ISBLANK(AA34),"",AA34-$AI$34)</f>
        <v/>
      </c>
      <c r="BD34" t="str">
        <f>IF(ISBLANK(AB34),"",AB34-$AI$34)</f>
        <v/>
      </c>
      <c r="BE34" t="str">
        <f>IF(ISBLANK(AC34),"",AC34-$AI$34)</f>
        <v/>
      </c>
      <c r="BF34" t="str">
        <f>IF(ISBLANK(AD34),"",AD34-$AI$34)</f>
        <v/>
      </c>
      <c r="BG34" t="str">
        <f>IF(ISBLANK(AE34),"",AE34-$AI$34)</f>
        <v/>
      </c>
      <c r="BH34" t="str">
        <f>IF(ISBLANK(AF34),"",AF34-$AI$34)</f>
        <v/>
      </c>
      <c r="BI34" t="str">
        <f>IF(ISBLANK(AG34),"",AG34-$AI$34)</f>
        <v/>
      </c>
    </row>
    <row r="35" spans="1:61" x14ac:dyDescent="0.15">
      <c r="A35" s="22">
        <v>20</v>
      </c>
      <c r="B35" s="26">
        <v>5519</v>
      </c>
      <c r="C35" s="3" t="s">
        <v>174</v>
      </c>
      <c r="D35" s="22">
        <v>2003</v>
      </c>
      <c r="E35" s="3" t="s">
        <v>45</v>
      </c>
      <c r="F35" s="3">
        <v>42.9</v>
      </c>
      <c r="G35" s="3">
        <v>-72.283333330000005</v>
      </c>
      <c r="H35" s="1">
        <v>879.75</v>
      </c>
      <c r="I35" s="1">
        <v>845.25</v>
      </c>
      <c r="J35" s="1">
        <v>906.75</v>
      </c>
      <c r="K35" s="1">
        <v>745</v>
      </c>
      <c r="L35" s="1">
        <v>716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>
        <v>5</v>
      </c>
      <c r="AI35">
        <f>AVERAGE(H35:AG35)</f>
        <v>818.55</v>
      </c>
      <c r="AJ35">
        <f>IF(ISBLANK(H35),"",H35-$AI$35)</f>
        <v>61.200000000000045</v>
      </c>
      <c r="AK35">
        <f>IF(ISBLANK(I35),"",I35-$AI$35)</f>
        <v>26.700000000000045</v>
      </c>
      <c r="AL35">
        <f>IF(ISBLANK(J35),"",J35-$AI$35)</f>
        <v>88.200000000000045</v>
      </c>
      <c r="AM35">
        <f>IF(ISBLANK(K35),"",K35-$AI$35)</f>
        <v>-73.549999999999955</v>
      </c>
      <c r="AN35">
        <f>IF(ISBLANK(L35),"",L35-$AI$35)</f>
        <v>-102.54999999999995</v>
      </c>
      <c r="AO35" t="str">
        <f>IF(ISBLANK(M35),"",M35-$AI$35)</f>
        <v/>
      </c>
      <c r="AP35" t="str">
        <f>IF(ISBLANK(N35),"",N35-$AI$35)</f>
        <v/>
      </c>
      <c r="AQ35" t="str">
        <f>IF(ISBLANK(O35),"",O35-$AI$35)</f>
        <v/>
      </c>
      <c r="AR35" t="str">
        <f>IF(ISBLANK(P35),"",P35-$AI$35)</f>
        <v/>
      </c>
      <c r="AS35" t="str">
        <f>IF(ISBLANK(Q35),"",Q35-$AI$35)</f>
        <v/>
      </c>
      <c r="AT35" t="str">
        <f>IF(ISBLANK(R35),"",R35-$AI$35)</f>
        <v/>
      </c>
      <c r="AU35" t="str">
        <f>IF(ISBLANK(S35),"",S35-$AI$35)</f>
        <v/>
      </c>
      <c r="AV35" t="str">
        <f>IF(ISBLANK(T35),"",T35-$AI$35)</f>
        <v/>
      </c>
      <c r="AW35" t="str">
        <f>IF(ISBLANK(U35),"",U35-$AI$35)</f>
        <v/>
      </c>
      <c r="AX35" t="str">
        <f>IF(ISBLANK(V35),"",V35-$AI$35)</f>
        <v/>
      </c>
      <c r="AY35" t="str">
        <f>IF(ISBLANK(W35),"",W35-$AI$35)</f>
        <v/>
      </c>
      <c r="AZ35" t="str">
        <f>IF(ISBLANK(X35),"",X35-$AI$35)</f>
        <v/>
      </c>
      <c r="BA35" t="str">
        <f>IF(ISBLANK(Y35),"",Y35-$AI$35)</f>
        <v/>
      </c>
      <c r="BB35" t="str">
        <f>IF(ISBLANK(Z35),"",Z35-$AI$35)</f>
        <v/>
      </c>
      <c r="BC35" t="str">
        <f>IF(ISBLANK(AA35),"",AA35-$AI$35)</f>
        <v/>
      </c>
      <c r="BD35" t="str">
        <f>IF(ISBLANK(AB35),"",AB35-$AI$35)</f>
        <v/>
      </c>
      <c r="BE35" t="str">
        <f>IF(ISBLANK(AC35),"",AC35-$AI$35)</f>
        <v/>
      </c>
      <c r="BF35" t="str">
        <f>IF(ISBLANK(AD35),"",AD35-$AI$35)</f>
        <v/>
      </c>
      <c r="BG35" t="str">
        <f>IF(ISBLANK(AE35),"",AE35-$AI$35)</f>
        <v/>
      </c>
      <c r="BH35" t="str">
        <f>IF(ISBLANK(AF35),"",AF35-$AI$35)</f>
        <v/>
      </c>
      <c r="BI35" t="str">
        <f>IF(ISBLANK(AG35),"",AG35-$AI$35)</f>
        <v/>
      </c>
    </row>
    <row r="36" spans="1:61" x14ac:dyDescent="0.15">
      <c r="A36" s="22">
        <v>20</v>
      </c>
      <c r="B36" s="26">
        <v>5519</v>
      </c>
      <c r="C36" s="3" t="s">
        <v>175</v>
      </c>
      <c r="D36" s="22">
        <v>2003</v>
      </c>
      <c r="E36" s="3" t="s">
        <v>45</v>
      </c>
      <c r="F36" s="3">
        <v>42.9</v>
      </c>
      <c r="G36" s="3">
        <v>-72.283333330000005</v>
      </c>
      <c r="H36" s="1">
        <v>751.75</v>
      </c>
      <c r="I36" s="1">
        <v>642</v>
      </c>
      <c r="J36" s="1">
        <v>669.25</v>
      </c>
      <c r="K36" s="1">
        <v>581</v>
      </c>
      <c r="L36" s="1">
        <v>488.75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>
        <v>5</v>
      </c>
      <c r="AI36">
        <f>AVERAGE(H36:AG36)</f>
        <v>626.54999999999995</v>
      </c>
      <c r="AJ36">
        <f>IF(ISBLANK(H36),"",H36-$AI$36)</f>
        <v>125.20000000000005</v>
      </c>
      <c r="AK36">
        <f>IF(ISBLANK(I36),"",I36-$AI$36)</f>
        <v>15.450000000000045</v>
      </c>
      <c r="AL36">
        <f>IF(ISBLANK(J36),"",J36-$AI$36)</f>
        <v>42.700000000000045</v>
      </c>
      <c r="AM36">
        <f>IF(ISBLANK(K36),"",K36-$AI$36)</f>
        <v>-45.549999999999955</v>
      </c>
      <c r="AN36">
        <f>IF(ISBLANK(L36),"",L36-$AI$36)</f>
        <v>-137.79999999999995</v>
      </c>
      <c r="AO36" t="str">
        <f>IF(ISBLANK(M36),"",M36-$AI$36)</f>
        <v/>
      </c>
      <c r="AP36" t="str">
        <f>IF(ISBLANK(N36),"",N36-$AI$36)</f>
        <v/>
      </c>
      <c r="AQ36" t="str">
        <f>IF(ISBLANK(O36),"",O36-$AI$36)</f>
        <v/>
      </c>
      <c r="AR36" t="str">
        <f>IF(ISBLANK(P36),"",P36-$AI$36)</f>
        <v/>
      </c>
      <c r="AS36" t="str">
        <f>IF(ISBLANK(Q36),"",Q36-$AI$36)</f>
        <v/>
      </c>
      <c r="AT36" t="str">
        <f>IF(ISBLANK(R36),"",R36-$AI$36)</f>
        <v/>
      </c>
      <c r="AU36" t="str">
        <f>IF(ISBLANK(S36),"",S36-$AI$36)</f>
        <v/>
      </c>
      <c r="AV36" t="str">
        <f>IF(ISBLANK(T36),"",T36-$AI$36)</f>
        <v/>
      </c>
      <c r="AW36" t="str">
        <f>IF(ISBLANK(U36),"",U36-$AI$36)</f>
        <v/>
      </c>
      <c r="AX36" t="str">
        <f>IF(ISBLANK(V36),"",V36-$AI$36)</f>
        <v/>
      </c>
      <c r="AY36" t="str">
        <f>IF(ISBLANK(W36),"",W36-$AI$36)</f>
        <v/>
      </c>
      <c r="AZ36" t="str">
        <f>IF(ISBLANK(X36),"",X36-$AI$36)</f>
        <v/>
      </c>
      <c r="BA36" t="str">
        <f>IF(ISBLANK(Y36),"",Y36-$AI$36)</f>
        <v/>
      </c>
      <c r="BB36" t="str">
        <f>IF(ISBLANK(Z36),"",Z36-$AI$36)</f>
        <v/>
      </c>
      <c r="BC36" t="str">
        <f>IF(ISBLANK(AA36),"",AA36-$AI$36)</f>
        <v/>
      </c>
      <c r="BD36" t="str">
        <f>IF(ISBLANK(AB36),"",AB36-$AI$36)</f>
        <v/>
      </c>
      <c r="BE36" t="str">
        <f>IF(ISBLANK(AC36),"",AC36-$AI$36)</f>
        <v/>
      </c>
      <c r="BF36" t="str">
        <f>IF(ISBLANK(AD36),"",AD36-$AI$36)</f>
        <v/>
      </c>
      <c r="BG36" t="str">
        <f>IF(ISBLANK(AE36),"",AE36-$AI$36)</f>
        <v/>
      </c>
      <c r="BH36" t="str">
        <f>IF(ISBLANK(AF36),"",AF36-$AI$36)</f>
        <v/>
      </c>
      <c r="BI36" t="str">
        <f>IF(ISBLANK(AG36),"",AG36-$AI$36)</f>
        <v/>
      </c>
    </row>
    <row r="37" spans="1:61" x14ac:dyDescent="0.15">
      <c r="A37" s="22">
        <v>21</v>
      </c>
      <c r="B37" s="26">
        <v>6504</v>
      </c>
      <c r="C37" s="3" t="s">
        <v>185</v>
      </c>
      <c r="D37" s="22">
        <v>2004</v>
      </c>
      <c r="E37" s="3" t="s">
        <v>184</v>
      </c>
      <c r="F37" s="3">
        <v>53.133333329999999</v>
      </c>
      <c r="G37" s="3">
        <v>13.03333333</v>
      </c>
      <c r="H37" s="1">
        <f>5564*12/44</f>
        <v>1517.4545454545455</v>
      </c>
      <c r="I37" s="1">
        <f>6148*12/44</f>
        <v>1676.7272727272727</v>
      </c>
      <c r="J37" s="1">
        <f>5131*12/44</f>
        <v>1399.3636363636363</v>
      </c>
      <c r="K37" s="1">
        <f>7757*12/44</f>
        <v>2115.5454545454545</v>
      </c>
      <c r="L37" s="1">
        <f>5504*12/44</f>
        <v>1501.090909090909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>
        <v>5</v>
      </c>
      <c r="AI37">
        <f>AVERAGE(H37:AG37)</f>
        <v>1642.0363636363631</v>
      </c>
      <c r="AJ37">
        <f>IF(ISBLANK(H37),"",H37-$AI$37)</f>
        <v>-124.58181818181765</v>
      </c>
      <c r="AK37">
        <f>IF(ISBLANK(I37),"",I37-$AI$37)</f>
        <v>34.690909090909599</v>
      </c>
      <c r="AL37">
        <f>IF(ISBLANK(J37),"",J37-$AI$37)</f>
        <v>-242.67272727272689</v>
      </c>
      <c r="AM37">
        <f>IF(ISBLANK(K37),"",K37-$AI$37)</f>
        <v>473.50909090909136</v>
      </c>
      <c r="AN37">
        <f>IF(ISBLANK(L37),"",L37-$AI$37)</f>
        <v>-140.94545454545414</v>
      </c>
      <c r="AO37" t="str">
        <f>IF(ISBLANK(M37),"",M37-$AI$37)</f>
        <v/>
      </c>
      <c r="AP37" t="str">
        <f>IF(ISBLANK(N37),"",N37-$AI$37)</f>
        <v/>
      </c>
      <c r="AQ37" t="str">
        <f>IF(ISBLANK(O37),"",O37-$AI$37)</f>
        <v/>
      </c>
      <c r="AR37" t="str">
        <f>IF(ISBLANK(P37),"",P37-$AI$37)</f>
        <v/>
      </c>
      <c r="AS37" t="str">
        <f>IF(ISBLANK(Q37),"",Q37-$AI$37)</f>
        <v/>
      </c>
      <c r="AT37" t="str">
        <f>IF(ISBLANK(R37),"",R37-$AI$37)</f>
        <v/>
      </c>
      <c r="AU37" t="str">
        <f>IF(ISBLANK(S37),"",S37-$AI$37)</f>
        <v/>
      </c>
      <c r="AV37" t="str">
        <f>IF(ISBLANK(T37),"",T37-$AI$37)</f>
        <v/>
      </c>
      <c r="AW37" t="str">
        <f>IF(ISBLANK(U37),"",U37-$AI$37)</f>
        <v/>
      </c>
      <c r="AX37" t="str">
        <f>IF(ISBLANK(V37),"",V37-$AI$37)</f>
        <v/>
      </c>
      <c r="AY37" t="str">
        <f>IF(ISBLANK(W37),"",W37-$AI$37)</f>
        <v/>
      </c>
      <c r="AZ37" t="str">
        <f>IF(ISBLANK(X37),"",X37-$AI$37)</f>
        <v/>
      </c>
      <c r="BA37" t="str">
        <f>IF(ISBLANK(Y37),"",Y37-$AI$37)</f>
        <v/>
      </c>
      <c r="BB37" t="str">
        <f>IF(ISBLANK(Z37),"",Z37-$AI$37)</f>
        <v/>
      </c>
      <c r="BC37" t="str">
        <f>IF(ISBLANK(AA37),"",AA37-$AI$37)</f>
        <v/>
      </c>
      <c r="BD37" t="str">
        <f>IF(ISBLANK(AB37),"",AB37-$AI$37)</f>
        <v/>
      </c>
      <c r="BE37" t="str">
        <f>IF(ISBLANK(AC37),"",AC37-$AI$37)</f>
        <v/>
      </c>
      <c r="BF37" t="str">
        <f>IF(ISBLANK(AD37),"",AD37-$AI$37)</f>
        <v/>
      </c>
      <c r="BG37" t="str">
        <f>IF(ISBLANK(AE37),"",AE37-$AI$37)</f>
        <v/>
      </c>
      <c r="BH37" t="str">
        <f>IF(ISBLANK(AF37),"",AF37-$AI$37)</f>
        <v/>
      </c>
      <c r="BI37" t="str">
        <f>IF(ISBLANK(AG37),"",AG37-$AI$37)</f>
        <v/>
      </c>
    </row>
    <row r="38" spans="1:61" x14ac:dyDescent="0.15">
      <c r="A38" s="22">
        <v>22</v>
      </c>
      <c r="B38" s="26">
        <v>2656</v>
      </c>
      <c r="C38" s="3" t="s">
        <v>193</v>
      </c>
      <c r="D38" s="22">
        <v>1997</v>
      </c>
      <c r="E38" s="3" t="s">
        <v>30</v>
      </c>
      <c r="F38" s="3">
        <v>35.97</v>
      </c>
      <c r="G38" s="3">
        <v>-79.08</v>
      </c>
      <c r="H38" s="1">
        <v>1457</v>
      </c>
      <c r="I38" s="1">
        <v>1503</v>
      </c>
      <c r="J38" s="1">
        <v>1591</v>
      </c>
      <c r="K38" s="1">
        <v>2000</v>
      </c>
      <c r="L38" s="1">
        <v>2194</v>
      </c>
      <c r="M38" s="1"/>
      <c r="N38" s="1"/>
      <c r="O38" s="1"/>
      <c r="P38" s="1"/>
      <c r="Q38" s="1"/>
      <c r="R38" s="1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>
        <v>5</v>
      </c>
      <c r="AI38">
        <f>AVERAGE(H38:AG38)</f>
        <v>1749</v>
      </c>
      <c r="AJ38">
        <f>IF(ISBLANK(H38),"",H38-$AI$38)</f>
        <v>-292</v>
      </c>
      <c r="AK38">
        <f>IF(ISBLANK(I38),"",I38-$AI$38)</f>
        <v>-246</v>
      </c>
      <c r="AL38">
        <f>IF(ISBLANK(J38),"",J38-$AI$38)</f>
        <v>-158</v>
      </c>
      <c r="AM38">
        <f>IF(ISBLANK(K38),"",K38-$AI$38)</f>
        <v>251</v>
      </c>
      <c r="AN38">
        <f>IF(ISBLANK(L38),"",L38-$AI$38)</f>
        <v>445</v>
      </c>
      <c r="AO38" t="str">
        <f>IF(ISBLANK(M38),"",M38-$AI$38)</f>
        <v/>
      </c>
      <c r="AP38" t="str">
        <f>IF(ISBLANK(N38),"",N38-$AI$38)</f>
        <v/>
      </c>
      <c r="AQ38" t="str">
        <f>IF(ISBLANK(O38),"",O38-$AI$38)</f>
        <v/>
      </c>
      <c r="AR38" t="str">
        <f>IF(ISBLANK(P38),"",P38-$AI$38)</f>
        <v/>
      </c>
      <c r="AS38" t="str">
        <f>IF(ISBLANK(Q38),"",Q38-$AI$38)</f>
        <v/>
      </c>
      <c r="AT38" t="str">
        <f>IF(ISBLANK(R38),"",R38-$AI$38)</f>
        <v/>
      </c>
      <c r="AU38" t="str">
        <f>IF(ISBLANK(S38),"",S38-$AI$38)</f>
        <v/>
      </c>
      <c r="AV38" t="str">
        <f>IF(ISBLANK(T38),"",T38-$AI$38)</f>
        <v/>
      </c>
      <c r="AW38" t="str">
        <f>IF(ISBLANK(U38),"",U38-$AI$38)</f>
        <v/>
      </c>
      <c r="AX38" t="str">
        <f>IF(ISBLANK(V38),"",V38-$AI$38)</f>
        <v/>
      </c>
      <c r="AY38" t="str">
        <f>IF(ISBLANK(W38),"",W38-$AI$38)</f>
        <v/>
      </c>
      <c r="AZ38" t="str">
        <f>IF(ISBLANK(X38),"",X38-$AI$38)</f>
        <v/>
      </c>
      <c r="BA38" t="str">
        <f>IF(ISBLANK(Y38),"",Y38-$AI$38)</f>
        <v/>
      </c>
      <c r="BB38" t="str">
        <f>IF(ISBLANK(Z38),"",Z38-$AI$38)</f>
        <v/>
      </c>
      <c r="BC38" t="str">
        <f>IF(ISBLANK(AA38),"",AA38-$AI$38)</f>
        <v/>
      </c>
      <c r="BD38" t="str">
        <f>IF(ISBLANK(AB38),"",AB38-$AI$38)</f>
        <v/>
      </c>
      <c r="BE38" t="str">
        <f>IF(ISBLANK(AC38),"",AC38-$AI$38)</f>
        <v/>
      </c>
      <c r="BF38" t="str">
        <f>IF(ISBLANK(AD38),"",AD38-$AI$38)</f>
        <v/>
      </c>
      <c r="BG38" t="str">
        <f>IF(ISBLANK(AE38),"",AE38-$AI$38)</f>
        <v/>
      </c>
      <c r="BH38" t="str">
        <f>IF(ISBLANK(AF38),"",AF38-$AI$38)</f>
        <v/>
      </c>
      <c r="BI38" t="str">
        <f>IF(ISBLANK(AG38),"",AG38-$AI$38)</f>
        <v/>
      </c>
    </row>
    <row r="39" spans="1:61" x14ac:dyDescent="0.15">
      <c r="A39" s="29">
        <v>22</v>
      </c>
      <c r="B39" s="26">
        <v>2656</v>
      </c>
      <c r="C39" s="30" t="s">
        <v>194</v>
      </c>
      <c r="D39" s="29">
        <v>1997</v>
      </c>
      <c r="E39" s="30" t="s">
        <v>30</v>
      </c>
      <c r="F39" s="30">
        <v>35.9</v>
      </c>
      <c r="G39" s="30">
        <v>-84.33</v>
      </c>
      <c r="H39" s="31">
        <v>600</v>
      </c>
      <c r="I39" s="31">
        <v>784</v>
      </c>
      <c r="J39" s="31">
        <v>898</v>
      </c>
      <c r="K39" s="31">
        <v>996</v>
      </c>
      <c r="L39" s="31">
        <v>698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2">
        <v>5</v>
      </c>
      <c r="AI39" s="32">
        <f>AVERAGE(H39:AG39)</f>
        <v>795.2</v>
      </c>
      <c r="AJ39" s="32">
        <f>IF(ISBLANK(H39),"",H39-$AI$39)</f>
        <v>-195.20000000000005</v>
      </c>
      <c r="AK39" s="32">
        <f>IF(ISBLANK(I39),"",I39-$AI$39)</f>
        <v>-11.200000000000045</v>
      </c>
      <c r="AL39" s="32">
        <f>IF(ISBLANK(J39),"",J39-$AI$39)</f>
        <v>102.79999999999995</v>
      </c>
      <c r="AM39" s="32">
        <f>IF(ISBLANK(K39),"",K39-$AI$39)</f>
        <v>200.79999999999995</v>
      </c>
      <c r="AN39" s="32">
        <f>IF(ISBLANK(L39),"",L39-$AI$39)</f>
        <v>-97.200000000000045</v>
      </c>
      <c r="AO39" s="32" t="str">
        <f>IF(ISBLANK(M39),"",M39-$AI$39)</f>
        <v/>
      </c>
      <c r="AP39" s="32" t="str">
        <f>IF(ISBLANK(N39),"",N39-$AI$39)</f>
        <v/>
      </c>
      <c r="AQ39" s="32" t="str">
        <f>IF(ISBLANK(O39),"",O39-$AI$39)</f>
        <v/>
      </c>
      <c r="AR39" s="32" t="str">
        <f>IF(ISBLANK(P39),"",P39-$AI$39)</f>
        <v/>
      </c>
      <c r="AS39" s="32" t="str">
        <f>IF(ISBLANK(Q39),"",Q39-$AI$39)</f>
        <v/>
      </c>
      <c r="AT39" s="32" t="str">
        <f>IF(ISBLANK(R39),"",R39-$AI$39)</f>
        <v/>
      </c>
      <c r="AU39" s="32" t="str">
        <f>IF(ISBLANK(S39),"",S39-$AI$39)</f>
        <v/>
      </c>
      <c r="AV39" s="32" t="str">
        <f>IF(ISBLANK(T39),"",T39-$AI$39)</f>
        <v/>
      </c>
      <c r="AW39" s="32" t="str">
        <f>IF(ISBLANK(U39),"",U39-$AI$39)</f>
        <v/>
      </c>
      <c r="AX39" s="32" t="str">
        <f>IF(ISBLANK(V39),"",V39-$AI$39)</f>
        <v/>
      </c>
      <c r="AY39" s="32" t="str">
        <f>IF(ISBLANK(W39),"",W39-$AI$39)</f>
        <v/>
      </c>
      <c r="AZ39" s="32" t="str">
        <f>IF(ISBLANK(X39),"",X39-$AI$39)</f>
        <v/>
      </c>
      <c r="BA39" s="32" t="str">
        <f>IF(ISBLANK(Y39),"",Y39-$AI$39)</f>
        <v/>
      </c>
      <c r="BB39" s="32" t="str">
        <f>IF(ISBLANK(Z39),"",Z39-$AI$39)</f>
        <v/>
      </c>
      <c r="BC39" s="32" t="str">
        <f>IF(ISBLANK(AA39),"",AA39-$AI$39)</f>
        <v/>
      </c>
      <c r="BD39" s="32" t="str">
        <f>IF(ISBLANK(AB39),"",AB39-$AI$39)</f>
        <v/>
      </c>
      <c r="BE39" s="32" t="str">
        <f>IF(ISBLANK(AC39),"",AC39-$AI$39)</f>
        <v/>
      </c>
      <c r="BF39" s="32" t="str">
        <f>IF(ISBLANK(AD39),"",AD39-$AI$39)</f>
        <v/>
      </c>
      <c r="BG39" s="32" t="str">
        <f>IF(ISBLANK(AE39),"",AE39-$AI$39)</f>
        <v/>
      </c>
      <c r="BH39" s="32" t="str">
        <f>IF(ISBLANK(AF39),"",AF39-$AI$39)</f>
        <v/>
      </c>
      <c r="BI39" s="32" t="str">
        <f>IF(ISBLANK(AG39),"",AG39-$AI$39)</f>
        <v/>
      </c>
    </row>
    <row r="40" spans="1:61" x14ac:dyDescent="0.15">
      <c r="A40" s="22">
        <v>23</v>
      </c>
      <c r="B40" s="22">
        <v>7290</v>
      </c>
      <c r="C40" s="3" t="s">
        <v>201</v>
      </c>
      <c r="D40" s="22">
        <v>2005</v>
      </c>
      <c r="E40" s="3" t="s">
        <v>124</v>
      </c>
      <c r="F40" s="3">
        <v>35.97</v>
      </c>
      <c r="G40" s="3">
        <v>-79.13</v>
      </c>
      <c r="H40" s="1">
        <v>1480</v>
      </c>
      <c r="I40" s="1">
        <v>1840</v>
      </c>
      <c r="J40" s="1">
        <v>1300</v>
      </c>
      <c r="K40" s="1">
        <v>1510</v>
      </c>
      <c r="L40" s="1">
        <v>1180</v>
      </c>
      <c r="M40" s="1">
        <v>1090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>
        <v>6</v>
      </c>
      <c r="AI40">
        <f>AVERAGE(H40:AG40)</f>
        <v>1400</v>
      </c>
      <c r="AJ40">
        <f>IF(ISBLANK(H40),"",H40-$AI$40)</f>
        <v>80</v>
      </c>
      <c r="AK40">
        <f>IF(ISBLANK(I40),"",I40-$AI$40)</f>
        <v>440</v>
      </c>
      <c r="AL40">
        <f>IF(ISBLANK(J40),"",J40-$AI$40)</f>
        <v>-100</v>
      </c>
      <c r="AM40">
        <f>IF(ISBLANK(K40),"",K40-$AI$40)</f>
        <v>110</v>
      </c>
      <c r="AN40">
        <f>IF(ISBLANK(L40),"",L40-$AI$40)</f>
        <v>-220</v>
      </c>
      <c r="AO40">
        <f>IF(ISBLANK(M40),"",M40-$AI$40)</f>
        <v>-310</v>
      </c>
      <c r="AP40" t="str">
        <f>IF(ISBLANK(N40),"",N40-$AI$40)</f>
        <v/>
      </c>
      <c r="AQ40" t="str">
        <f>IF(ISBLANK(O40),"",O40-$AI$40)</f>
        <v/>
      </c>
      <c r="AR40" t="str">
        <f>IF(ISBLANK(P40),"",P40-$AI$40)</f>
        <v/>
      </c>
      <c r="AS40" t="str">
        <f>IF(ISBLANK(Q40),"",Q40-$AI$40)</f>
        <v/>
      </c>
      <c r="AT40" t="str">
        <f>IF(ISBLANK(R40),"",R40-$AI$40)</f>
        <v/>
      </c>
      <c r="AU40" t="str">
        <f>IF(ISBLANK(S40),"",S40-$AI$40)</f>
        <v/>
      </c>
      <c r="AV40" t="str">
        <f>IF(ISBLANK(T40),"",T40-$AI$40)</f>
        <v/>
      </c>
      <c r="AW40" t="str">
        <f>IF(ISBLANK(U40),"",U40-$AI$40)</f>
        <v/>
      </c>
      <c r="AX40" t="str">
        <f>IF(ISBLANK(V40),"",V40-$AI$40)</f>
        <v/>
      </c>
      <c r="AY40" t="str">
        <f>IF(ISBLANK(W40),"",W40-$AI$40)</f>
        <v/>
      </c>
      <c r="AZ40" t="str">
        <f>IF(ISBLANK(X40),"",X40-$AI$40)</f>
        <v/>
      </c>
      <c r="BA40" t="str">
        <f>IF(ISBLANK(Y40),"",Y40-$AI$40)</f>
        <v/>
      </c>
      <c r="BB40" t="str">
        <f>IF(ISBLANK(Z40),"",Z40-$AI$40)</f>
        <v/>
      </c>
      <c r="BC40" t="str">
        <f>IF(ISBLANK(AA40),"",AA40-$AI$40)</f>
        <v/>
      </c>
      <c r="BD40" t="str">
        <f>IF(ISBLANK(AB40),"",AB40-$AI$40)</f>
        <v/>
      </c>
      <c r="BE40" t="str">
        <f>IF(ISBLANK(AC40),"",AC40-$AI$40)</f>
        <v/>
      </c>
      <c r="BF40" t="str">
        <f>IF(ISBLANK(AD40),"",AD40-$AI$40)</f>
        <v/>
      </c>
      <c r="BG40" t="str">
        <f>IF(ISBLANK(AE40),"",AE40-$AI$40)</f>
        <v/>
      </c>
      <c r="BH40" t="str">
        <f>IF(ISBLANK(AF40),"",AF40-$AI$40)</f>
        <v/>
      </c>
      <c r="BI40" t="str">
        <f>IF(ISBLANK(AG40),"",AG40-$AI$40)</f>
        <v/>
      </c>
    </row>
    <row r="41" spans="1:61" x14ac:dyDescent="0.15">
      <c r="A41" s="22">
        <v>23</v>
      </c>
      <c r="B41" s="22">
        <v>7290</v>
      </c>
      <c r="C41" s="3" t="s">
        <v>202</v>
      </c>
      <c r="D41" s="22">
        <v>2005</v>
      </c>
      <c r="E41" s="3" t="s">
        <v>124</v>
      </c>
      <c r="F41" s="3">
        <v>35.97</v>
      </c>
      <c r="G41" s="3">
        <v>-79.13</v>
      </c>
      <c r="H41" s="1">
        <v>1220</v>
      </c>
      <c r="I41" s="1">
        <v>1640</v>
      </c>
      <c r="J41" s="1">
        <v>1120</v>
      </c>
      <c r="K41" s="1">
        <v>1230</v>
      </c>
      <c r="L41" s="1">
        <v>1220</v>
      </c>
      <c r="M41" s="1">
        <v>1210</v>
      </c>
      <c r="N41" s="1"/>
      <c r="O41" s="1"/>
      <c r="P41" s="1"/>
      <c r="Q41" s="1"/>
      <c r="R41" s="1"/>
      <c r="S41" s="1"/>
      <c r="T41" s="1"/>
      <c r="U41" s="1"/>
      <c r="V41" s="1"/>
      <c r="W41" s="19"/>
      <c r="X41" s="1"/>
      <c r="Y41" s="1"/>
      <c r="Z41" s="1"/>
      <c r="AA41" s="1"/>
      <c r="AB41" s="1"/>
      <c r="AC41" s="1"/>
      <c r="AD41" s="1"/>
      <c r="AE41" s="1"/>
      <c r="AF41" s="1"/>
      <c r="AG41" s="1"/>
      <c r="AH41">
        <v>6</v>
      </c>
      <c r="AI41">
        <f>AVERAGE(H41:AG41)</f>
        <v>1273.3333333333333</v>
      </c>
      <c r="AJ41">
        <f>IF(ISBLANK(H41),"",H41-$AI$41)</f>
        <v>-53.333333333333258</v>
      </c>
      <c r="AK41">
        <f>IF(ISBLANK(I41),"",I41-$AI$41)</f>
        <v>366.66666666666674</v>
      </c>
      <c r="AL41">
        <f>IF(ISBLANK(J41),"",J41-$AI$41)</f>
        <v>-153.33333333333326</v>
      </c>
      <c r="AM41">
        <f>IF(ISBLANK(K41),"",K41-$AI$41)</f>
        <v>-43.333333333333258</v>
      </c>
      <c r="AN41">
        <f>IF(ISBLANK(L41),"",L41-$AI$41)</f>
        <v>-53.333333333333258</v>
      </c>
      <c r="AO41">
        <f>IF(ISBLANK(M41),"",M41-$AI$41)</f>
        <v>-63.333333333333258</v>
      </c>
      <c r="AP41" t="str">
        <f>IF(ISBLANK(N41),"",N41-$AI$41)</f>
        <v/>
      </c>
      <c r="AQ41" t="str">
        <f>IF(ISBLANK(O41),"",O41-$AI$41)</f>
        <v/>
      </c>
      <c r="AR41" t="str">
        <f>IF(ISBLANK(P41),"",P41-$AI$41)</f>
        <v/>
      </c>
      <c r="AS41" t="str">
        <f>IF(ISBLANK(Q41),"",Q41-$AI$41)</f>
        <v/>
      </c>
      <c r="AT41" t="str">
        <f>IF(ISBLANK(R41),"",R41-$AI$41)</f>
        <v/>
      </c>
      <c r="AU41" t="str">
        <f>IF(ISBLANK(S41),"",S41-$AI$41)</f>
        <v/>
      </c>
      <c r="AV41" t="str">
        <f>IF(ISBLANK(T41),"",T41-$AI$41)</f>
        <v/>
      </c>
      <c r="AW41" t="str">
        <f>IF(ISBLANK(U41),"",U41-$AI$41)</f>
        <v/>
      </c>
      <c r="AX41" t="str">
        <f>IF(ISBLANK(V41),"",V41-$AI$41)</f>
        <v/>
      </c>
      <c r="AY41" t="str">
        <f>IF(ISBLANK(W41),"",W41-$AI$41)</f>
        <v/>
      </c>
      <c r="AZ41" t="str">
        <f>IF(ISBLANK(X41),"",X41-$AI$41)</f>
        <v/>
      </c>
      <c r="BA41" t="str">
        <f>IF(ISBLANK(Y41),"",Y41-$AI$41)</f>
        <v/>
      </c>
      <c r="BB41" t="str">
        <f>IF(ISBLANK(Z41),"",Z41-$AI$41)</f>
        <v/>
      </c>
      <c r="BC41" t="str">
        <f>IF(ISBLANK(AA41),"",AA41-$AI$41)</f>
        <v/>
      </c>
      <c r="BD41" t="str">
        <f>IF(ISBLANK(AB41),"",AB41-$AI$41)</f>
        <v/>
      </c>
      <c r="BE41" t="str">
        <f>IF(ISBLANK(AC41),"",AC41-$AI$41)</f>
        <v/>
      </c>
      <c r="BF41" t="str">
        <f>IF(ISBLANK(AD41),"",AD41-$AI$41)</f>
        <v/>
      </c>
      <c r="BG41" t="str">
        <f>IF(ISBLANK(AE41),"",AE41-$AI$41)</f>
        <v/>
      </c>
      <c r="BH41" t="str">
        <f>IF(ISBLANK(AF41),"",AF41-$AI$41)</f>
        <v/>
      </c>
      <c r="BI41" t="str">
        <f>IF(ISBLANK(AG41),"",AG41-$AI$41)</f>
        <v/>
      </c>
    </row>
    <row r="42" spans="1:61" x14ac:dyDescent="0.15">
      <c r="A42" s="22">
        <v>23</v>
      </c>
      <c r="B42" s="22">
        <v>7290</v>
      </c>
      <c r="C42" s="3" t="s">
        <v>203</v>
      </c>
      <c r="D42" s="22">
        <v>2005</v>
      </c>
      <c r="E42" s="3" t="s">
        <v>124</v>
      </c>
      <c r="F42" s="3">
        <v>35.97</v>
      </c>
      <c r="G42" s="3">
        <v>-79.13</v>
      </c>
      <c r="H42" s="1">
        <v>1610</v>
      </c>
      <c r="I42" s="1">
        <v>1690</v>
      </c>
      <c r="J42" s="1">
        <v>1480</v>
      </c>
      <c r="K42" s="1">
        <v>1410</v>
      </c>
      <c r="L42" s="1">
        <v>1490</v>
      </c>
      <c r="M42" s="1">
        <v>1490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>
        <v>6</v>
      </c>
      <c r="AI42">
        <f>AVERAGE(H42:AG42)</f>
        <v>1528.3333333333333</v>
      </c>
      <c r="AJ42">
        <f>IF(ISBLANK(H42),"",H42-$AI$42)</f>
        <v>81.666666666666742</v>
      </c>
      <c r="AK42">
        <f>IF(ISBLANK(I42),"",I42-$AI$42)</f>
        <v>161.66666666666674</v>
      </c>
      <c r="AL42">
        <f>IF(ISBLANK(J42),"",J42-$AI$42)</f>
        <v>-48.333333333333258</v>
      </c>
      <c r="AM42">
        <f>IF(ISBLANK(K42),"",K42-$AI$42)</f>
        <v>-118.33333333333326</v>
      </c>
      <c r="AN42">
        <f>IF(ISBLANK(L42),"",L42-$AI$42)</f>
        <v>-38.333333333333258</v>
      </c>
      <c r="AO42">
        <f>IF(ISBLANK(M42),"",M42-$AI$42)</f>
        <v>-38.333333333333258</v>
      </c>
      <c r="AP42" t="str">
        <f>IF(ISBLANK(N42),"",N42-$AI$42)</f>
        <v/>
      </c>
      <c r="AQ42" t="str">
        <f>IF(ISBLANK(O42),"",O42-$AI$42)</f>
        <v/>
      </c>
      <c r="AR42" t="str">
        <f>IF(ISBLANK(P42),"",P42-$AI$42)</f>
        <v/>
      </c>
      <c r="AS42" t="str">
        <f>IF(ISBLANK(Q42),"",Q42-$AI$42)</f>
        <v/>
      </c>
      <c r="AT42" t="str">
        <f>IF(ISBLANK(R42),"",R42-$AI$42)</f>
        <v/>
      </c>
      <c r="AU42" t="str">
        <f>IF(ISBLANK(S42),"",S42-$AI$42)</f>
        <v/>
      </c>
      <c r="AV42" t="str">
        <f>IF(ISBLANK(T42),"",T42-$AI$42)</f>
        <v/>
      </c>
      <c r="AW42" t="str">
        <f>IF(ISBLANK(U42),"",U42-$AI$42)</f>
        <v/>
      </c>
      <c r="AX42" t="str">
        <f>IF(ISBLANK(V42),"",V42-$AI$42)</f>
        <v/>
      </c>
      <c r="AY42" t="str">
        <f>IF(ISBLANK(W42),"",W42-$AI$42)</f>
        <v/>
      </c>
      <c r="AZ42" t="str">
        <f>IF(ISBLANK(X42),"",X42-$AI$42)</f>
        <v/>
      </c>
      <c r="BA42" t="str">
        <f>IF(ISBLANK(Y42),"",Y42-$AI$42)</f>
        <v/>
      </c>
      <c r="BB42" t="str">
        <f>IF(ISBLANK(Z42),"",Z42-$AI$42)</f>
        <v/>
      </c>
      <c r="BC42" t="str">
        <f>IF(ISBLANK(AA42),"",AA42-$AI$42)</f>
        <v/>
      </c>
      <c r="BD42" t="str">
        <f>IF(ISBLANK(AB42),"",AB42-$AI$42)</f>
        <v/>
      </c>
      <c r="BE42" t="str">
        <f>IF(ISBLANK(AC42),"",AC42-$AI$42)</f>
        <v/>
      </c>
      <c r="BF42" t="str">
        <f>IF(ISBLANK(AD42),"",AD42-$AI$42)</f>
        <v/>
      </c>
      <c r="BG42" t="str">
        <f>IF(ISBLANK(AE42),"",AE42-$AI$42)</f>
        <v/>
      </c>
      <c r="BH42" t="str">
        <f>IF(ISBLANK(AF42),"",AF42-$AI$42)</f>
        <v/>
      </c>
      <c r="BI42" t="str">
        <f>IF(ISBLANK(AG42),"",AG42-$AI$42)</f>
        <v/>
      </c>
    </row>
    <row r="43" spans="1:61" x14ac:dyDescent="0.15">
      <c r="A43" s="22">
        <v>23</v>
      </c>
      <c r="B43" s="22">
        <v>7290</v>
      </c>
      <c r="C43" s="20" t="s">
        <v>204</v>
      </c>
      <c r="D43" s="22">
        <v>2001</v>
      </c>
      <c r="E43" s="20" t="s">
        <v>124</v>
      </c>
      <c r="F43" s="3">
        <v>35.97</v>
      </c>
      <c r="G43" s="3">
        <v>-79.13</v>
      </c>
      <c r="H43" s="21">
        <v>1360</v>
      </c>
      <c r="I43" s="21">
        <v>1210</v>
      </c>
      <c r="J43" s="21">
        <v>1480</v>
      </c>
      <c r="K43" s="21">
        <v>1420</v>
      </c>
      <c r="L43" s="21">
        <v>1100</v>
      </c>
      <c r="M43" s="21">
        <v>1410</v>
      </c>
      <c r="N43" s="21">
        <v>970.81</v>
      </c>
      <c r="O43" s="21">
        <v>1230</v>
      </c>
      <c r="P43" s="21">
        <v>1180</v>
      </c>
      <c r="Q43" s="21">
        <v>1190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>
        <v>10</v>
      </c>
      <c r="AI43">
        <f>AVERAGE(H43:AG43)</f>
        <v>1255.0809999999999</v>
      </c>
      <c r="AJ43">
        <f>IF(ISBLANK(H43),"",H43-$AI$43)</f>
        <v>104.9190000000001</v>
      </c>
      <c r="AK43">
        <f>IF(ISBLANK(I43),"",I43-$AI$43)</f>
        <v>-45.080999999999904</v>
      </c>
      <c r="AL43">
        <f>IF(ISBLANK(J43),"",J43-$AI$43)</f>
        <v>224.9190000000001</v>
      </c>
      <c r="AM43">
        <f>IF(ISBLANK(K43),"",K43-$AI$43)</f>
        <v>164.9190000000001</v>
      </c>
      <c r="AN43">
        <f>IF(ISBLANK(L43),"",L43-$AI$43)</f>
        <v>-155.0809999999999</v>
      </c>
      <c r="AO43">
        <f>IF(ISBLANK(M43),"",M43-$AI$43)</f>
        <v>154.9190000000001</v>
      </c>
      <c r="AP43">
        <f>IF(ISBLANK(N43),"",N43-$AI$43)</f>
        <v>-284.27099999999996</v>
      </c>
      <c r="AQ43">
        <f>IF(ISBLANK(O43),"",O43-$AI$43)</f>
        <v>-25.080999999999904</v>
      </c>
      <c r="AR43">
        <f>IF(ISBLANK(P43),"",P43-$AI$43)</f>
        <v>-75.080999999999904</v>
      </c>
      <c r="AS43">
        <f>IF(ISBLANK(Q43),"",Q43-$AI$43)</f>
        <v>-65.080999999999904</v>
      </c>
      <c r="AT43" t="str">
        <f>IF(ISBLANK(R43),"",R43-$AI$43)</f>
        <v/>
      </c>
      <c r="AU43" t="str">
        <f>IF(ISBLANK(S43),"",S43-$AI$43)</f>
        <v/>
      </c>
      <c r="AV43" t="str">
        <f>IF(ISBLANK(T43),"",T43-$AI$43)</f>
        <v/>
      </c>
      <c r="AW43" t="str">
        <f>IF(ISBLANK(U43),"",U43-$AI$43)</f>
        <v/>
      </c>
      <c r="AX43" t="str">
        <f>IF(ISBLANK(V43),"",V43-$AI$43)</f>
        <v/>
      </c>
      <c r="AY43" t="str">
        <f>IF(ISBLANK(W43),"",W43-$AI$43)</f>
        <v/>
      </c>
      <c r="AZ43" t="str">
        <f>IF(ISBLANK(X43),"",X43-$AI$43)</f>
        <v/>
      </c>
      <c r="BA43" t="str">
        <f>IF(ISBLANK(Y43),"",Y43-$AI$43)</f>
        <v/>
      </c>
      <c r="BB43" t="str">
        <f>IF(ISBLANK(Z43),"",Z43-$AI$43)</f>
        <v/>
      </c>
      <c r="BC43" t="str">
        <f>IF(ISBLANK(AA43),"",AA43-$AI$43)</f>
        <v/>
      </c>
      <c r="BD43" t="str">
        <f>IF(ISBLANK(AB43),"",AB43-$AI$43)</f>
        <v/>
      </c>
      <c r="BE43" t="str">
        <f>IF(ISBLANK(AC43),"",AC43-$AI$43)</f>
        <v/>
      </c>
      <c r="BF43" t="str">
        <f>IF(ISBLANK(AD43),"",AD43-$AI$43)</f>
        <v/>
      </c>
      <c r="BG43" t="str">
        <f>IF(ISBLANK(AE43),"",AE43-$AI$43)</f>
        <v/>
      </c>
      <c r="BH43" t="str">
        <f>IF(ISBLANK(AF43),"",AF43-$AI$43)</f>
        <v/>
      </c>
      <c r="BI43" t="str">
        <f>IF(ISBLANK(AG43),"",AG43-$AI$43)</f>
        <v/>
      </c>
    </row>
    <row r="44" spans="1:61" x14ac:dyDescent="0.15">
      <c r="A44" s="22">
        <v>23</v>
      </c>
      <c r="B44" s="22">
        <v>7290</v>
      </c>
      <c r="C44" s="3" t="s">
        <v>205</v>
      </c>
      <c r="D44" s="22">
        <v>2001</v>
      </c>
      <c r="E44" s="3" t="s">
        <v>124</v>
      </c>
      <c r="F44" s="3">
        <v>35.97</v>
      </c>
      <c r="G44" s="3">
        <v>-79.13</v>
      </c>
      <c r="H44" s="1">
        <v>1440</v>
      </c>
      <c r="I44" s="1">
        <v>1330</v>
      </c>
      <c r="J44" s="1">
        <v>1520</v>
      </c>
      <c r="K44" s="1">
        <v>1550</v>
      </c>
      <c r="L44" s="1">
        <v>1350</v>
      </c>
      <c r="M44" s="1">
        <v>1630</v>
      </c>
      <c r="N44" s="1">
        <v>1180</v>
      </c>
      <c r="O44" s="1">
        <v>1310</v>
      </c>
      <c r="P44" s="1">
        <v>1260</v>
      </c>
      <c r="Q44" s="1">
        <v>1240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>
        <v>10</v>
      </c>
      <c r="AI44">
        <f>AVERAGE(H44:AG44)</f>
        <v>1381</v>
      </c>
      <c r="AJ44">
        <f>IF(ISBLANK(H44),"",H44-$AI$44)</f>
        <v>59</v>
      </c>
      <c r="AK44">
        <f>IF(ISBLANK(I44),"",I44-$AI$44)</f>
        <v>-51</v>
      </c>
      <c r="AL44">
        <f>IF(ISBLANK(J44),"",J44-$AI$44)</f>
        <v>139</v>
      </c>
      <c r="AM44">
        <f>IF(ISBLANK(K44),"",K44-$AI$44)</f>
        <v>169</v>
      </c>
      <c r="AN44">
        <f>IF(ISBLANK(L44),"",L44-$AI$44)</f>
        <v>-31</v>
      </c>
      <c r="AO44">
        <f>IF(ISBLANK(M44),"",M44-$AI$44)</f>
        <v>249</v>
      </c>
      <c r="AP44">
        <f>IF(ISBLANK(N44),"",N44-$AI$44)</f>
        <v>-201</v>
      </c>
      <c r="AQ44">
        <f>IF(ISBLANK(O44),"",O44-$AI$44)</f>
        <v>-71</v>
      </c>
      <c r="AR44">
        <f>IF(ISBLANK(P44),"",P44-$AI$44)</f>
        <v>-121</v>
      </c>
      <c r="AS44">
        <f>IF(ISBLANK(Q44),"",Q44-$AI$44)</f>
        <v>-141</v>
      </c>
      <c r="AT44" t="str">
        <f>IF(ISBLANK(R44),"",R44-$AI$44)</f>
        <v/>
      </c>
      <c r="AU44" t="str">
        <f>IF(ISBLANK(S44),"",S44-$AI$44)</f>
        <v/>
      </c>
      <c r="AV44" t="str">
        <f>IF(ISBLANK(T44),"",T44-$AI$44)</f>
        <v/>
      </c>
      <c r="AW44" t="str">
        <f>IF(ISBLANK(U44),"",U44-$AI$44)</f>
        <v/>
      </c>
      <c r="AX44" t="str">
        <f>IF(ISBLANK(V44),"",V44-$AI$44)</f>
        <v/>
      </c>
      <c r="AY44" t="str">
        <f>IF(ISBLANK(W44),"",W44-$AI$44)</f>
        <v/>
      </c>
      <c r="AZ44" t="str">
        <f>IF(ISBLANK(X44),"",X44-$AI$44)</f>
        <v/>
      </c>
      <c r="BA44" t="str">
        <f>IF(ISBLANK(Y44),"",Y44-$AI$44)</f>
        <v/>
      </c>
      <c r="BB44" t="str">
        <f>IF(ISBLANK(Z44),"",Z44-$AI$44)</f>
        <v/>
      </c>
      <c r="BC44" t="str">
        <f>IF(ISBLANK(AA44),"",AA44-$AI$44)</f>
        <v/>
      </c>
      <c r="BD44" t="str">
        <f>IF(ISBLANK(AB44),"",AB44-$AI$44)</f>
        <v/>
      </c>
      <c r="BE44" t="str">
        <f>IF(ISBLANK(AC44),"",AC44-$AI$44)</f>
        <v/>
      </c>
      <c r="BF44" t="str">
        <f>IF(ISBLANK(AD44),"",AD44-$AI$44)</f>
        <v/>
      </c>
      <c r="BG44" t="str">
        <f>IF(ISBLANK(AE44),"",AE44-$AI$44)</f>
        <v/>
      </c>
      <c r="BH44" t="str">
        <f>IF(ISBLANK(AF44),"",AF44-$AI$44)</f>
        <v/>
      </c>
      <c r="BI44" t="str">
        <f>IF(ISBLANK(AG44),"",AG44-$AI$44)</f>
        <v/>
      </c>
    </row>
    <row r="45" spans="1:61" x14ac:dyDescent="0.15">
      <c r="A45" s="22">
        <v>23</v>
      </c>
      <c r="B45" s="22">
        <v>7290</v>
      </c>
      <c r="C45" s="3" t="s">
        <v>206</v>
      </c>
      <c r="D45" s="22">
        <v>2001</v>
      </c>
      <c r="E45" s="3" t="s">
        <v>124</v>
      </c>
      <c r="F45" s="3">
        <v>35.97</v>
      </c>
      <c r="G45" s="3">
        <v>-79.13</v>
      </c>
      <c r="H45" s="1">
        <v>1190</v>
      </c>
      <c r="I45" s="1">
        <v>1250</v>
      </c>
      <c r="J45" s="1">
        <v>1320</v>
      </c>
      <c r="K45" s="1">
        <v>1280</v>
      </c>
      <c r="L45" s="1">
        <v>1080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>
        <v>5</v>
      </c>
      <c r="AI45">
        <f>AVERAGE(H45:AG45)</f>
        <v>1224</v>
      </c>
      <c r="AJ45">
        <f>IF(ISBLANK(H45),"",H45-$AI$45)</f>
        <v>-34</v>
      </c>
      <c r="AK45">
        <f>IF(ISBLANK(I45),"",I45-$AI$45)</f>
        <v>26</v>
      </c>
      <c r="AL45">
        <f>IF(ISBLANK(J45),"",J45-$AI$45)</f>
        <v>96</v>
      </c>
      <c r="AM45">
        <f>IF(ISBLANK(K45),"",K45-$AI$45)</f>
        <v>56</v>
      </c>
      <c r="AN45">
        <f>IF(ISBLANK(L45),"",L45-$AI$45)</f>
        <v>-144</v>
      </c>
      <c r="AO45" t="str">
        <f>IF(ISBLANK(M45),"",M45-$AI$45)</f>
        <v/>
      </c>
      <c r="AP45" t="str">
        <f>IF(ISBLANK(N45),"",N45-$AI$45)</f>
        <v/>
      </c>
      <c r="AQ45" t="str">
        <f>IF(ISBLANK(O45),"",O45-$AI$45)</f>
        <v/>
      </c>
      <c r="AR45" t="str">
        <f>IF(ISBLANK(P45),"",P45-$AI$45)</f>
        <v/>
      </c>
      <c r="AS45" t="str">
        <f>IF(ISBLANK(Q45),"",Q45-$AI$45)</f>
        <v/>
      </c>
      <c r="AT45" t="str">
        <f>IF(ISBLANK(R45),"",R45-$AI$45)</f>
        <v/>
      </c>
      <c r="AU45" t="str">
        <f>IF(ISBLANK(S45),"",S45-$AI$45)</f>
        <v/>
      </c>
      <c r="AV45" t="str">
        <f>IF(ISBLANK(T45),"",T45-$AI$45)</f>
        <v/>
      </c>
      <c r="AW45" t="str">
        <f>IF(ISBLANK(U45),"",U45-$AI$45)</f>
        <v/>
      </c>
      <c r="AX45" t="str">
        <f>IF(ISBLANK(V45),"",V45-$AI$45)</f>
        <v/>
      </c>
      <c r="AY45" t="str">
        <f>IF(ISBLANK(W45),"",W45-$AI$45)</f>
        <v/>
      </c>
      <c r="AZ45" t="str">
        <f>IF(ISBLANK(X45),"",X45-$AI$45)</f>
        <v/>
      </c>
      <c r="BA45" t="str">
        <f>IF(ISBLANK(Y45),"",Y45-$AI$45)</f>
        <v/>
      </c>
      <c r="BB45" t="str">
        <f>IF(ISBLANK(Z45),"",Z45-$AI$45)</f>
        <v/>
      </c>
      <c r="BC45" t="str">
        <f>IF(ISBLANK(AA45),"",AA45-$AI$45)</f>
        <v/>
      </c>
      <c r="BD45" t="str">
        <f>IF(ISBLANK(AB45),"",AB45-$AI$45)</f>
        <v/>
      </c>
      <c r="BE45" t="str">
        <f>IF(ISBLANK(AC45),"",AC45-$AI$45)</f>
        <v/>
      </c>
      <c r="BF45" t="str">
        <f>IF(ISBLANK(AD45),"",AD45-$AI$45)</f>
        <v/>
      </c>
      <c r="BG45" t="str">
        <f>IF(ISBLANK(AE45),"",AE45-$AI$45)</f>
        <v/>
      </c>
      <c r="BH45" t="str">
        <f>IF(ISBLANK(AF45),"",AF45-$AI$45)</f>
        <v/>
      </c>
      <c r="BI45" t="str">
        <f>IF(ISBLANK(AG45),"",AG45-$AI$45)</f>
        <v/>
      </c>
    </row>
    <row r="46" spans="1:61" x14ac:dyDescent="0.15">
      <c r="A46" s="22">
        <v>24</v>
      </c>
      <c r="B46" s="26">
        <v>7636</v>
      </c>
      <c r="C46" s="3" t="s">
        <v>214</v>
      </c>
      <c r="D46" s="22">
        <v>2005</v>
      </c>
      <c r="E46" s="3" t="s">
        <v>37</v>
      </c>
      <c r="F46" s="3">
        <v>37.733333330000001</v>
      </c>
      <c r="G46" s="3">
        <v>112.3666667</v>
      </c>
      <c r="H46" s="1">
        <v>1733.2296526697771</v>
      </c>
      <c r="I46" s="1">
        <v>1290.4613789528255</v>
      </c>
      <c r="J46" s="1">
        <v>1487.2472783825817</v>
      </c>
      <c r="K46" s="1">
        <v>1237.4805598755831</v>
      </c>
      <c r="L46" s="1">
        <v>1343.4421980300674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>
        <v>5</v>
      </c>
      <c r="AI46">
        <f>AVERAGE(H46:AG46)</f>
        <v>1418.372213582167</v>
      </c>
      <c r="AJ46">
        <f>IF(ISBLANK(H46),"",H46-$AI$46)</f>
        <v>314.85743908761015</v>
      </c>
      <c r="AK46">
        <f>IF(ISBLANK(I46),"",I46-$AI$46)</f>
        <v>-127.91083462934148</v>
      </c>
      <c r="AL46">
        <f>IF(ISBLANK(J46),"",J46-$AI$46)</f>
        <v>68.875064800414748</v>
      </c>
      <c r="AM46">
        <f>IF(ISBLANK(K46),"",K46-$AI$46)</f>
        <v>-180.89165370658384</v>
      </c>
      <c r="AN46">
        <f>IF(ISBLANK(L46),"",L46-$AI$46)</f>
        <v>-74.930015552099576</v>
      </c>
      <c r="AO46" t="str">
        <f>IF(ISBLANK(M46),"",M46-$AI$46)</f>
        <v/>
      </c>
      <c r="AP46" t="str">
        <f>IF(ISBLANK(N46),"",N46-$AI$46)</f>
        <v/>
      </c>
      <c r="AQ46" t="str">
        <f>IF(ISBLANK(O46),"",O46-$AI$46)</f>
        <v/>
      </c>
      <c r="AR46" t="str">
        <f>IF(ISBLANK(P46),"",P46-$AI$46)</f>
        <v/>
      </c>
      <c r="AS46" t="str">
        <f>IF(ISBLANK(Q46),"",Q46-$AI$46)</f>
        <v/>
      </c>
      <c r="AT46" t="str">
        <f>IF(ISBLANK(R46),"",R46-$AI$46)</f>
        <v/>
      </c>
      <c r="AU46" t="str">
        <f>IF(ISBLANK(S46),"",S46-$AI$46)</f>
        <v/>
      </c>
      <c r="AV46" t="str">
        <f>IF(ISBLANK(T46),"",T46-$AI$46)</f>
        <v/>
      </c>
      <c r="AW46" t="str">
        <f>IF(ISBLANK(U46),"",U46-$AI$46)</f>
        <v/>
      </c>
      <c r="AX46" t="str">
        <f>IF(ISBLANK(V46),"",V46-$AI$46)</f>
        <v/>
      </c>
      <c r="AY46" t="str">
        <f>IF(ISBLANK(W46),"",W46-$AI$46)</f>
        <v/>
      </c>
      <c r="AZ46" t="str">
        <f>IF(ISBLANK(X46),"",X46-$AI$46)</f>
        <v/>
      </c>
      <c r="BA46" t="str">
        <f>IF(ISBLANK(Y46),"",Y46-$AI$46)</f>
        <v/>
      </c>
      <c r="BB46" t="str">
        <f>IF(ISBLANK(Z46),"",Z46-$AI$46)</f>
        <v/>
      </c>
      <c r="BC46" t="str">
        <f>IF(ISBLANK(AA46),"",AA46-$AI$46)</f>
        <v/>
      </c>
      <c r="BD46" t="str">
        <f>IF(ISBLANK(AB46),"",AB46-$AI$46)</f>
        <v/>
      </c>
      <c r="BE46" t="str">
        <f>IF(ISBLANK(AC46),"",AC46-$AI$46)</f>
        <v/>
      </c>
      <c r="BF46" t="str">
        <f>IF(ISBLANK(AD46),"",AD46-$AI$46)</f>
        <v/>
      </c>
      <c r="BG46" t="str">
        <f>IF(ISBLANK(AE46),"",AE46-$AI$46)</f>
        <v/>
      </c>
      <c r="BH46" t="str">
        <f>IF(ISBLANK(AF46),"",AF46-$AI$46)</f>
        <v/>
      </c>
      <c r="BI46" t="str">
        <f>IF(ISBLANK(AG46),"",AG46-$AI$46)</f>
        <v/>
      </c>
    </row>
    <row r="47" spans="1:61" x14ac:dyDescent="0.15">
      <c r="A47" s="22">
        <v>24</v>
      </c>
      <c r="B47" s="26">
        <v>7636</v>
      </c>
      <c r="C47" s="3" t="s">
        <v>215</v>
      </c>
      <c r="D47" s="22">
        <v>2005</v>
      </c>
      <c r="E47" s="3" t="s">
        <v>37</v>
      </c>
      <c r="F47" s="3">
        <v>37.733333330000001</v>
      </c>
      <c r="G47" s="3">
        <v>112.3666667</v>
      </c>
      <c r="H47" s="1">
        <v>2051.1145671332297</v>
      </c>
      <c r="I47" s="1">
        <v>1271.5396578538102</v>
      </c>
      <c r="J47" s="1">
        <v>1460.7568688439605</v>
      </c>
      <c r="K47" s="1">
        <v>1260.1866251944014</v>
      </c>
      <c r="L47" s="1">
        <v>1555.3654743390359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>
        <v>5</v>
      </c>
      <c r="AI47">
        <f>AVERAGE(H47:AG47)</f>
        <v>1519.7926386728875</v>
      </c>
      <c r="AJ47">
        <f>IF(ISBLANK(H47),"",H47-$AI$47)</f>
        <v>531.32192846034218</v>
      </c>
      <c r="AK47">
        <f>IF(ISBLANK(I47),"",I47-$AI$47)</f>
        <v>-248.25298081907727</v>
      </c>
      <c r="AL47">
        <f>IF(ISBLANK(J47),"",J47-$AI$47)</f>
        <v>-59.035769828926959</v>
      </c>
      <c r="AM47">
        <f>IF(ISBLANK(K47),"",K47-$AI$47)</f>
        <v>-259.60601347848615</v>
      </c>
      <c r="AN47">
        <f>IF(ISBLANK(L47),"",L47-$AI$47)</f>
        <v>35.572835666148421</v>
      </c>
      <c r="AO47" t="str">
        <f>IF(ISBLANK(M47),"",M47-$AI$47)</f>
        <v/>
      </c>
      <c r="AP47" t="str">
        <f>IF(ISBLANK(N47),"",N47-$AI$47)</f>
        <v/>
      </c>
      <c r="AQ47" t="str">
        <f>IF(ISBLANK(O47),"",O47-$AI$47)</f>
        <v/>
      </c>
      <c r="AR47" t="str">
        <f>IF(ISBLANK(P47),"",P47-$AI$47)</f>
        <v/>
      </c>
      <c r="AS47" t="str">
        <f>IF(ISBLANK(Q47),"",Q47-$AI$47)</f>
        <v/>
      </c>
      <c r="AT47" t="str">
        <f>IF(ISBLANK(R47),"",R47-$AI$47)</f>
        <v/>
      </c>
      <c r="AU47" t="str">
        <f>IF(ISBLANK(S47),"",S47-$AI$47)</f>
        <v/>
      </c>
      <c r="AV47" t="str">
        <f>IF(ISBLANK(T47),"",T47-$AI$47)</f>
        <v/>
      </c>
      <c r="AW47" t="str">
        <f>IF(ISBLANK(U47),"",U47-$AI$47)</f>
        <v/>
      </c>
      <c r="AX47" t="str">
        <f>IF(ISBLANK(V47),"",V47-$AI$47)</f>
        <v/>
      </c>
      <c r="AY47" t="str">
        <f>IF(ISBLANK(W47),"",W47-$AI$47)</f>
        <v/>
      </c>
      <c r="AZ47" t="str">
        <f>IF(ISBLANK(X47),"",X47-$AI$47)</f>
        <v/>
      </c>
      <c r="BA47" t="str">
        <f>IF(ISBLANK(Y47),"",Y47-$AI$47)</f>
        <v/>
      </c>
      <c r="BB47" t="str">
        <f>IF(ISBLANK(Z47),"",Z47-$AI$47)</f>
        <v/>
      </c>
      <c r="BC47" t="str">
        <f>IF(ISBLANK(AA47),"",AA47-$AI$47)</f>
        <v/>
      </c>
      <c r="BD47" t="str">
        <f>IF(ISBLANK(AB47),"",AB47-$AI$47)</f>
        <v/>
      </c>
      <c r="BE47" t="str">
        <f>IF(ISBLANK(AC47),"",AC47-$AI$47)</f>
        <v/>
      </c>
      <c r="BF47" t="str">
        <f>IF(ISBLANK(AD47),"",AD47-$AI$47)</f>
        <v/>
      </c>
      <c r="BG47" t="str">
        <f>IF(ISBLANK(AE47),"",AE47-$AI$47)</f>
        <v/>
      </c>
      <c r="BH47" t="str">
        <f>IF(ISBLANK(AF47),"",AF47-$AI$47)</f>
        <v/>
      </c>
      <c r="BI47" t="str">
        <f>IF(ISBLANK(AG47),"",AG47-$AI$47)</f>
        <v/>
      </c>
    </row>
    <row r="48" spans="1:61" x14ac:dyDescent="0.15">
      <c r="A48" s="22">
        <v>25</v>
      </c>
      <c r="B48" s="26">
        <v>10266</v>
      </c>
      <c r="C48" s="3" t="s">
        <v>223</v>
      </c>
      <c r="D48" s="22">
        <v>2008</v>
      </c>
      <c r="E48" s="3" t="s">
        <v>31</v>
      </c>
      <c r="F48" s="3">
        <v>35.200000000000003</v>
      </c>
      <c r="G48" s="3">
        <v>104.67</v>
      </c>
      <c r="H48" s="1">
        <v>293</v>
      </c>
      <c r="I48" s="1">
        <v>298</v>
      </c>
      <c r="J48" s="1">
        <v>238</v>
      </c>
      <c r="K48" s="1">
        <v>234</v>
      </c>
      <c r="L48" s="1">
        <v>226</v>
      </c>
      <c r="M48" s="1">
        <v>240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>
        <v>6</v>
      </c>
      <c r="AI48">
        <f>AVERAGE(H48:AG48)</f>
        <v>254.83333333333334</v>
      </c>
      <c r="AJ48">
        <f>IF(ISBLANK(H48),"",H48-$AI$48)</f>
        <v>38.166666666666657</v>
      </c>
      <c r="AK48">
        <f>IF(ISBLANK(I48),"",I48-$AI$48)</f>
        <v>43.166666666666657</v>
      </c>
      <c r="AL48">
        <f>IF(ISBLANK(J48),"",J48-$AI$48)</f>
        <v>-16.833333333333343</v>
      </c>
      <c r="AM48">
        <f>IF(ISBLANK(K48),"",K48-$AI$48)</f>
        <v>-20.833333333333343</v>
      </c>
      <c r="AN48">
        <f>IF(ISBLANK(L48),"",L48-$AI$48)</f>
        <v>-28.833333333333343</v>
      </c>
      <c r="AO48">
        <f>IF(ISBLANK(M48),"",M48-$AI$48)</f>
        <v>-14.833333333333343</v>
      </c>
      <c r="AP48" t="str">
        <f>IF(ISBLANK(N48),"",N48-$AI$48)</f>
        <v/>
      </c>
      <c r="AQ48" t="str">
        <f>IF(ISBLANK(O48),"",O48-$AI$48)</f>
        <v/>
      </c>
      <c r="AR48" t="str">
        <f>IF(ISBLANK(P48),"",P48-$AI$48)</f>
        <v/>
      </c>
      <c r="AS48" t="str">
        <f>IF(ISBLANK(Q48),"",Q48-$AI$48)</f>
        <v/>
      </c>
      <c r="AT48" t="str">
        <f>IF(ISBLANK(R48),"",R48-$AI$48)</f>
        <v/>
      </c>
      <c r="AU48" t="str">
        <f>IF(ISBLANK(S48),"",S48-$AI$48)</f>
        <v/>
      </c>
      <c r="AV48" t="str">
        <f>IF(ISBLANK(T48),"",T48-$AI$48)</f>
        <v/>
      </c>
      <c r="AW48" t="str">
        <f>IF(ISBLANK(U48),"",U48-$AI$48)</f>
        <v/>
      </c>
      <c r="AX48" t="str">
        <f>IF(ISBLANK(V48),"",V48-$AI$48)</f>
        <v/>
      </c>
      <c r="AY48" t="str">
        <f>IF(ISBLANK(W48),"",W48-$AI$48)</f>
        <v/>
      </c>
      <c r="AZ48" t="str">
        <f>IF(ISBLANK(X48),"",X48-$AI$48)</f>
        <v/>
      </c>
      <c r="BA48" t="str">
        <f>IF(ISBLANK(Y48),"",Y48-$AI$48)</f>
        <v/>
      </c>
      <c r="BB48" t="str">
        <f>IF(ISBLANK(Z48),"",Z48-$AI$48)</f>
        <v/>
      </c>
      <c r="BC48" t="str">
        <f>IF(ISBLANK(AA48),"",AA48-$AI$48)</f>
        <v/>
      </c>
      <c r="BD48" t="str">
        <f>IF(ISBLANK(AB48),"",AB48-$AI$48)</f>
        <v/>
      </c>
      <c r="BE48" t="str">
        <f>IF(ISBLANK(AC48),"",AC48-$AI$48)</f>
        <v/>
      </c>
      <c r="BF48" t="str">
        <f>IF(ISBLANK(AD48),"",AD48-$AI$48)</f>
        <v/>
      </c>
      <c r="BG48" t="str">
        <f>IF(ISBLANK(AE48),"",AE48-$AI$48)</f>
        <v/>
      </c>
      <c r="BH48" t="str">
        <f>IF(ISBLANK(AF48),"",AF48-$AI$48)</f>
        <v/>
      </c>
      <c r="BI48" t="str">
        <f>IF(ISBLANK(AG48),"",AG48-$AI$48)</f>
        <v/>
      </c>
    </row>
    <row r="49" spans="1:61" x14ac:dyDescent="0.15">
      <c r="A49" s="22">
        <v>26</v>
      </c>
      <c r="B49" s="33">
        <v>2298</v>
      </c>
      <c r="C49" s="3" t="s">
        <v>237</v>
      </c>
      <c r="D49" s="22">
        <v>1993</v>
      </c>
      <c r="E49" s="3" t="s">
        <v>236</v>
      </c>
      <c r="F49" s="3">
        <v>35.97</v>
      </c>
      <c r="G49" s="3">
        <v>-84.3</v>
      </c>
      <c r="H49" s="1">
        <v>789</v>
      </c>
      <c r="I49" s="1">
        <v>958</v>
      </c>
      <c r="J49" s="1">
        <v>862</v>
      </c>
      <c r="K49" s="1">
        <v>960</v>
      </c>
      <c r="L49" s="1">
        <v>947</v>
      </c>
      <c r="M49" s="1">
        <v>965</v>
      </c>
      <c r="N49" s="1">
        <v>972</v>
      </c>
      <c r="O49" s="1">
        <v>976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>
        <v>8</v>
      </c>
      <c r="AI49">
        <f>AVERAGE(H49:AG49)</f>
        <v>928.625</v>
      </c>
      <c r="AJ49">
        <f>IF(ISBLANK(H49),"",H49-$AI$49)</f>
        <v>-139.625</v>
      </c>
      <c r="AK49">
        <f>IF(ISBLANK(I49),"",I49-$AI$49)</f>
        <v>29.375</v>
      </c>
      <c r="AL49">
        <f>IF(ISBLANK(J49),"",J49-$AI$49)</f>
        <v>-66.625</v>
      </c>
      <c r="AM49">
        <f>IF(ISBLANK(K49),"",K49-$AI$49)</f>
        <v>31.375</v>
      </c>
      <c r="AN49">
        <f>IF(ISBLANK(L49),"",L49-$AI$49)</f>
        <v>18.375</v>
      </c>
      <c r="AO49">
        <f>IF(ISBLANK(M49),"",M49-$AI$49)</f>
        <v>36.375</v>
      </c>
      <c r="AP49">
        <f>IF(ISBLANK(N49),"",N49-$AI$49)</f>
        <v>43.375</v>
      </c>
      <c r="AQ49">
        <f>IF(ISBLANK(O49),"",O49-$AI$49)</f>
        <v>47.375</v>
      </c>
      <c r="AR49" t="str">
        <f>IF(ISBLANK(P49),"",P49-$AI$49)</f>
        <v/>
      </c>
      <c r="AS49" t="str">
        <f>IF(ISBLANK(Q49),"",Q49-$AI$49)</f>
        <v/>
      </c>
      <c r="AT49" t="str">
        <f>IF(ISBLANK(R49),"",R49-$AI$49)</f>
        <v/>
      </c>
      <c r="AU49" t="str">
        <f>IF(ISBLANK(S49),"",S49-$AI$49)</f>
        <v/>
      </c>
      <c r="AV49" t="str">
        <f>IF(ISBLANK(T49),"",T49-$AI$49)</f>
        <v/>
      </c>
      <c r="AW49" t="str">
        <f>IF(ISBLANK(U49),"",U49-$AI$49)</f>
        <v/>
      </c>
      <c r="AX49" t="str">
        <f>IF(ISBLANK(V49),"",V49-$AI$49)</f>
        <v/>
      </c>
      <c r="AY49" t="str">
        <f>IF(ISBLANK(W49),"",W49-$AI$49)</f>
        <v/>
      </c>
      <c r="AZ49" t="str">
        <f>IF(ISBLANK(X49),"",X49-$AI$49)</f>
        <v/>
      </c>
      <c r="BA49" t="str">
        <f>IF(ISBLANK(Y49),"",Y49-$AI$49)</f>
        <v/>
      </c>
      <c r="BB49" t="str">
        <f>IF(ISBLANK(Z49),"",Z49-$AI$49)</f>
        <v/>
      </c>
      <c r="BC49" t="str">
        <f>IF(ISBLANK(AA49),"",AA49-$AI$49)</f>
        <v/>
      </c>
      <c r="BD49" t="str">
        <f>IF(ISBLANK(AB49),"",AB49-$AI$49)</f>
        <v/>
      </c>
      <c r="BE49" t="str">
        <f>IF(ISBLANK(AC49),"",AC49-$AI$49)</f>
        <v/>
      </c>
      <c r="BF49" t="str">
        <f>IF(ISBLANK(AD49),"",AD49-$AI$49)</f>
        <v/>
      </c>
      <c r="BG49" t="str">
        <f>IF(ISBLANK(AE49),"",AE49-$AI$49)</f>
        <v/>
      </c>
      <c r="BH49" t="str">
        <f>IF(ISBLANK(AF49),"",AF49-$AI$49)</f>
        <v/>
      </c>
      <c r="BI49" t="str">
        <f>IF(ISBLANK(AG49),"",AG49-$AI$49)</f>
        <v/>
      </c>
    </row>
    <row r="50" spans="1:61" x14ac:dyDescent="0.15">
      <c r="A50" s="22">
        <v>26</v>
      </c>
      <c r="B50" s="33">
        <v>2298</v>
      </c>
      <c r="C50" s="3" t="s">
        <v>238</v>
      </c>
      <c r="D50" s="22">
        <v>1993</v>
      </c>
      <c r="E50" s="3" t="s">
        <v>236</v>
      </c>
      <c r="F50" s="3">
        <v>35.97</v>
      </c>
      <c r="G50" s="3">
        <v>-84.3</v>
      </c>
      <c r="H50" s="1">
        <v>754</v>
      </c>
      <c r="I50" s="1">
        <v>950</v>
      </c>
      <c r="J50" s="1">
        <v>824</v>
      </c>
      <c r="K50" s="1">
        <v>954</v>
      </c>
      <c r="L50" s="1">
        <v>946</v>
      </c>
      <c r="M50" s="1">
        <v>928</v>
      </c>
      <c r="N50" s="1">
        <v>953</v>
      </c>
      <c r="O50" s="1">
        <v>950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>
        <v>8</v>
      </c>
      <c r="AI50">
        <f>AVERAGE(H50:AG50)</f>
        <v>907.375</v>
      </c>
      <c r="AJ50">
        <f>IF(ISBLANK(H50),"",H50-$AI$50)</f>
        <v>-153.375</v>
      </c>
      <c r="AK50">
        <f>IF(ISBLANK(I50),"",I50-$AI$50)</f>
        <v>42.625</v>
      </c>
      <c r="AL50">
        <f>IF(ISBLANK(J50),"",J50-$AI$50)</f>
        <v>-83.375</v>
      </c>
      <c r="AM50">
        <f>IF(ISBLANK(K50),"",K50-$AI$50)</f>
        <v>46.625</v>
      </c>
      <c r="AN50">
        <f>IF(ISBLANK(L50),"",L50-$AI$50)</f>
        <v>38.625</v>
      </c>
      <c r="AO50">
        <f>IF(ISBLANK(M50),"",M50-$AI$50)</f>
        <v>20.625</v>
      </c>
      <c r="AP50">
        <f>IF(ISBLANK(N50),"",N50-$AI$50)</f>
        <v>45.625</v>
      </c>
      <c r="AQ50">
        <f>IF(ISBLANK(O50),"",O50-$AI$50)</f>
        <v>42.625</v>
      </c>
      <c r="AR50" t="str">
        <f>IF(ISBLANK(P50),"",P50-$AI$50)</f>
        <v/>
      </c>
      <c r="AS50" t="str">
        <f>IF(ISBLANK(Q50),"",Q50-$AI$50)</f>
        <v/>
      </c>
      <c r="AT50" t="str">
        <f>IF(ISBLANK(R50),"",R50-$AI$50)</f>
        <v/>
      </c>
      <c r="AU50" t="str">
        <f>IF(ISBLANK(S50),"",S50-$AI$50)</f>
        <v/>
      </c>
      <c r="AV50" t="str">
        <f>IF(ISBLANK(T50),"",T50-$AI$50)</f>
        <v/>
      </c>
      <c r="AW50" t="str">
        <f>IF(ISBLANK(U50),"",U50-$AI$50)</f>
        <v/>
      </c>
      <c r="AX50" t="str">
        <f>IF(ISBLANK(V50),"",V50-$AI$50)</f>
        <v/>
      </c>
      <c r="AY50" t="str">
        <f>IF(ISBLANK(W50),"",W50-$AI$50)</f>
        <v/>
      </c>
      <c r="AZ50" t="str">
        <f>IF(ISBLANK(X50),"",X50-$AI$50)</f>
        <v/>
      </c>
      <c r="BA50" t="str">
        <f>IF(ISBLANK(Y50),"",Y50-$AI$50)</f>
        <v/>
      </c>
      <c r="BB50" t="str">
        <f>IF(ISBLANK(Z50),"",Z50-$AI$50)</f>
        <v/>
      </c>
      <c r="BC50" t="str">
        <f>IF(ISBLANK(AA50),"",AA50-$AI$50)</f>
        <v/>
      </c>
      <c r="BD50" t="str">
        <f>IF(ISBLANK(AB50),"",AB50-$AI$50)</f>
        <v/>
      </c>
      <c r="BE50" t="str">
        <f>IF(ISBLANK(AC50),"",AC50-$AI$50)</f>
        <v/>
      </c>
      <c r="BF50" t="str">
        <f>IF(ISBLANK(AD50),"",AD50-$AI$50)</f>
        <v/>
      </c>
      <c r="BG50" t="str">
        <f>IF(ISBLANK(AE50),"",AE50-$AI$50)</f>
        <v/>
      </c>
      <c r="BH50" t="str">
        <f>IF(ISBLANK(AF50),"",AF50-$AI$50)</f>
        <v/>
      </c>
      <c r="BI50" t="str">
        <f>IF(ISBLANK(AG50),"",AG50-$AI$50)</f>
        <v/>
      </c>
    </row>
    <row r="51" spans="1:61" x14ac:dyDescent="0.15">
      <c r="A51" s="22">
        <v>26</v>
      </c>
      <c r="B51" s="33">
        <v>2298</v>
      </c>
      <c r="C51" s="3" t="s">
        <v>239</v>
      </c>
      <c r="D51" s="22">
        <v>1993</v>
      </c>
      <c r="E51" s="3" t="s">
        <v>236</v>
      </c>
      <c r="F51" s="3">
        <v>35.97</v>
      </c>
      <c r="G51" s="3">
        <v>-84.3</v>
      </c>
      <c r="H51" s="1">
        <v>799</v>
      </c>
      <c r="I51" s="1">
        <v>957</v>
      </c>
      <c r="J51" s="1">
        <v>889</v>
      </c>
      <c r="K51" s="1">
        <v>962</v>
      </c>
      <c r="L51" s="1">
        <v>945</v>
      </c>
      <c r="M51" s="1">
        <v>991</v>
      </c>
      <c r="N51" s="1">
        <v>984</v>
      </c>
      <c r="O51" s="1">
        <v>981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>
        <v>8</v>
      </c>
      <c r="AI51">
        <f>AVERAGE(H51:AG51)</f>
        <v>938.5</v>
      </c>
      <c r="AJ51">
        <f>IF(ISBLANK(H51),"",H51-$AI$51)</f>
        <v>-139.5</v>
      </c>
      <c r="AK51">
        <f>IF(ISBLANK(I51),"",I51-$AI$51)</f>
        <v>18.5</v>
      </c>
      <c r="AL51">
        <f>IF(ISBLANK(J51),"",J51-$AI$51)</f>
        <v>-49.5</v>
      </c>
      <c r="AM51">
        <f>IF(ISBLANK(K51),"",K51-$AI$51)</f>
        <v>23.5</v>
      </c>
      <c r="AN51">
        <f>IF(ISBLANK(L51),"",L51-$AI$51)</f>
        <v>6.5</v>
      </c>
      <c r="AO51">
        <f>IF(ISBLANK(M51),"",M51-$AI$51)</f>
        <v>52.5</v>
      </c>
      <c r="AP51">
        <f>IF(ISBLANK(N51),"",N51-$AI$51)</f>
        <v>45.5</v>
      </c>
      <c r="AQ51">
        <f>IF(ISBLANK(O51),"",O51-$AI$51)</f>
        <v>42.5</v>
      </c>
      <c r="AR51" t="str">
        <f>IF(ISBLANK(P51),"",P51-$AI$51)</f>
        <v/>
      </c>
      <c r="AS51" t="str">
        <f>IF(ISBLANK(Q51),"",Q51-$AI$51)</f>
        <v/>
      </c>
      <c r="AT51" t="str">
        <f>IF(ISBLANK(R51),"",R51-$AI$51)</f>
        <v/>
      </c>
      <c r="AU51" t="str">
        <f>IF(ISBLANK(S51),"",S51-$AI$51)</f>
        <v/>
      </c>
      <c r="AV51" t="str">
        <f>IF(ISBLANK(T51),"",T51-$AI$51)</f>
        <v/>
      </c>
      <c r="AW51" t="str">
        <f>IF(ISBLANK(U51),"",U51-$AI$51)</f>
        <v/>
      </c>
      <c r="AX51" t="str">
        <f>IF(ISBLANK(V51),"",V51-$AI$51)</f>
        <v/>
      </c>
      <c r="AY51" t="str">
        <f>IF(ISBLANK(W51),"",W51-$AI$51)</f>
        <v/>
      </c>
      <c r="AZ51" t="str">
        <f>IF(ISBLANK(X51),"",X51-$AI$51)</f>
        <v/>
      </c>
      <c r="BA51" t="str">
        <f>IF(ISBLANK(Y51),"",Y51-$AI$51)</f>
        <v/>
      </c>
      <c r="BB51" t="str">
        <f>IF(ISBLANK(Z51),"",Z51-$AI$51)</f>
        <v/>
      </c>
      <c r="BC51" t="str">
        <f>IF(ISBLANK(AA51),"",AA51-$AI$51)</f>
        <v/>
      </c>
      <c r="BD51" t="str">
        <f>IF(ISBLANK(AB51),"",AB51-$AI$51)</f>
        <v/>
      </c>
      <c r="BE51" t="str">
        <f>IF(ISBLANK(AC51),"",AC51-$AI$51)</f>
        <v/>
      </c>
      <c r="BF51" t="str">
        <f>IF(ISBLANK(AD51),"",AD51-$AI$51)</f>
        <v/>
      </c>
      <c r="BG51" t="str">
        <f>IF(ISBLANK(AE51),"",AE51-$AI$51)</f>
        <v/>
      </c>
      <c r="BH51" t="str">
        <f>IF(ISBLANK(AF51),"",AF51-$AI$51)</f>
        <v/>
      </c>
      <c r="BI51" t="str">
        <f>IF(ISBLANK(AG51),"",AG51-$AI$51)</f>
        <v/>
      </c>
    </row>
    <row r="52" spans="1:61" x14ac:dyDescent="0.15">
      <c r="A52" s="22">
        <v>27</v>
      </c>
      <c r="B52" s="26">
        <v>11054</v>
      </c>
      <c r="C52" s="3" t="s">
        <v>243</v>
      </c>
      <c r="D52" s="22">
        <v>2009</v>
      </c>
      <c r="E52" s="3" t="s">
        <v>29</v>
      </c>
      <c r="F52" s="3">
        <v>31.85</v>
      </c>
      <c r="G52" s="3">
        <v>131.30000000000001</v>
      </c>
      <c r="H52" s="1">
        <f>5.272*365</f>
        <v>1924.2800000000002</v>
      </c>
      <c r="I52" s="1">
        <v>1924.28</v>
      </c>
      <c r="J52" s="1">
        <f>4.91*365</f>
        <v>1792.15</v>
      </c>
      <c r="K52" s="1">
        <f>4.79*365</f>
        <v>1748.35</v>
      </c>
      <c r="L52" s="1">
        <f>4.45*365</f>
        <v>1624.25</v>
      </c>
      <c r="M52" s="1">
        <f>4.46*365</f>
        <v>1627.9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>
        <v>6</v>
      </c>
      <c r="AI52">
        <f>AVERAGE(H52:AG52)</f>
        <v>1773.5350000000001</v>
      </c>
      <c r="AJ52">
        <f>IF(ISBLANK(H52),"",H52-$AI$52)</f>
        <v>150.74500000000012</v>
      </c>
      <c r="AK52">
        <f>IF(ISBLANK(I52),"",I52-$AI$52)</f>
        <v>150.74499999999989</v>
      </c>
      <c r="AL52">
        <f>IF(ISBLANK(J52),"",J52-$AI$52)</f>
        <v>18.615000000000009</v>
      </c>
      <c r="AM52">
        <f>IF(ISBLANK(K52),"",K52-$AI$52)</f>
        <v>-25.185000000000173</v>
      </c>
      <c r="AN52">
        <f>IF(ISBLANK(L52),"",L52-$AI$52)</f>
        <v>-149.28500000000008</v>
      </c>
      <c r="AO52">
        <f>IF(ISBLANK(M52),"",M52-$AI$52)</f>
        <v>-145.63499999999999</v>
      </c>
      <c r="AP52" t="str">
        <f>IF(ISBLANK(N52),"",N52-$AI$52)</f>
        <v/>
      </c>
      <c r="AQ52" t="str">
        <f>IF(ISBLANK(O52),"",O52-$AI$52)</f>
        <v/>
      </c>
      <c r="AR52" t="str">
        <f>IF(ISBLANK(P52),"",P52-$AI$52)</f>
        <v/>
      </c>
      <c r="AS52" t="str">
        <f>IF(ISBLANK(Q52),"",Q52-$AI$52)</f>
        <v/>
      </c>
      <c r="AT52" t="str">
        <f>IF(ISBLANK(R52),"",R52-$AI$52)</f>
        <v/>
      </c>
      <c r="AU52" t="str">
        <f>IF(ISBLANK(S52),"",S52-$AI$52)</f>
        <v/>
      </c>
      <c r="AV52" t="str">
        <f>IF(ISBLANK(T52),"",T52-$AI$52)</f>
        <v/>
      </c>
      <c r="AW52" t="str">
        <f>IF(ISBLANK(U52),"",U52-$AI$52)</f>
        <v/>
      </c>
      <c r="AX52" t="str">
        <f>IF(ISBLANK(V52),"",V52-$AI$52)</f>
        <v/>
      </c>
      <c r="AY52" t="str">
        <f>IF(ISBLANK(W52),"",W52-$AI$52)</f>
        <v/>
      </c>
      <c r="AZ52" t="str">
        <f>IF(ISBLANK(X52),"",X52-$AI$52)</f>
        <v/>
      </c>
      <c r="BA52" t="str">
        <f>IF(ISBLANK(Y52),"",Y52-$AI$52)</f>
        <v/>
      </c>
      <c r="BB52" t="str">
        <f>IF(ISBLANK(Z52),"",Z52-$AI$52)</f>
        <v/>
      </c>
      <c r="BC52" t="str">
        <f>IF(ISBLANK(AA52),"",AA52-$AI$52)</f>
        <v/>
      </c>
      <c r="BD52" t="str">
        <f>IF(ISBLANK(AB52),"",AB52-$AI$52)</f>
        <v/>
      </c>
      <c r="BE52" t="str">
        <f>IF(ISBLANK(AC52),"",AC52-$AI$52)</f>
        <v/>
      </c>
      <c r="BF52" t="str">
        <f>IF(ISBLANK(AD52),"",AD52-$AI$52)</f>
        <v/>
      </c>
      <c r="BG52" t="str">
        <f>IF(ISBLANK(AE52),"",AE52-$AI$52)</f>
        <v/>
      </c>
      <c r="BH52" t="str">
        <f>IF(ISBLANK(AF52),"",AF52-$AI$52)</f>
        <v/>
      </c>
      <c r="BI52" t="str">
        <f>IF(ISBLANK(AG52),"",AG52-$AI$52)</f>
        <v/>
      </c>
    </row>
    <row r="53" spans="1:61" x14ac:dyDescent="0.15">
      <c r="A53" s="22">
        <v>28</v>
      </c>
      <c r="B53" s="22">
        <v>4348</v>
      </c>
      <c r="C53" s="3" t="s">
        <v>246</v>
      </c>
      <c r="D53" s="22">
        <v>2001</v>
      </c>
      <c r="E53" s="3" t="s">
        <v>37</v>
      </c>
      <c r="F53" s="3">
        <v>44.45</v>
      </c>
      <c r="G53" s="3">
        <v>-121.56</v>
      </c>
      <c r="H53" s="1">
        <v>612</v>
      </c>
      <c r="I53" s="1">
        <v>768</v>
      </c>
      <c r="J53" s="1">
        <v>806</v>
      </c>
      <c r="K53" s="1">
        <v>1039</v>
      </c>
      <c r="L53" s="1">
        <v>836</v>
      </c>
      <c r="M53" s="1">
        <v>803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>
        <v>6</v>
      </c>
      <c r="AI53">
        <f>AVERAGE(H53:AG53)</f>
        <v>810.66666666666663</v>
      </c>
      <c r="AJ53">
        <f>IF(ISBLANK(H53),"",H53-$AI$53)</f>
        <v>-198.66666666666663</v>
      </c>
      <c r="AK53">
        <f>IF(ISBLANK(I53),"",I53-$AI$53)</f>
        <v>-42.666666666666629</v>
      </c>
      <c r="AL53">
        <f>IF(ISBLANK(J53),"",J53-$AI$53)</f>
        <v>-4.6666666666666288</v>
      </c>
      <c r="AM53">
        <f>IF(ISBLANK(K53),"",K53-$AI$53)</f>
        <v>228.33333333333337</v>
      </c>
      <c r="AN53">
        <f>IF(ISBLANK(L53),"",L53-$AI$53)</f>
        <v>25.333333333333371</v>
      </c>
      <c r="AO53">
        <f>IF(ISBLANK(M53),"",M53-$AI$53)</f>
        <v>-7.6666666666666288</v>
      </c>
      <c r="AP53" t="str">
        <f>IF(ISBLANK(N53),"",N53-$AI$53)</f>
        <v/>
      </c>
      <c r="AQ53" t="str">
        <f>IF(ISBLANK(O53),"",O53-$AI$53)</f>
        <v/>
      </c>
      <c r="AR53" t="str">
        <f>IF(ISBLANK(P53),"",P53-$AI$53)</f>
        <v/>
      </c>
      <c r="AS53" t="str">
        <f>IF(ISBLANK(Q53),"",Q53-$AI$53)</f>
        <v/>
      </c>
      <c r="AT53" t="str">
        <f>IF(ISBLANK(R53),"",R53-$AI$53)</f>
        <v/>
      </c>
      <c r="AU53" t="str">
        <f>IF(ISBLANK(S53),"",S53-$AI$53)</f>
        <v/>
      </c>
      <c r="AV53" t="str">
        <f>IF(ISBLANK(T53),"",T53-$AI$53)</f>
        <v/>
      </c>
      <c r="AW53" t="str">
        <f>IF(ISBLANK(U53),"",U53-$AI$53)</f>
        <v/>
      </c>
      <c r="AX53" t="str">
        <f>IF(ISBLANK(V53),"",V53-$AI$53)</f>
        <v/>
      </c>
      <c r="AY53" t="str">
        <f>IF(ISBLANK(W53),"",W53-$AI$53)</f>
        <v/>
      </c>
      <c r="AZ53" t="str">
        <f>IF(ISBLANK(X53),"",X53-$AI$53)</f>
        <v/>
      </c>
      <c r="BA53" t="str">
        <f>IF(ISBLANK(Y53),"",Y53-$AI$53)</f>
        <v/>
      </c>
      <c r="BB53" t="str">
        <f>IF(ISBLANK(Z53),"",Z53-$AI$53)</f>
        <v/>
      </c>
      <c r="BC53" t="str">
        <f>IF(ISBLANK(AA53),"",AA53-$AI$53)</f>
        <v/>
      </c>
      <c r="BD53" t="str">
        <f>IF(ISBLANK(AB53),"",AB53-$AI$53)</f>
        <v/>
      </c>
      <c r="BE53" t="str">
        <f>IF(ISBLANK(AC53),"",AC53-$AI$53)</f>
        <v/>
      </c>
      <c r="BF53" t="str">
        <f>IF(ISBLANK(AD53),"",AD53-$AI$53)</f>
        <v/>
      </c>
      <c r="BG53" t="str">
        <f>IF(ISBLANK(AE53),"",AE53-$AI$53)</f>
        <v/>
      </c>
      <c r="BH53" t="str">
        <f>IF(ISBLANK(AF53),"",AF53-$AI$53)</f>
        <v/>
      </c>
      <c r="BI53" t="str">
        <f>IF(ISBLANK(AG53),"",AG53-$AI$53)</f>
        <v/>
      </c>
    </row>
    <row r="54" spans="1:61" x14ac:dyDescent="0.15">
      <c r="A54" s="22">
        <v>29</v>
      </c>
      <c r="B54" s="26">
        <v>10466</v>
      </c>
      <c r="C54" s="3" t="s">
        <v>247</v>
      </c>
      <c r="D54" s="22">
        <v>2006</v>
      </c>
      <c r="E54" s="3" t="s">
        <v>29</v>
      </c>
      <c r="F54" s="3">
        <v>35.444000000000003</v>
      </c>
      <c r="G54" s="3">
        <v>138.76499999999999</v>
      </c>
      <c r="H54" s="1">
        <v>770</v>
      </c>
      <c r="I54" s="1">
        <v>839</v>
      </c>
      <c r="J54" s="1">
        <v>744</v>
      </c>
      <c r="K54" s="1">
        <v>760</v>
      </c>
      <c r="L54" s="1">
        <v>736</v>
      </c>
      <c r="M54" s="1">
        <v>705</v>
      </c>
      <c r="N54" s="1">
        <v>704</v>
      </c>
      <c r="O54" s="1">
        <v>787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>
        <v>8</v>
      </c>
      <c r="AI54">
        <f>AVERAGE(H54:AG54)</f>
        <v>755.625</v>
      </c>
      <c r="AJ54">
        <f>IF(ISBLANK(H54),"",H54-$AI$54)</f>
        <v>14.375</v>
      </c>
      <c r="AK54">
        <f>IF(ISBLANK(I54),"",I54-$AI$54)</f>
        <v>83.375</v>
      </c>
      <c r="AL54">
        <f>IF(ISBLANK(J54),"",J54-$AI$54)</f>
        <v>-11.625</v>
      </c>
      <c r="AM54">
        <f>IF(ISBLANK(K54),"",K54-$AI$54)</f>
        <v>4.375</v>
      </c>
      <c r="AN54">
        <f>IF(ISBLANK(L54),"",L54-$AI$54)</f>
        <v>-19.625</v>
      </c>
      <c r="AO54">
        <f>IF(ISBLANK(M54),"",M54-$AI$54)</f>
        <v>-50.625</v>
      </c>
      <c r="AP54">
        <f>IF(ISBLANK(N54),"",N54-$AI$54)</f>
        <v>-51.625</v>
      </c>
      <c r="AQ54">
        <f>IF(ISBLANK(O54),"",O54-$AI$54)</f>
        <v>31.375</v>
      </c>
      <c r="AR54" t="str">
        <f>IF(ISBLANK(P54),"",P54-$AI$54)</f>
        <v/>
      </c>
      <c r="AS54" t="str">
        <f>IF(ISBLANK(Q54),"",Q54-$AI$54)</f>
        <v/>
      </c>
      <c r="AT54" t="str">
        <f>IF(ISBLANK(R54),"",R54-$AI$54)</f>
        <v/>
      </c>
      <c r="AU54" t="str">
        <f>IF(ISBLANK(S54),"",S54-$AI$54)</f>
        <v/>
      </c>
      <c r="AV54" t="str">
        <f>IF(ISBLANK(T54),"",T54-$AI$54)</f>
        <v/>
      </c>
      <c r="AW54" t="str">
        <f>IF(ISBLANK(U54),"",U54-$AI$54)</f>
        <v/>
      </c>
      <c r="AX54" t="str">
        <f>IF(ISBLANK(V54),"",V54-$AI$54)</f>
        <v/>
      </c>
      <c r="AY54" t="str">
        <f>IF(ISBLANK(W54),"",W54-$AI$54)</f>
        <v/>
      </c>
      <c r="AZ54" t="str">
        <f>IF(ISBLANK(X54),"",X54-$AI$54)</f>
        <v/>
      </c>
      <c r="BA54" t="str">
        <f>IF(ISBLANK(Y54),"",Y54-$AI$54)</f>
        <v/>
      </c>
      <c r="BB54" t="str">
        <f>IF(ISBLANK(Z54),"",Z54-$AI$54)</f>
        <v/>
      </c>
      <c r="BC54" t="str">
        <f>IF(ISBLANK(AA54),"",AA54-$AI$54)</f>
        <v/>
      </c>
      <c r="BD54" t="str">
        <f>IF(ISBLANK(AB54),"",AB54-$AI$54)</f>
        <v/>
      </c>
      <c r="BE54" t="str">
        <f>IF(ISBLANK(AC54),"",AC54-$AI$54)</f>
        <v/>
      </c>
      <c r="BF54" t="str">
        <f>IF(ISBLANK(AD54),"",AD54-$AI$54)</f>
        <v/>
      </c>
      <c r="BG54" t="str">
        <f>IF(ISBLANK(AE54),"",AE54-$AI$54)</f>
        <v/>
      </c>
      <c r="BH54" t="str">
        <f>IF(ISBLANK(AF54),"",AF54-$AI$54)</f>
        <v/>
      </c>
      <c r="BI54" t="str">
        <f>IF(ISBLANK(AG54),"",AG54-$AI$54)</f>
        <v/>
      </c>
    </row>
    <row r="55" spans="1:61" x14ac:dyDescent="0.15">
      <c r="A55" s="22">
        <v>30</v>
      </c>
      <c r="B55" s="26">
        <v>1891</v>
      </c>
      <c r="C55" s="27" t="s">
        <v>249</v>
      </c>
      <c r="D55" s="22">
        <v>1995</v>
      </c>
      <c r="E55" s="3" t="s">
        <v>37</v>
      </c>
      <c r="F55" s="3">
        <v>42.53</v>
      </c>
      <c r="G55" s="3">
        <v>-72.180000000000007</v>
      </c>
      <c r="H55" s="1">
        <v>750</v>
      </c>
      <c r="I55" s="1">
        <v>790</v>
      </c>
      <c r="J55" s="1">
        <v>640</v>
      </c>
      <c r="K55" s="1">
        <v>940</v>
      </c>
      <c r="L55" s="1">
        <v>620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>
        <v>5</v>
      </c>
      <c r="AI55">
        <f>AVERAGE(H55:AG55)</f>
        <v>748</v>
      </c>
      <c r="AJ55">
        <f>IF(ISBLANK(H55),"",H55-$AI$55)</f>
        <v>2</v>
      </c>
      <c r="AK55">
        <f>IF(ISBLANK(I55),"",I55-$AI$55)</f>
        <v>42</v>
      </c>
      <c r="AL55">
        <f>IF(ISBLANK(J55),"",J55-$AI$55)</f>
        <v>-108</v>
      </c>
      <c r="AM55">
        <f>IF(ISBLANK(K55),"",K55-$AI$55)</f>
        <v>192</v>
      </c>
      <c r="AN55">
        <f>IF(ISBLANK(L55),"",L55-$AI$55)</f>
        <v>-128</v>
      </c>
      <c r="AO55" t="str">
        <f>IF(ISBLANK(M55),"",M55-$AI$55)</f>
        <v/>
      </c>
      <c r="AP55" t="str">
        <f>IF(ISBLANK(N55),"",N55-$AI$55)</f>
        <v/>
      </c>
      <c r="AQ55" t="str">
        <f>IF(ISBLANK(O55),"",O55-$AI$55)</f>
        <v/>
      </c>
      <c r="AR55" t="str">
        <f>IF(ISBLANK(P55),"",P55-$AI$55)</f>
        <v/>
      </c>
      <c r="AS55" t="str">
        <f>IF(ISBLANK(Q55),"",Q55-$AI$55)</f>
        <v/>
      </c>
      <c r="AT55" t="str">
        <f>IF(ISBLANK(R55),"",R55-$AI$55)</f>
        <v/>
      </c>
      <c r="AU55" t="str">
        <f>IF(ISBLANK(S55),"",S55-$AI$55)</f>
        <v/>
      </c>
      <c r="AV55" t="str">
        <f>IF(ISBLANK(T55),"",T55-$AI$55)</f>
        <v/>
      </c>
      <c r="AW55" t="str">
        <f>IF(ISBLANK(U55),"",U55-$AI$55)</f>
        <v/>
      </c>
      <c r="AX55" t="str">
        <f>IF(ISBLANK(V55),"",V55-$AI$55)</f>
        <v/>
      </c>
      <c r="AY55" t="str">
        <f>IF(ISBLANK(W55),"",W55-$AI$55)</f>
        <v/>
      </c>
      <c r="AZ55" t="str">
        <f>IF(ISBLANK(X55),"",X55-$AI$55)</f>
        <v/>
      </c>
      <c r="BA55" t="str">
        <f>IF(ISBLANK(Y55),"",Y55-$AI$55)</f>
        <v/>
      </c>
      <c r="BB55" t="str">
        <f>IF(ISBLANK(Z55),"",Z55-$AI$55)</f>
        <v/>
      </c>
      <c r="BC55" t="str">
        <f>IF(ISBLANK(AA55),"",AA55-$AI$55)</f>
        <v/>
      </c>
      <c r="BD55" t="str">
        <f>IF(ISBLANK(AB55),"",AB55-$AI$55)</f>
        <v/>
      </c>
      <c r="BE55" t="str">
        <f>IF(ISBLANK(AC55),"",AC55-$AI$55)</f>
        <v/>
      </c>
      <c r="BF55" t="str">
        <f>IF(ISBLANK(AD55),"",AD55-$AI$55)</f>
        <v/>
      </c>
      <c r="BG55" t="str">
        <f>IF(ISBLANK(AE55),"",AE55-$AI$55)</f>
        <v/>
      </c>
      <c r="BH55" t="str">
        <f>IF(ISBLANK(AF55),"",AF55-$AI$55)</f>
        <v/>
      </c>
      <c r="BI55" t="str">
        <f>IF(ISBLANK(AG55),"",AG55-$AI$55)</f>
        <v/>
      </c>
    </row>
    <row r="56" spans="1:61" x14ac:dyDescent="0.15">
      <c r="A56" s="22">
        <v>30</v>
      </c>
      <c r="B56" s="29">
        <v>1891</v>
      </c>
      <c r="C56" s="3" t="s">
        <v>250</v>
      </c>
      <c r="D56" s="22">
        <v>1995</v>
      </c>
      <c r="E56" s="3" t="s">
        <v>37</v>
      </c>
      <c r="F56" s="3">
        <v>42.53</v>
      </c>
      <c r="G56" s="3">
        <v>-72.180000000000007</v>
      </c>
      <c r="H56" s="1">
        <v>710</v>
      </c>
      <c r="I56" s="1">
        <v>790</v>
      </c>
      <c r="J56" s="1">
        <v>630</v>
      </c>
      <c r="K56" s="1">
        <v>990</v>
      </c>
      <c r="L56" s="1">
        <v>440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>
        <v>5</v>
      </c>
      <c r="AI56">
        <f>AVERAGE(H56:AG56)</f>
        <v>712</v>
      </c>
      <c r="AJ56">
        <f>IF(ISBLANK(H56),"",H56-$AI$56)</f>
        <v>-2</v>
      </c>
      <c r="AK56">
        <f>IF(ISBLANK(I56),"",I56-$AI$56)</f>
        <v>78</v>
      </c>
      <c r="AL56">
        <f>IF(ISBLANK(J56),"",J56-$AI$56)</f>
        <v>-82</v>
      </c>
      <c r="AM56">
        <f>IF(ISBLANK(K56),"",K56-$AI$56)</f>
        <v>278</v>
      </c>
      <c r="AN56">
        <f>IF(ISBLANK(L56),"",L56-$AI$56)</f>
        <v>-272</v>
      </c>
      <c r="AO56" t="str">
        <f>IF(ISBLANK(M56),"",M56-$AI$56)</f>
        <v/>
      </c>
      <c r="AP56" t="str">
        <f>IF(ISBLANK(N56),"",N56-$AI$56)</f>
        <v/>
      </c>
      <c r="AQ56" t="str">
        <f>IF(ISBLANK(O56),"",O56-$AI$56)</f>
        <v/>
      </c>
      <c r="AR56" t="str">
        <f>IF(ISBLANK(P56),"",P56-$AI$56)</f>
        <v/>
      </c>
      <c r="AS56" t="str">
        <f>IF(ISBLANK(Q56),"",Q56-$AI$56)</f>
        <v/>
      </c>
      <c r="AT56" t="str">
        <f>IF(ISBLANK(R56),"",R56-$AI$56)</f>
        <v/>
      </c>
      <c r="AU56" t="str">
        <f>IF(ISBLANK(S56),"",S56-$AI$56)</f>
        <v/>
      </c>
      <c r="AV56" t="str">
        <f>IF(ISBLANK(T56),"",T56-$AI$56)</f>
        <v/>
      </c>
      <c r="AW56" t="str">
        <f>IF(ISBLANK(U56),"",U56-$AI$56)</f>
        <v/>
      </c>
      <c r="AX56" t="str">
        <f>IF(ISBLANK(V56),"",V56-$AI$56)</f>
        <v/>
      </c>
      <c r="AY56" t="str">
        <f>IF(ISBLANK(W56),"",W56-$AI$56)</f>
        <v/>
      </c>
      <c r="AZ56" t="str">
        <f>IF(ISBLANK(X56),"",X56-$AI$56)</f>
        <v/>
      </c>
      <c r="BA56" t="str">
        <f>IF(ISBLANK(Y56),"",Y56-$AI$56)</f>
        <v/>
      </c>
      <c r="BB56" t="str">
        <f>IF(ISBLANK(Z56),"",Z56-$AI$56)</f>
        <v/>
      </c>
      <c r="BC56" t="str">
        <f>IF(ISBLANK(AA56),"",AA56-$AI$56)</f>
        <v/>
      </c>
      <c r="BD56" t="str">
        <f>IF(ISBLANK(AB56),"",AB56-$AI$56)</f>
        <v/>
      </c>
      <c r="BE56" t="str">
        <f>IF(ISBLANK(AC56),"",AC56-$AI$56)</f>
        <v/>
      </c>
      <c r="BF56" t="str">
        <f>IF(ISBLANK(AD56),"",AD56-$AI$56)</f>
        <v/>
      </c>
      <c r="BG56" t="str">
        <f>IF(ISBLANK(AE56),"",AE56-$AI$56)</f>
        <v/>
      </c>
      <c r="BH56" t="str">
        <f>IF(ISBLANK(AF56),"",AF56-$AI$56)</f>
        <v/>
      </c>
      <c r="BI56" t="str">
        <f>IF(ISBLANK(AG56),"",AG56-$AI$56)</f>
        <v/>
      </c>
    </row>
    <row r="57" spans="1:61" x14ac:dyDescent="0.15">
      <c r="A57" s="22">
        <v>30</v>
      </c>
      <c r="B57" s="29">
        <v>1891</v>
      </c>
      <c r="C57" s="3" t="s">
        <v>251</v>
      </c>
      <c r="D57" s="22">
        <v>1995</v>
      </c>
      <c r="E57" s="3" t="s">
        <v>37</v>
      </c>
      <c r="F57" s="3">
        <v>42.53</v>
      </c>
      <c r="G57" s="3">
        <v>-72.180000000000007</v>
      </c>
      <c r="H57" s="1">
        <v>710</v>
      </c>
      <c r="I57" s="1">
        <v>750</v>
      </c>
      <c r="J57" s="1">
        <v>700</v>
      </c>
      <c r="K57" s="1">
        <v>810</v>
      </c>
      <c r="L57" s="1">
        <v>460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>
        <v>5</v>
      </c>
      <c r="AI57">
        <f>AVERAGE(H57:AG57)</f>
        <v>686</v>
      </c>
      <c r="AJ57">
        <f>IF(ISBLANK(H57),"",H57-$AI$57)</f>
        <v>24</v>
      </c>
      <c r="AK57">
        <f>IF(ISBLANK(I57),"",I57-$AI$57)</f>
        <v>64</v>
      </c>
      <c r="AL57">
        <f>IF(ISBLANK(J57),"",J57-$AI$57)</f>
        <v>14</v>
      </c>
      <c r="AM57">
        <f>IF(ISBLANK(K57),"",K57-$AI$57)</f>
        <v>124</v>
      </c>
      <c r="AN57">
        <f>IF(ISBLANK(L57),"",L57-$AI$57)</f>
        <v>-226</v>
      </c>
      <c r="AO57" t="str">
        <f>IF(ISBLANK(M57),"",M57-$AI$57)</f>
        <v/>
      </c>
      <c r="AP57" t="str">
        <f>IF(ISBLANK(N57),"",N57-$AI$57)</f>
        <v/>
      </c>
      <c r="AQ57" t="str">
        <f>IF(ISBLANK(O57),"",O57-$AI$57)</f>
        <v/>
      </c>
      <c r="AR57" t="str">
        <f>IF(ISBLANK(P57),"",P57-$AI$57)</f>
        <v/>
      </c>
      <c r="AS57" t="str">
        <f>IF(ISBLANK(Q57),"",Q57-$AI$57)</f>
        <v/>
      </c>
      <c r="AT57" t="str">
        <f>IF(ISBLANK(R57),"",R57-$AI$57)</f>
        <v/>
      </c>
      <c r="AU57" t="str">
        <f>IF(ISBLANK(S57),"",S57-$AI$57)</f>
        <v/>
      </c>
      <c r="AV57" t="str">
        <f>IF(ISBLANK(T57),"",T57-$AI$57)</f>
        <v/>
      </c>
      <c r="AW57" t="str">
        <f>IF(ISBLANK(U57),"",U57-$AI$57)</f>
        <v/>
      </c>
      <c r="AX57" t="str">
        <f>IF(ISBLANK(V57),"",V57-$AI$57)</f>
        <v/>
      </c>
      <c r="AY57" t="str">
        <f>IF(ISBLANK(W57),"",W57-$AI$57)</f>
        <v/>
      </c>
      <c r="AZ57" t="str">
        <f>IF(ISBLANK(X57),"",X57-$AI$57)</f>
        <v/>
      </c>
      <c r="BA57" t="str">
        <f>IF(ISBLANK(Y57),"",Y57-$AI$57)</f>
        <v/>
      </c>
      <c r="BB57" t="str">
        <f>IF(ISBLANK(Z57),"",Z57-$AI$57)</f>
        <v/>
      </c>
      <c r="BC57" t="str">
        <f>IF(ISBLANK(AA57),"",AA57-$AI$57)</f>
        <v/>
      </c>
      <c r="BD57" t="str">
        <f>IF(ISBLANK(AB57),"",AB57-$AI$57)</f>
        <v/>
      </c>
      <c r="BE57" t="str">
        <f>IF(ISBLANK(AC57),"",AC57-$AI$57)</f>
        <v/>
      </c>
      <c r="BF57" t="str">
        <f>IF(ISBLANK(AD57),"",AD57-$AI$57)</f>
        <v/>
      </c>
      <c r="BG57" t="str">
        <f>IF(ISBLANK(AE57),"",AE57-$AI$57)</f>
        <v/>
      </c>
      <c r="BH57" t="str">
        <f>IF(ISBLANK(AF57),"",AF57-$AI$57)</f>
        <v/>
      </c>
      <c r="BI57" t="str">
        <f>IF(ISBLANK(AG57),"",AG57-$AI$57)</f>
        <v/>
      </c>
    </row>
    <row r="58" spans="1:61" x14ac:dyDescent="0.15">
      <c r="A58" s="22">
        <v>30</v>
      </c>
      <c r="B58" s="29">
        <v>1891</v>
      </c>
      <c r="C58" s="3" t="s">
        <v>252</v>
      </c>
      <c r="D58" s="22">
        <v>1995</v>
      </c>
      <c r="E58" s="3" t="s">
        <v>37</v>
      </c>
      <c r="F58" s="3">
        <v>42.53</v>
      </c>
      <c r="G58" s="3">
        <v>-72.180000000000007</v>
      </c>
      <c r="H58" s="1">
        <v>670</v>
      </c>
      <c r="I58" s="1">
        <v>780</v>
      </c>
      <c r="J58" s="1">
        <v>570</v>
      </c>
      <c r="K58" s="1">
        <v>710</v>
      </c>
      <c r="L58" s="1">
        <v>410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>
        <v>5</v>
      </c>
      <c r="AI58">
        <f>AVERAGE(H58:AG58)</f>
        <v>628</v>
      </c>
      <c r="AJ58">
        <f>IF(ISBLANK(H58),"",H58-$AI$58)</f>
        <v>42</v>
      </c>
      <c r="AK58">
        <f>IF(ISBLANK(I58),"",I58-$AI$58)</f>
        <v>152</v>
      </c>
      <c r="AL58">
        <f>IF(ISBLANK(J58),"",J58-$AI$58)</f>
        <v>-58</v>
      </c>
      <c r="AM58">
        <f>IF(ISBLANK(K58),"",K58-$AI$58)</f>
        <v>82</v>
      </c>
      <c r="AN58">
        <f>IF(ISBLANK(L58),"",L58-$AI$58)</f>
        <v>-218</v>
      </c>
      <c r="AO58" t="str">
        <f>IF(ISBLANK(M58),"",M58-$AI$58)</f>
        <v/>
      </c>
      <c r="AP58" t="str">
        <f>IF(ISBLANK(N58),"",N58-$AI$58)</f>
        <v/>
      </c>
      <c r="AQ58" t="str">
        <f>IF(ISBLANK(O58),"",O58-$AI$58)</f>
        <v/>
      </c>
      <c r="AR58" t="str">
        <f>IF(ISBLANK(P58),"",P58-$AI$58)</f>
        <v/>
      </c>
      <c r="AS58" t="str">
        <f>IF(ISBLANK(Q58),"",Q58-$AI$58)</f>
        <v/>
      </c>
      <c r="AT58" t="str">
        <f>IF(ISBLANK(R58),"",R58-$AI$58)</f>
        <v/>
      </c>
      <c r="AU58" t="str">
        <f>IF(ISBLANK(S58),"",S58-$AI$58)</f>
        <v/>
      </c>
      <c r="AV58" t="str">
        <f>IF(ISBLANK(T58),"",T58-$AI$58)</f>
        <v/>
      </c>
      <c r="AW58" t="str">
        <f>IF(ISBLANK(U58),"",U58-$AI$58)</f>
        <v/>
      </c>
      <c r="AX58" t="str">
        <f>IF(ISBLANK(V58),"",V58-$AI$58)</f>
        <v/>
      </c>
      <c r="AY58" t="str">
        <f>IF(ISBLANK(W58),"",W58-$AI$58)</f>
        <v/>
      </c>
      <c r="AZ58" t="str">
        <f>IF(ISBLANK(X58),"",X58-$AI$58)</f>
        <v/>
      </c>
      <c r="BA58" t="str">
        <f>IF(ISBLANK(Y58),"",Y58-$AI$58)</f>
        <v/>
      </c>
      <c r="BB58" t="str">
        <f>IF(ISBLANK(Z58),"",Z58-$AI$58)</f>
        <v/>
      </c>
      <c r="BC58" t="str">
        <f>IF(ISBLANK(AA58),"",AA58-$AI$58)</f>
        <v/>
      </c>
      <c r="BD58" t="str">
        <f>IF(ISBLANK(AB58),"",AB58-$AI$58)</f>
        <v/>
      </c>
      <c r="BE58" t="str">
        <f>IF(ISBLANK(AC58),"",AC58-$AI$58)</f>
        <v/>
      </c>
      <c r="BF58" t="str">
        <f>IF(ISBLANK(AD58),"",AD58-$AI$58)</f>
        <v/>
      </c>
      <c r="BG58" t="str">
        <f>IF(ISBLANK(AE58),"",AE58-$AI$58)</f>
        <v/>
      </c>
      <c r="BH58" t="str">
        <f>IF(ISBLANK(AF58),"",AF58-$AI$58)</f>
        <v/>
      </c>
      <c r="BI58" t="str">
        <f>IF(ISBLANK(AG58),"",AG58-$AI$58)</f>
        <v/>
      </c>
    </row>
    <row r="59" spans="1:61" x14ac:dyDescent="0.15">
      <c r="A59" s="22">
        <v>31</v>
      </c>
      <c r="B59" s="22">
        <v>2904</v>
      </c>
      <c r="C59" s="3" t="s">
        <v>256</v>
      </c>
      <c r="D59" s="22">
        <v>1999</v>
      </c>
      <c r="E59" s="3" t="s">
        <v>257</v>
      </c>
      <c r="F59" s="3">
        <v>45.59</v>
      </c>
      <c r="G59" s="3">
        <v>-84.71</v>
      </c>
      <c r="H59" s="1">
        <v>1116</v>
      </c>
      <c r="I59" s="1">
        <v>987</v>
      </c>
      <c r="J59" s="1">
        <v>1005</v>
      </c>
      <c r="K59" s="1">
        <v>946</v>
      </c>
      <c r="L59" s="1">
        <v>960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>
        <v>5</v>
      </c>
      <c r="AI59">
        <f>AVERAGE(H59:AG59)</f>
        <v>1002.8</v>
      </c>
      <c r="AJ59">
        <f>IF(ISBLANK(H59),"",H59-$AI$59)</f>
        <v>113.20000000000005</v>
      </c>
      <c r="AK59">
        <f>IF(ISBLANK(I59),"",I59-$AI$59)</f>
        <v>-15.799999999999955</v>
      </c>
      <c r="AL59">
        <f>IF(ISBLANK(J59),"",J59-$AI$59)</f>
        <v>2.2000000000000455</v>
      </c>
      <c r="AM59">
        <f>IF(ISBLANK(K59),"",K59-$AI$59)</f>
        <v>-56.799999999999955</v>
      </c>
      <c r="AN59">
        <f>IF(ISBLANK(L59),"",L59-$AI$59)</f>
        <v>-42.799999999999955</v>
      </c>
      <c r="AO59" t="str">
        <f>IF(ISBLANK(M59),"",M59-$AI$59)</f>
        <v/>
      </c>
      <c r="AP59" t="str">
        <f>IF(ISBLANK(N59),"",N59-$AI$59)</f>
        <v/>
      </c>
      <c r="AQ59" t="str">
        <f>IF(ISBLANK(O59),"",O59-$AI$59)</f>
        <v/>
      </c>
      <c r="AR59" t="str">
        <f>IF(ISBLANK(P59),"",P59-$AI$59)</f>
        <v/>
      </c>
      <c r="AS59" t="str">
        <f>IF(ISBLANK(Q59),"",Q59-$AI$59)</f>
        <v/>
      </c>
      <c r="AT59" t="str">
        <f>IF(ISBLANK(R59),"",R59-$AI$59)</f>
        <v/>
      </c>
      <c r="AU59" t="str">
        <f>IF(ISBLANK(S59),"",S59-$AI$59)</f>
        <v/>
      </c>
      <c r="AV59" t="str">
        <f>IF(ISBLANK(T59),"",T59-$AI$59)</f>
        <v/>
      </c>
      <c r="AW59" t="str">
        <f>IF(ISBLANK(U59),"",U59-$AI$59)</f>
        <v/>
      </c>
      <c r="AX59" t="str">
        <f>IF(ISBLANK(V59),"",V59-$AI$59)</f>
        <v/>
      </c>
      <c r="AY59" t="str">
        <f>IF(ISBLANK(W59),"",W59-$AI$59)</f>
        <v/>
      </c>
      <c r="AZ59" t="str">
        <f>IF(ISBLANK(X59),"",X59-$AI$59)</f>
        <v/>
      </c>
      <c r="BA59" t="str">
        <f>IF(ISBLANK(Y59),"",Y59-$AI$59)</f>
        <v/>
      </c>
      <c r="BB59" t="str">
        <f>IF(ISBLANK(Z59),"",Z59-$AI$59)</f>
        <v/>
      </c>
      <c r="BC59" t="str">
        <f>IF(ISBLANK(AA59),"",AA59-$AI$59)</f>
        <v/>
      </c>
      <c r="BD59" t="str">
        <f>IF(ISBLANK(AB59),"",AB59-$AI$59)</f>
        <v/>
      </c>
      <c r="BE59" t="str">
        <f>IF(ISBLANK(AC59),"",AC59-$AI$59)</f>
        <v/>
      </c>
      <c r="BF59" t="str">
        <f>IF(ISBLANK(AD59),"",AD59-$AI$59)</f>
        <v/>
      </c>
      <c r="BG59" t="str">
        <f>IF(ISBLANK(AE59),"",AE59-$AI$59)</f>
        <v/>
      </c>
      <c r="BH59" t="str">
        <f>IF(ISBLANK(AF59),"",AF59-$AI$59)</f>
        <v/>
      </c>
      <c r="BI59" t="str">
        <f>IF(ISBLANK(AG59),"",AG59-$AI$59)</f>
        <v/>
      </c>
    </row>
    <row r="60" spans="1:61" x14ac:dyDescent="0.15">
      <c r="A60" s="22">
        <v>32</v>
      </c>
      <c r="B60" s="22">
        <v>3053</v>
      </c>
      <c r="C60" s="3" t="s">
        <v>258</v>
      </c>
      <c r="D60" s="22">
        <v>1994</v>
      </c>
      <c r="E60" s="3" t="s">
        <v>259</v>
      </c>
      <c r="F60" s="3">
        <v>36.130000000000003</v>
      </c>
      <c r="G60" s="3">
        <v>137.41999999999999</v>
      </c>
      <c r="H60" s="1">
        <v>778</v>
      </c>
      <c r="I60" s="1">
        <v>597</v>
      </c>
      <c r="J60" s="1">
        <v>608</v>
      </c>
      <c r="K60" s="1">
        <v>739</v>
      </c>
      <c r="L60" s="1">
        <v>793</v>
      </c>
      <c r="M60" s="1">
        <v>770</v>
      </c>
      <c r="N60" s="1">
        <v>698</v>
      </c>
      <c r="O60" s="1">
        <v>740</v>
      </c>
      <c r="P60" s="1">
        <v>694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>
        <v>9</v>
      </c>
      <c r="AI60">
        <f>AVERAGE(H60:AG60)</f>
        <v>713</v>
      </c>
      <c r="AJ60">
        <f>IF(ISBLANK(H60),"",H60-$AI$60)</f>
        <v>65</v>
      </c>
      <c r="AK60">
        <f>IF(ISBLANK(I60),"",I60-$AI$60)</f>
        <v>-116</v>
      </c>
      <c r="AL60">
        <f>IF(ISBLANK(J60),"",J60-$AI$60)</f>
        <v>-105</v>
      </c>
      <c r="AM60">
        <f>IF(ISBLANK(K60),"",K60-$AI$60)</f>
        <v>26</v>
      </c>
      <c r="AN60">
        <f>IF(ISBLANK(L60),"",L60-$AI$60)</f>
        <v>80</v>
      </c>
      <c r="AO60">
        <f>IF(ISBLANK(M60),"",M60-$AI$60)</f>
        <v>57</v>
      </c>
      <c r="AP60">
        <f>IF(ISBLANK(N60),"",N60-$AI$60)</f>
        <v>-15</v>
      </c>
      <c r="AQ60">
        <f>IF(ISBLANK(O60),"",O60-$AI$60)</f>
        <v>27</v>
      </c>
      <c r="AR60">
        <f>IF(ISBLANK(P60),"",P60-$AI$60)</f>
        <v>-19</v>
      </c>
      <c r="AS60" t="str">
        <f>IF(ISBLANK(Q60),"",Q60-$AI$60)</f>
        <v/>
      </c>
      <c r="AT60" t="str">
        <f>IF(ISBLANK(R60),"",R60-$AI$60)</f>
        <v/>
      </c>
      <c r="AU60" t="str">
        <f>IF(ISBLANK(S60),"",S60-$AI$60)</f>
        <v/>
      </c>
      <c r="AV60" t="str">
        <f>IF(ISBLANK(T60),"",T60-$AI$60)</f>
        <v/>
      </c>
      <c r="AW60" t="str">
        <f>IF(ISBLANK(U60),"",U60-$AI$60)</f>
        <v/>
      </c>
      <c r="AX60" t="str">
        <f>IF(ISBLANK(V60),"",V60-$AI$60)</f>
        <v/>
      </c>
      <c r="AY60" t="str">
        <f>IF(ISBLANK(W60),"",W60-$AI$60)</f>
        <v/>
      </c>
      <c r="AZ60" t="str">
        <f>IF(ISBLANK(X60),"",X60-$AI$60)</f>
        <v/>
      </c>
      <c r="BA60" t="str">
        <f>IF(ISBLANK(Y60),"",Y60-$AI$60)</f>
        <v/>
      </c>
      <c r="BB60" t="str">
        <f>IF(ISBLANK(Z60),"",Z60-$AI$60)</f>
        <v/>
      </c>
      <c r="BC60" t="str">
        <f>IF(ISBLANK(AA60),"",AA60-$AI$60)</f>
        <v/>
      </c>
      <c r="BD60" t="str">
        <f>IF(ISBLANK(AB60),"",AB60-$AI$60)</f>
        <v/>
      </c>
      <c r="BE60" t="str">
        <f>IF(ISBLANK(AC60),"",AC60-$AI$60)</f>
        <v/>
      </c>
      <c r="BF60" t="str">
        <f>IF(ISBLANK(AD60),"",AD60-$AI$60)</f>
        <v/>
      </c>
      <c r="BG60" t="str">
        <f>IF(ISBLANK(AE60),"",AE60-$AI$60)</f>
        <v/>
      </c>
      <c r="BH60" t="str">
        <f>IF(ISBLANK(AF60),"",AF60-$AI$60)</f>
        <v/>
      </c>
      <c r="BI60" t="str">
        <f>IF(ISBLANK(AG60),"",AG60-$AI$60)</f>
        <v/>
      </c>
    </row>
    <row r="61" spans="1:61" x14ac:dyDescent="0.15">
      <c r="A61" s="22">
        <v>33</v>
      </c>
      <c r="B61" s="22">
        <v>4018</v>
      </c>
      <c r="C61" s="3" t="s">
        <v>373</v>
      </c>
      <c r="D61" s="22">
        <v>1999</v>
      </c>
      <c r="E61" s="3" t="s">
        <v>259</v>
      </c>
      <c r="F61" s="3">
        <v>36.130000000000003</v>
      </c>
      <c r="G61" s="3">
        <v>137.41999999999999</v>
      </c>
      <c r="H61" s="1">
        <v>906</v>
      </c>
      <c r="I61" s="1">
        <v>821</v>
      </c>
      <c r="J61" s="1">
        <v>870</v>
      </c>
      <c r="K61" s="1">
        <v>817</v>
      </c>
      <c r="L61" s="1">
        <v>772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>
        <v>5</v>
      </c>
      <c r="AI61">
        <f>AVERAGE(H61:AG61)</f>
        <v>837.2</v>
      </c>
      <c r="AJ61">
        <f>IF(ISBLANK(H61),"",H61-$AI$61)</f>
        <v>68.799999999999955</v>
      </c>
      <c r="AK61">
        <f>IF(ISBLANK(I61),"",I61-$AI$61)</f>
        <v>-16.200000000000045</v>
      </c>
      <c r="AL61">
        <f>IF(ISBLANK(J61),"",J61-$AI$61)</f>
        <v>32.799999999999955</v>
      </c>
      <c r="AM61">
        <f>IF(ISBLANK(K61),"",K61-$AI$61)</f>
        <v>-20.200000000000045</v>
      </c>
      <c r="AN61">
        <f>IF(ISBLANK(L61),"",L61-$AI$61)</f>
        <v>-65.200000000000045</v>
      </c>
      <c r="AO61" t="str">
        <f>IF(ISBLANK(M61),"",M61-$AI$61)</f>
        <v/>
      </c>
      <c r="AP61" t="str">
        <f>IF(ISBLANK(N61),"",N61-$AI$61)</f>
        <v/>
      </c>
      <c r="AQ61" t="str">
        <f>IF(ISBLANK(O61),"",O61-$AI$61)</f>
        <v/>
      </c>
      <c r="AR61" t="str">
        <f>IF(ISBLANK(P61),"",P61-$AI$61)</f>
        <v/>
      </c>
      <c r="AS61" t="str">
        <f>IF(ISBLANK(Q61),"",Q61-$AI$61)</f>
        <v/>
      </c>
      <c r="AT61" t="str">
        <f>IF(ISBLANK(R61),"",R61-$AI$61)</f>
        <v/>
      </c>
      <c r="AU61" t="str">
        <f>IF(ISBLANK(S61),"",S61-$AI$61)</f>
        <v/>
      </c>
      <c r="AV61" t="str">
        <f>IF(ISBLANK(T61),"",T61-$AI$61)</f>
        <v/>
      </c>
      <c r="AW61" t="str">
        <f>IF(ISBLANK(U61),"",U61-$AI$61)</f>
        <v/>
      </c>
      <c r="AX61" t="str">
        <f>IF(ISBLANK(V61),"",V61-$AI$61)</f>
        <v/>
      </c>
      <c r="AY61" t="str">
        <f>IF(ISBLANK(W61),"",W61-$AI$61)</f>
        <v/>
      </c>
      <c r="AZ61" t="str">
        <f>IF(ISBLANK(X61),"",X61-$AI$61)</f>
        <v/>
      </c>
      <c r="BA61" t="str">
        <f>IF(ISBLANK(Y61),"",Y61-$AI$61)</f>
        <v/>
      </c>
      <c r="BB61" t="str">
        <f>IF(ISBLANK(Z61),"",Z61-$AI$61)</f>
        <v/>
      </c>
      <c r="BC61" t="str">
        <f>IF(ISBLANK(AA61),"",AA61-$AI$61)</f>
        <v/>
      </c>
      <c r="BD61" t="str">
        <f>IF(ISBLANK(AB61),"",AB61-$AI$61)</f>
        <v/>
      </c>
      <c r="BE61" t="str">
        <f>IF(ISBLANK(AC61),"",AC61-$AI$61)</f>
        <v/>
      </c>
      <c r="BF61" t="str">
        <f>IF(ISBLANK(AD61),"",AD61-$AI$61)</f>
        <v/>
      </c>
      <c r="BG61" t="str">
        <f>IF(ISBLANK(AE61),"",AE61-$AI$61)</f>
        <v/>
      </c>
      <c r="BH61" t="str">
        <f>IF(ISBLANK(AF61),"",AF61-$AI$61)</f>
        <v/>
      </c>
      <c r="BI61" t="str">
        <f>IF(ISBLANK(AG61),"",AG61-$AI$61)</f>
        <v/>
      </c>
    </row>
    <row r="62" spans="1:61" x14ac:dyDescent="0.15">
      <c r="A62" s="22">
        <v>34</v>
      </c>
      <c r="B62" s="22">
        <v>4442</v>
      </c>
      <c r="C62" s="3" t="s">
        <v>260</v>
      </c>
      <c r="D62" s="22">
        <v>2000</v>
      </c>
      <c r="E62" s="3" t="s">
        <v>259</v>
      </c>
      <c r="F62" s="3">
        <v>31.33</v>
      </c>
      <c r="G62" s="3">
        <v>35.049999999999997</v>
      </c>
      <c r="H62" s="1">
        <v>447</v>
      </c>
      <c r="I62" s="1">
        <v>440</v>
      </c>
      <c r="J62" s="1">
        <v>454</v>
      </c>
      <c r="K62" s="1">
        <v>364</v>
      </c>
      <c r="L62" s="1">
        <v>424</v>
      </c>
      <c r="M62" s="1">
        <v>307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>
        <v>6</v>
      </c>
      <c r="AI62">
        <f>AVERAGE(H62:AG62)</f>
        <v>406</v>
      </c>
      <c r="AJ62">
        <f>IF(ISBLANK(H62),"",H62-$AI$62)</f>
        <v>41</v>
      </c>
      <c r="AK62">
        <f>IF(ISBLANK(I62),"",I62-$AI$62)</f>
        <v>34</v>
      </c>
      <c r="AL62">
        <f>IF(ISBLANK(J62),"",J62-$AI$62)</f>
        <v>48</v>
      </c>
      <c r="AM62">
        <f>IF(ISBLANK(K62),"",K62-$AI$62)</f>
        <v>-42</v>
      </c>
      <c r="AN62">
        <f>IF(ISBLANK(L62),"",L62-$AI$62)</f>
        <v>18</v>
      </c>
      <c r="AO62">
        <f>IF(ISBLANK(M62),"",M62-$AI$62)</f>
        <v>-99</v>
      </c>
      <c r="AP62" t="str">
        <f>IF(ISBLANK(N62),"",N62-$AI$62)</f>
        <v/>
      </c>
      <c r="AQ62" t="str">
        <f>IF(ISBLANK(O62),"",O62-$AI$62)</f>
        <v/>
      </c>
      <c r="AR62" t="str">
        <f>IF(ISBLANK(P62),"",P62-$AI$62)</f>
        <v/>
      </c>
      <c r="AS62" t="str">
        <f>IF(ISBLANK(Q62),"",Q62-$AI$62)</f>
        <v/>
      </c>
      <c r="AT62" t="str">
        <f>IF(ISBLANK(R62),"",R62-$AI$62)</f>
        <v/>
      </c>
      <c r="AU62" t="str">
        <f>IF(ISBLANK(S62),"",S62-$AI$62)</f>
        <v/>
      </c>
      <c r="AV62" t="str">
        <f>IF(ISBLANK(T62),"",T62-$AI$62)</f>
        <v/>
      </c>
      <c r="AW62" t="str">
        <f>IF(ISBLANK(U62),"",U62-$AI$62)</f>
        <v/>
      </c>
      <c r="AX62" t="str">
        <f>IF(ISBLANK(V62),"",V62-$AI$62)</f>
        <v/>
      </c>
      <c r="AY62" t="str">
        <f>IF(ISBLANK(W62),"",W62-$AI$62)</f>
        <v/>
      </c>
      <c r="AZ62" t="str">
        <f>IF(ISBLANK(X62),"",X62-$AI$62)</f>
        <v/>
      </c>
      <c r="BA62" t="str">
        <f>IF(ISBLANK(Y62),"",Y62-$AI$62)</f>
        <v/>
      </c>
      <c r="BB62" t="str">
        <f>IF(ISBLANK(Z62),"",Z62-$AI$62)</f>
        <v/>
      </c>
      <c r="BC62" t="str">
        <f>IF(ISBLANK(AA62),"",AA62-$AI$62)</f>
        <v/>
      </c>
      <c r="BD62" t="str">
        <f>IF(ISBLANK(AB62),"",AB62-$AI$62)</f>
        <v/>
      </c>
      <c r="BE62" t="str">
        <f>IF(ISBLANK(AC62),"",AC62-$AI$62)</f>
        <v/>
      </c>
      <c r="BF62" t="str">
        <f>IF(ISBLANK(AD62),"",AD62-$AI$62)</f>
        <v/>
      </c>
      <c r="BG62" t="str">
        <f>IF(ISBLANK(AE62),"",AE62-$AI$62)</f>
        <v/>
      </c>
      <c r="BH62" t="str">
        <f>IF(ISBLANK(AF62),"",AF62-$AI$62)</f>
        <v/>
      </c>
      <c r="BI62" t="str">
        <f>IF(ISBLANK(AG62),"",AG62-$AI$62)</f>
        <v/>
      </c>
    </row>
    <row r="63" spans="1:61" x14ac:dyDescent="0.15">
      <c r="A63" s="22">
        <v>35</v>
      </c>
      <c r="B63" s="22">
        <v>4894</v>
      </c>
      <c r="C63" s="3" t="s">
        <v>261</v>
      </c>
      <c r="D63" s="22">
        <v>1999</v>
      </c>
      <c r="E63" s="3" t="s">
        <v>259</v>
      </c>
      <c r="F63" s="3">
        <v>61.85</v>
      </c>
      <c r="G63" s="3">
        <v>24.283333330000001</v>
      </c>
      <c r="H63" s="1">
        <v>737</v>
      </c>
      <c r="I63" s="1">
        <v>627</v>
      </c>
      <c r="J63" s="1">
        <v>777</v>
      </c>
      <c r="K63" s="1">
        <v>602</v>
      </c>
      <c r="L63" s="1">
        <v>634</v>
      </c>
      <c r="M63" s="1">
        <v>619</v>
      </c>
      <c r="N63" s="1">
        <v>637</v>
      </c>
      <c r="O63" s="1">
        <v>537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>
        <v>8</v>
      </c>
      <c r="AI63">
        <f>AVERAGE(H63:AG63)</f>
        <v>646.25</v>
      </c>
      <c r="AJ63">
        <f>IF(ISBLANK(H63),"",H63-$AI$63)</f>
        <v>90.75</v>
      </c>
      <c r="AK63">
        <f>IF(ISBLANK(I63),"",I63-$AI$63)</f>
        <v>-19.25</v>
      </c>
      <c r="AL63">
        <f>IF(ISBLANK(J63),"",J63-$AI$63)</f>
        <v>130.75</v>
      </c>
      <c r="AM63">
        <f>IF(ISBLANK(K63),"",K63-$AI$63)</f>
        <v>-44.25</v>
      </c>
      <c r="AN63">
        <f>IF(ISBLANK(L63),"",L63-$AI$63)</f>
        <v>-12.25</v>
      </c>
      <c r="AO63">
        <f>IF(ISBLANK(M63),"",M63-$AI$63)</f>
        <v>-27.25</v>
      </c>
      <c r="AP63">
        <f>IF(ISBLANK(N63),"",N63-$AI$63)</f>
        <v>-9.25</v>
      </c>
      <c r="AQ63">
        <f>IF(ISBLANK(O63),"",O63-$AI$63)</f>
        <v>-109.25</v>
      </c>
      <c r="AR63" t="str">
        <f>IF(ISBLANK(P63),"",P63-$AI$63)</f>
        <v/>
      </c>
      <c r="AS63" t="str">
        <f>IF(ISBLANK(Q63),"",Q63-$AI$63)</f>
        <v/>
      </c>
      <c r="AT63" t="str">
        <f>IF(ISBLANK(R63),"",R63-$AI$63)</f>
        <v/>
      </c>
      <c r="AU63" t="str">
        <f>IF(ISBLANK(S63),"",S63-$AI$63)</f>
        <v/>
      </c>
      <c r="AV63" t="str">
        <f>IF(ISBLANK(T63),"",T63-$AI$63)</f>
        <v/>
      </c>
      <c r="AW63" t="str">
        <f>IF(ISBLANK(U63),"",U63-$AI$63)</f>
        <v/>
      </c>
      <c r="AX63" t="str">
        <f>IF(ISBLANK(V63),"",V63-$AI$63)</f>
        <v/>
      </c>
      <c r="AY63" t="str">
        <f>IF(ISBLANK(W63),"",W63-$AI$63)</f>
        <v/>
      </c>
      <c r="AZ63" t="str">
        <f>IF(ISBLANK(X63),"",X63-$AI$63)</f>
        <v/>
      </c>
      <c r="BA63" t="str">
        <f>IF(ISBLANK(Y63),"",Y63-$AI$63)</f>
        <v/>
      </c>
      <c r="BB63" t="str">
        <f>IF(ISBLANK(Z63),"",Z63-$AI$63)</f>
        <v/>
      </c>
      <c r="BC63" t="str">
        <f>IF(ISBLANK(AA63),"",AA63-$AI$63)</f>
        <v/>
      </c>
      <c r="BD63" t="str">
        <f>IF(ISBLANK(AB63),"",AB63-$AI$63)</f>
        <v/>
      </c>
      <c r="BE63" t="str">
        <f>IF(ISBLANK(AC63),"",AC63-$AI$63)</f>
        <v/>
      </c>
      <c r="BF63" t="str">
        <f>IF(ISBLANK(AD63),"",AD63-$AI$63)</f>
        <v/>
      </c>
      <c r="BG63" t="str">
        <f>IF(ISBLANK(AE63),"",AE63-$AI$63)</f>
        <v/>
      </c>
      <c r="BH63" t="str">
        <f>IF(ISBLANK(AF63),"",AF63-$AI$63)</f>
        <v/>
      </c>
      <c r="BI63" t="str">
        <f>IF(ISBLANK(AG63),"",AG63-$AI$63)</f>
        <v/>
      </c>
    </row>
    <row r="64" spans="1:61" x14ac:dyDescent="0.15">
      <c r="A64" s="22">
        <v>36</v>
      </c>
      <c r="B64" s="22">
        <v>5162</v>
      </c>
      <c r="C64" s="3" t="s">
        <v>374</v>
      </c>
      <c r="D64" s="22">
        <v>2001</v>
      </c>
      <c r="E64" s="3" t="s">
        <v>259</v>
      </c>
      <c r="F64" s="3">
        <v>45.05</v>
      </c>
      <c r="G64" s="3">
        <v>142.1</v>
      </c>
      <c r="H64" s="1">
        <v>671</v>
      </c>
      <c r="I64" s="1">
        <v>713</v>
      </c>
      <c r="J64" s="1">
        <v>892</v>
      </c>
      <c r="K64" s="1">
        <v>1047</v>
      </c>
      <c r="L64" s="1">
        <v>1062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>
        <v>5</v>
      </c>
      <c r="AI64">
        <f>AVERAGE(H64:AG64)</f>
        <v>877</v>
      </c>
      <c r="AJ64">
        <f>IF(ISBLANK(H64),"",H64-$AI$64)</f>
        <v>-206</v>
      </c>
      <c r="AK64">
        <f>IF(ISBLANK(I64),"",I64-$AI$64)</f>
        <v>-164</v>
      </c>
      <c r="AL64">
        <f>IF(ISBLANK(J64),"",J64-$AI$64)</f>
        <v>15</v>
      </c>
      <c r="AM64">
        <f>IF(ISBLANK(K64),"",K64-$AI$64)</f>
        <v>170</v>
      </c>
      <c r="AN64">
        <f>IF(ISBLANK(L64),"",L64-$AI$64)</f>
        <v>185</v>
      </c>
      <c r="AO64" t="str">
        <f>IF(ISBLANK(M64),"",M64-$AI$64)</f>
        <v/>
      </c>
      <c r="AP64" t="str">
        <f>IF(ISBLANK(N64),"",N64-$AI$64)</f>
        <v/>
      </c>
      <c r="AQ64" t="str">
        <f>IF(ISBLANK(O64),"",O64-$AI$64)</f>
        <v/>
      </c>
      <c r="AR64" t="str">
        <f>IF(ISBLANK(P64),"",P64-$AI$64)</f>
        <v/>
      </c>
      <c r="AS64" t="str">
        <f>IF(ISBLANK(Q64),"",Q64-$AI$64)</f>
        <v/>
      </c>
      <c r="AT64" t="str">
        <f>IF(ISBLANK(R64),"",R64-$AI$64)</f>
        <v/>
      </c>
      <c r="AU64" t="str">
        <f>IF(ISBLANK(S64),"",S64-$AI$64)</f>
        <v/>
      </c>
      <c r="AV64" t="str">
        <f>IF(ISBLANK(T64),"",T64-$AI$64)</f>
        <v/>
      </c>
      <c r="AW64" t="str">
        <f>IF(ISBLANK(U64),"",U64-$AI$64)</f>
        <v/>
      </c>
      <c r="AX64" t="str">
        <f>IF(ISBLANK(V64),"",V64-$AI$64)</f>
        <v/>
      </c>
      <c r="AY64" t="str">
        <f>IF(ISBLANK(W64),"",W64-$AI$64)</f>
        <v/>
      </c>
      <c r="AZ64" t="str">
        <f>IF(ISBLANK(X64),"",X64-$AI$64)</f>
        <v/>
      </c>
      <c r="BA64" t="str">
        <f>IF(ISBLANK(Y64),"",Y64-$AI$64)</f>
        <v/>
      </c>
      <c r="BB64" t="str">
        <f>IF(ISBLANK(Z64),"",Z64-$AI$64)</f>
        <v/>
      </c>
      <c r="BC64" t="str">
        <f>IF(ISBLANK(AA64),"",AA64-$AI$64)</f>
        <v/>
      </c>
      <c r="BD64" t="str">
        <f>IF(ISBLANK(AB64),"",AB64-$AI$64)</f>
        <v/>
      </c>
      <c r="BE64" t="str">
        <f>IF(ISBLANK(AC64),"",AC64-$AI$64)</f>
        <v/>
      </c>
      <c r="BF64" t="str">
        <f>IF(ISBLANK(AD64),"",AD64-$AI$64)</f>
        <v/>
      </c>
      <c r="BG64" t="str">
        <f>IF(ISBLANK(AE64),"",AE64-$AI$64)</f>
        <v/>
      </c>
      <c r="BH64" t="str">
        <f>IF(ISBLANK(AF64),"",AF64-$AI$64)</f>
        <v/>
      </c>
      <c r="BI64" t="str">
        <f>IF(ISBLANK(AG64),"",AG64-$AI$64)</f>
        <v/>
      </c>
    </row>
    <row r="65" spans="1:61" x14ac:dyDescent="0.15">
      <c r="A65" s="22">
        <v>37</v>
      </c>
      <c r="B65" s="22">
        <v>5688</v>
      </c>
      <c r="C65" s="3" t="s">
        <v>262</v>
      </c>
      <c r="D65" s="22">
        <v>2000</v>
      </c>
      <c r="E65" s="3" t="s">
        <v>259</v>
      </c>
      <c r="F65" s="3">
        <v>51.079444440000003</v>
      </c>
      <c r="G65" s="3">
        <v>10.452222219999999</v>
      </c>
      <c r="H65" s="1">
        <v>914</v>
      </c>
      <c r="I65" s="1">
        <v>850</v>
      </c>
      <c r="J65" s="1">
        <v>889</v>
      </c>
      <c r="K65" s="1">
        <v>716</v>
      </c>
      <c r="L65" s="1">
        <v>846</v>
      </c>
      <c r="M65" s="1">
        <v>980</v>
      </c>
      <c r="N65" s="1">
        <v>869</v>
      </c>
      <c r="O65" s="1">
        <v>951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>
        <v>8</v>
      </c>
      <c r="AI65">
        <f>AVERAGE(H65:AG65)</f>
        <v>876.875</v>
      </c>
      <c r="AJ65">
        <f>IF(ISBLANK(H65),"",H65-$AI$65)</f>
        <v>37.125</v>
      </c>
      <c r="AK65">
        <f>IF(ISBLANK(I65),"",I65-$AI$65)</f>
        <v>-26.875</v>
      </c>
      <c r="AL65">
        <f>IF(ISBLANK(J65),"",J65-$AI$65)</f>
        <v>12.125</v>
      </c>
      <c r="AM65">
        <f>IF(ISBLANK(K65),"",K65-$AI$65)</f>
        <v>-160.875</v>
      </c>
      <c r="AN65">
        <f>IF(ISBLANK(L65),"",L65-$AI$65)</f>
        <v>-30.875</v>
      </c>
      <c r="AO65">
        <f>IF(ISBLANK(M65),"",M65-$AI$65)</f>
        <v>103.125</v>
      </c>
      <c r="AP65">
        <f>IF(ISBLANK(N65),"",N65-$AI$65)</f>
        <v>-7.875</v>
      </c>
      <c r="AQ65">
        <f>IF(ISBLANK(O65),"",O65-$AI$65)</f>
        <v>74.125</v>
      </c>
      <c r="AR65" t="str">
        <f>IF(ISBLANK(P65),"",P65-$AI$65)</f>
        <v/>
      </c>
      <c r="AS65" t="str">
        <f>IF(ISBLANK(Q65),"",Q65-$AI$65)</f>
        <v/>
      </c>
      <c r="AT65" t="str">
        <f>IF(ISBLANK(R65),"",R65-$AI$65)</f>
        <v/>
      </c>
      <c r="AU65" t="str">
        <f>IF(ISBLANK(S65),"",S65-$AI$65)</f>
        <v/>
      </c>
      <c r="AV65" t="str">
        <f>IF(ISBLANK(T65),"",T65-$AI$65)</f>
        <v/>
      </c>
      <c r="AW65" t="str">
        <f>IF(ISBLANK(U65),"",U65-$AI$65)</f>
        <v/>
      </c>
      <c r="AX65" t="str">
        <f>IF(ISBLANK(V65),"",V65-$AI$65)</f>
        <v/>
      </c>
      <c r="AY65" t="str">
        <f>IF(ISBLANK(W65),"",W65-$AI$65)</f>
        <v/>
      </c>
      <c r="AZ65" t="str">
        <f>IF(ISBLANK(X65),"",X65-$AI$65)</f>
        <v/>
      </c>
      <c r="BA65" t="str">
        <f>IF(ISBLANK(Y65),"",Y65-$AI$65)</f>
        <v/>
      </c>
      <c r="BB65" t="str">
        <f>IF(ISBLANK(Z65),"",Z65-$AI$65)</f>
        <v/>
      </c>
      <c r="BC65" t="str">
        <f>IF(ISBLANK(AA65),"",AA65-$AI$65)</f>
        <v/>
      </c>
      <c r="BD65" t="str">
        <f>IF(ISBLANK(AB65),"",AB65-$AI$65)</f>
        <v/>
      </c>
      <c r="BE65" t="str">
        <f>IF(ISBLANK(AC65),"",AC65-$AI$65)</f>
        <v/>
      </c>
      <c r="BF65" t="str">
        <f>IF(ISBLANK(AD65),"",AD65-$AI$65)</f>
        <v/>
      </c>
      <c r="BG65" t="str">
        <f>IF(ISBLANK(AE65),"",AE65-$AI$65)</f>
        <v/>
      </c>
      <c r="BH65" t="str">
        <f>IF(ISBLANK(AF65),"",AF65-$AI$65)</f>
        <v/>
      </c>
      <c r="BI65" t="str">
        <f>IF(ISBLANK(AG65),"",AG65-$AI$65)</f>
        <v/>
      </c>
    </row>
    <row r="66" spans="1:61" x14ac:dyDescent="0.15">
      <c r="A66" s="22">
        <v>38</v>
      </c>
      <c r="B66" s="22">
        <v>6438</v>
      </c>
      <c r="C66" s="3" t="s">
        <v>263</v>
      </c>
      <c r="D66" s="22">
        <v>2005</v>
      </c>
      <c r="E66" s="3" t="s">
        <v>259</v>
      </c>
      <c r="F66" s="3">
        <v>35.799999999999997</v>
      </c>
      <c r="G66" s="3">
        <v>-76.667000000000002</v>
      </c>
      <c r="H66" s="1">
        <v>1727</v>
      </c>
      <c r="I66" s="1">
        <v>1250</v>
      </c>
      <c r="J66" s="1">
        <v>990</v>
      </c>
      <c r="K66" s="1">
        <v>850</v>
      </c>
      <c r="L66" s="1">
        <v>1125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>
        <v>5</v>
      </c>
      <c r="AI66">
        <f>AVERAGE(H66:AG66)</f>
        <v>1188.4000000000001</v>
      </c>
      <c r="AJ66">
        <f>IF(ISBLANK(H66),"",H66-$AI$66)</f>
        <v>538.59999999999991</v>
      </c>
      <c r="AK66">
        <f>IF(ISBLANK(I66),"",I66-$AI$66)</f>
        <v>61.599999999999909</v>
      </c>
      <c r="AL66">
        <f>IF(ISBLANK(J66),"",J66-$AI$66)</f>
        <v>-198.40000000000009</v>
      </c>
      <c r="AM66">
        <f>IF(ISBLANK(K66),"",K66-$AI$66)</f>
        <v>-338.40000000000009</v>
      </c>
      <c r="AN66">
        <f>IF(ISBLANK(L66),"",L66-$AI$66)</f>
        <v>-63.400000000000091</v>
      </c>
      <c r="AO66" t="str">
        <f>IF(ISBLANK(M66),"",M66-$AI$66)</f>
        <v/>
      </c>
      <c r="AP66" t="str">
        <f>IF(ISBLANK(N66),"",N66-$AI$66)</f>
        <v/>
      </c>
      <c r="AQ66" t="str">
        <f>IF(ISBLANK(O66),"",O66-$AI$66)</f>
        <v/>
      </c>
      <c r="AR66" t="str">
        <f>IF(ISBLANK(P66),"",P66-$AI$66)</f>
        <v/>
      </c>
      <c r="AS66" t="str">
        <f>IF(ISBLANK(Q66),"",Q66-$AI$66)</f>
        <v/>
      </c>
      <c r="AT66" t="str">
        <f>IF(ISBLANK(R66),"",R66-$AI$66)</f>
        <v/>
      </c>
      <c r="AU66" t="str">
        <f>IF(ISBLANK(S66),"",S66-$AI$66)</f>
        <v/>
      </c>
      <c r="AV66" t="str">
        <f>IF(ISBLANK(T66),"",T66-$AI$66)</f>
        <v/>
      </c>
      <c r="AW66" t="str">
        <f>IF(ISBLANK(U66),"",U66-$AI$66)</f>
        <v/>
      </c>
      <c r="AX66" t="str">
        <f>IF(ISBLANK(V66),"",V66-$AI$66)</f>
        <v/>
      </c>
      <c r="AY66" t="str">
        <f>IF(ISBLANK(W66),"",W66-$AI$66)</f>
        <v/>
      </c>
      <c r="AZ66" t="str">
        <f>IF(ISBLANK(X66),"",X66-$AI$66)</f>
        <v/>
      </c>
      <c r="BA66" t="str">
        <f>IF(ISBLANK(Y66),"",Y66-$AI$66)</f>
        <v/>
      </c>
      <c r="BB66" t="str">
        <f>IF(ISBLANK(Z66),"",Z66-$AI$66)</f>
        <v/>
      </c>
      <c r="BC66" t="str">
        <f>IF(ISBLANK(AA66),"",AA66-$AI$66)</f>
        <v/>
      </c>
      <c r="BD66" t="str">
        <f>IF(ISBLANK(AB66),"",AB66-$AI$66)</f>
        <v/>
      </c>
      <c r="BE66" t="str">
        <f>IF(ISBLANK(AC66),"",AC66-$AI$66)</f>
        <v/>
      </c>
      <c r="BF66" t="str">
        <f>IF(ISBLANK(AD66),"",AD66-$AI$66)</f>
        <v/>
      </c>
      <c r="BG66" t="str">
        <f>IF(ISBLANK(AE66),"",AE66-$AI$66)</f>
        <v/>
      </c>
      <c r="BH66" t="str">
        <f>IF(ISBLANK(AF66),"",AF66-$AI$66)</f>
        <v/>
      </c>
      <c r="BI66" t="str">
        <f>IF(ISBLANK(AG66),"",AG66-$AI$66)</f>
        <v/>
      </c>
    </row>
    <row r="67" spans="1:61" x14ac:dyDescent="0.15">
      <c r="A67" s="22">
        <v>39</v>
      </c>
      <c r="B67" s="22">
        <v>6975</v>
      </c>
      <c r="C67" s="3" t="s">
        <v>264</v>
      </c>
      <c r="D67" s="22">
        <v>2002</v>
      </c>
      <c r="E67" s="3" t="s">
        <v>259</v>
      </c>
      <c r="F67" s="3">
        <v>47.47</v>
      </c>
      <c r="G67" s="3">
        <v>7.5</v>
      </c>
      <c r="H67" s="1">
        <v>851</v>
      </c>
      <c r="I67" s="1">
        <v>927</v>
      </c>
      <c r="J67" s="1">
        <v>851</v>
      </c>
      <c r="K67" s="1">
        <v>965</v>
      </c>
      <c r="L67" s="1">
        <v>984</v>
      </c>
      <c r="M67" s="1">
        <v>795</v>
      </c>
      <c r="N67" s="1">
        <v>870</v>
      </c>
      <c r="O67" s="1">
        <v>1041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>
        <v>8</v>
      </c>
      <c r="AI67">
        <f>AVERAGE(H67:AG67)</f>
        <v>910.5</v>
      </c>
      <c r="AJ67">
        <f>IF(ISBLANK(H67),"",H67-$AI$67)</f>
        <v>-59.5</v>
      </c>
      <c r="AK67">
        <f>IF(ISBLANK(I67),"",I67-$AI$67)</f>
        <v>16.5</v>
      </c>
      <c r="AL67">
        <f>IF(ISBLANK(J67),"",J67-$AI$67)</f>
        <v>-59.5</v>
      </c>
      <c r="AM67">
        <f>IF(ISBLANK(K67),"",K67-$AI$67)</f>
        <v>54.5</v>
      </c>
      <c r="AN67">
        <f>IF(ISBLANK(L67),"",L67-$AI$67)</f>
        <v>73.5</v>
      </c>
      <c r="AO67">
        <f>IF(ISBLANK(M67),"",M67-$AI$67)</f>
        <v>-115.5</v>
      </c>
      <c r="AP67">
        <f>IF(ISBLANK(N67),"",N67-$AI$67)</f>
        <v>-40.5</v>
      </c>
      <c r="AQ67">
        <f>IF(ISBLANK(O67),"",O67-$AI$67)</f>
        <v>130.5</v>
      </c>
      <c r="AR67" t="str">
        <f>IF(ISBLANK(P67),"",P67-$AI$67)</f>
        <v/>
      </c>
      <c r="AS67" t="str">
        <f>IF(ISBLANK(Q67),"",Q67-$AI$67)</f>
        <v/>
      </c>
      <c r="AT67" t="str">
        <f>IF(ISBLANK(R67),"",R67-$AI$67)</f>
        <v/>
      </c>
      <c r="AU67" t="str">
        <f>IF(ISBLANK(S67),"",S67-$AI$67)</f>
        <v/>
      </c>
      <c r="AV67" t="str">
        <f>IF(ISBLANK(T67),"",T67-$AI$67)</f>
        <v/>
      </c>
      <c r="AW67" t="str">
        <f>IF(ISBLANK(U67),"",U67-$AI$67)</f>
        <v/>
      </c>
      <c r="AX67" t="str">
        <f>IF(ISBLANK(V67),"",V67-$AI$67)</f>
        <v/>
      </c>
      <c r="AY67" t="str">
        <f>IF(ISBLANK(W67),"",W67-$AI$67)</f>
        <v/>
      </c>
      <c r="AZ67" t="str">
        <f>IF(ISBLANK(X67),"",X67-$AI$67)</f>
        <v/>
      </c>
      <c r="BA67" t="str">
        <f>IF(ISBLANK(Y67),"",Y67-$AI$67)</f>
        <v/>
      </c>
      <c r="BB67" t="str">
        <f>IF(ISBLANK(Z67),"",Z67-$AI$67)</f>
        <v/>
      </c>
      <c r="BC67" t="str">
        <f>IF(ISBLANK(AA67),"",AA67-$AI$67)</f>
        <v/>
      </c>
      <c r="BD67" t="str">
        <f>IF(ISBLANK(AB67),"",AB67-$AI$67)</f>
        <v/>
      </c>
      <c r="BE67" t="str">
        <f>IF(ISBLANK(AC67),"",AC67-$AI$67)</f>
        <v/>
      </c>
      <c r="BF67" t="str">
        <f>IF(ISBLANK(AD67),"",AD67-$AI$67)</f>
        <v/>
      </c>
      <c r="BG67" t="str">
        <f>IF(ISBLANK(AE67),"",AE67-$AI$67)</f>
        <v/>
      </c>
      <c r="BH67" t="str">
        <f>IF(ISBLANK(AF67),"",AF67-$AI$67)</f>
        <v/>
      </c>
      <c r="BI67" t="str">
        <f>IF(ISBLANK(AG67),"",AG67-$AI$67)</f>
        <v/>
      </c>
    </row>
    <row r="68" spans="1:61" x14ac:dyDescent="0.15">
      <c r="A68" s="22">
        <v>39</v>
      </c>
      <c r="B68" s="22">
        <v>6975</v>
      </c>
      <c r="C68" s="3" t="s">
        <v>265</v>
      </c>
      <c r="D68" s="22">
        <v>2002</v>
      </c>
      <c r="E68" s="3" t="s">
        <v>259</v>
      </c>
      <c r="F68" s="3">
        <v>47.47</v>
      </c>
      <c r="G68" s="3">
        <v>7.5</v>
      </c>
      <c r="H68">
        <v>965</v>
      </c>
      <c r="I68">
        <v>1116</v>
      </c>
      <c r="J68">
        <v>1173</v>
      </c>
      <c r="K68">
        <v>1211</v>
      </c>
      <c r="L68">
        <v>1362</v>
      </c>
      <c r="M68">
        <v>1135</v>
      </c>
      <c r="N68">
        <v>965</v>
      </c>
      <c r="O68">
        <v>1192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>
        <v>8</v>
      </c>
      <c r="AI68">
        <f>AVERAGE(H68:AG68)</f>
        <v>1139.875</v>
      </c>
      <c r="AJ68">
        <f>IF(ISBLANK(H68),"",H68-$AI$68)</f>
        <v>-174.875</v>
      </c>
      <c r="AK68">
        <f>IF(ISBLANK(I68),"",I68-$AI$68)</f>
        <v>-23.875</v>
      </c>
      <c r="AL68">
        <f>IF(ISBLANK(J68),"",J68-$AI$68)</f>
        <v>33.125</v>
      </c>
      <c r="AM68">
        <f>IF(ISBLANK(K68),"",K68-$AI$68)</f>
        <v>71.125</v>
      </c>
      <c r="AN68">
        <f>IF(ISBLANK(L68),"",L68-$AI$68)</f>
        <v>222.125</v>
      </c>
      <c r="AO68">
        <f>IF(ISBLANK(M68),"",M68-$AI$68)</f>
        <v>-4.875</v>
      </c>
      <c r="AP68">
        <f>IF(ISBLANK(N68),"",N68-$AI$68)</f>
        <v>-174.875</v>
      </c>
      <c r="AQ68">
        <f>IF(ISBLANK(O68),"",O68-$AI$68)</f>
        <v>52.125</v>
      </c>
      <c r="AR68" t="str">
        <f>IF(ISBLANK(P68),"",P68-$AI$68)</f>
        <v/>
      </c>
      <c r="AS68" t="str">
        <f>IF(ISBLANK(Q68),"",Q68-$AI$68)</f>
        <v/>
      </c>
      <c r="AT68" t="str">
        <f>IF(ISBLANK(R68),"",R68-$AI$68)</f>
        <v/>
      </c>
      <c r="AU68" t="str">
        <f>IF(ISBLANK(S68),"",S68-$AI$68)</f>
        <v/>
      </c>
      <c r="AV68" t="str">
        <f>IF(ISBLANK(T68),"",T68-$AI$68)</f>
        <v/>
      </c>
      <c r="AW68" t="str">
        <f>IF(ISBLANK(U68),"",U68-$AI$68)</f>
        <v/>
      </c>
      <c r="AX68" t="str">
        <f>IF(ISBLANK(V68),"",V68-$AI$68)</f>
        <v/>
      </c>
      <c r="AY68" t="str">
        <f>IF(ISBLANK(W68),"",W68-$AI$68)</f>
        <v/>
      </c>
      <c r="AZ68" t="str">
        <f>IF(ISBLANK(X68),"",X68-$AI$68)</f>
        <v/>
      </c>
      <c r="BA68" t="str">
        <f>IF(ISBLANK(Y68),"",Y68-$AI$68)</f>
        <v/>
      </c>
      <c r="BB68" t="str">
        <f>IF(ISBLANK(Z68),"",Z68-$AI$68)</f>
        <v/>
      </c>
      <c r="BC68" t="str">
        <f>IF(ISBLANK(AA68),"",AA68-$AI$68)</f>
        <v/>
      </c>
      <c r="BD68" t="str">
        <f>IF(ISBLANK(AB68),"",AB68-$AI$68)</f>
        <v/>
      </c>
      <c r="BE68" t="str">
        <f>IF(ISBLANK(AC68),"",AC68-$AI$68)</f>
        <v/>
      </c>
      <c r="BF68" t="str">
        <f>IF(ISBLANK(AD68),"",AD68-$AI$68)</f>
        <v/>
      </c>
      <c r="BG68" t="str">
        <f>IF(ISBLANK(AE68),"",AE68-$AI$68)</f>
        <v/>
      </c>
      <c r="BH68" t="str">
        <f>IF(ISBLANK(AF68),"",AF68-$AI$68)</f>
        <v/>
      </c>
      <c r="BI68" t="str">
        <f>IF(ISBLANK(AG68),"",AG68-$AI$68)</f>
        <v/>
      </c>
    </row>
    <row r="69" spans="1:61" x14ac:dyDescent="0.15">
      <c r="A69" s="22">
        <v>40</v>
      </c>
      <c r="B69" s="22">
        <v>7634</v>
      </c>
      <c r="C69" s="3" t="s">
        <v>266</v>
      </c>
      <c r="D69" s="22">
        <v>2003</v>
      </c>
      <c r="E69" s="3" t="s">
        <v>259</v>
      </c>
      <c r="F69" s="3">
        <v>23.2</v>
      </c>
      <c r="G69" s="3">
        <v>112.51</v>
      </c>
      <c r="H69" s="1">
        <v>694</v>
      </c>
      <c r="I69" s="1">
        <v>682</v>
      </c>
      <c r="J69" s="1">
        <v>680</v>
      </c>
      <c r="K69" s="1">
        <v>740</v>
      </c>
      <c r="L69" s="1">
        <v>732</v>
      </c>
      <c r="M69" s="1">
        <v>821</v>
      </c>
      <c r="N69" s="1">
        <v>728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>
        <v>7</v>
      </c>
      <c r="AI69">
        <f>AVERAGE(H69:AG69)</f>
        <v>725.28571428571433</v>
      </c>
      <c r="AJ69">
        <f>IF(ISBLANK(H69),"",H69-$AI$69)</f>
        <v>-31.285714285714334</v>
      </c>
      <c r="AK69">
        <f>IF(ISBLANK(I69),"",I69-$AI$69)</f>
        <v>-43.285714285714334</v>
      </c>
      <c r="AL69">
        <f>IF(ISBLANK(J69),"",J69-$AI$69)</f>
        <v>-45.285714285714334</v>
      </c>
      <c r="AM69">
        <f>IF(ISBLANK(K69),"",K69-$AI$69)</f>
        <v>14.714285714285666</v>
      </c>
      <c r="AN69">
        <f>IF(ISBLANK(L69),"",L69-$AI$69)</f>
        <v>6.7142857142856656</v>
      </c>
      <c r="AO69">
        <f>IF(ISBLANK(M69),"",M69-$AI$69)</f>
        <v>95.714285714285666</v>
      </c>
      <c r="AP69">
        <f>IF(ISBLANK(N69),"",N69-$AI$69)</f>
        <v>2.7142857142856656</v>
      </c>
      <c r="AQ69" t="str">
        <f>IF(ISBLANK(O69),"",O69-$AI$69)</f>
        <v/>
      </c>
      <c r="AR69" t="str">
        <f>IF(ISBLANK(P69),"",P69-$AI$69)</f>
        <v/>
      </c>
      <c r="AS69" t="str">
        <f>IF(ISBLANK(Q69),"",Q69-$AI$69)</f>
        <v/>
      </c>
      <c r="AT69" t="str">
        <f>IF(ISBLANK(R69),"",R69-$AI$69)</f>
        <v/>
      </c>
      <c r="AU69" t="str">
        <f>IF(ISBLANK(S69),"",S69-$AI$69)</f>
        <v/>
      </c>
      <c r="AV69" t="str">
        <f>IF(ISBLANK(T69),"",T69-$AI$69)</f>
        <v/>
      </c>
      <c r="AW69" t="str">
        <f>IF(ISBLANK(U69),"",U69-$AI$69)</f>
        <v/>
      </c>
      <c r="AX69" t="str">
        <f>IF(ISBLANK(V69),"",V69-$AI$69)</f>
        <v/>
      </c>
      <c r="AY69" t="str">
        <f>IF(ISBLANK(W69),"",W69-$AI$69)</f>
        <v/>
      </c>
      <c r="AZ69" t="str">
        <f>IF(ISBLANK(X69),"",X69-$AI$69)</f>
        <v/>
      </c>
      <c r="BA69" t="str">
        <f>IF(ISBLANK(Y69),"",Y69-$AI$69)</f>
        <v/>
      </c>
      <c r="BB69" t="str">
        <f>IF(ISBLANK(Z69),"",Z69-$AI$69)</f>
        <v/>
      </c>
      <c r="BC69" t="str">
        <f>IF(ISBLANK(AA69),"",AA69-$AI$69)</f>
        <v/>
      </c>
      <c r="BD69" t="str">
        <f>IF(ISBLANK(AB69),"",AB69-$AI$69)</f>
        <v/>
      </c>
      <c r="BE69" t="str">
        <f>IF(ISBLANK(AC69),"",AC69-$AI$69)</f>
        <v/>
      </c>
      <c r="BF69" t="str">
        <f>IF(ISBLANK(AD69),"",AD69-$AI$69)</f>
        <v/>
      </c>
      <c r="BG69" t="str">
        <f>IF(ISBLANK(AE69),"",AE69-$AI$69)</f>
        <v/>
      </c>
      <c r="BH69" t="str">
        <f>IF(ISBLANK(AF69),"",AF69-$AI$69)</f>
        <v/>
      </c>
      <c r="BI69" t="str">
        <f>IF(ISBLANK(AG69),"",AG69-$AI$69)</f>
        <v/>
      </c>
    </row>
    <row r="70" spans="1:61" x14ac:dyDescent="0.15">
      <c r="A70" s="22">
        <v>41</v>
      </c>
      <c r="B70" s="22">
        <v>8479</v>
      </c>
      <c r="C70" s="3" t="s">
        <v>267</v>
      </c>
      <c r="D70" s="22">
        <v>2008</v>
      </c>
      <c r="E70" s="3" t="s">
        <v>259</v>
      </c>
      <c r="F70" s="3">
        <v>47.580555560000001</v>
      </c>
      <c r="G70" s="3">
        <v>11.63916667</v>
      </c>
      <c r="H70" s="1">
        <v>797</v>
      </c>
      <c r="I70" s="1">
        <v>811</v>
      </c>
      <c r="J70" s="1">
        <v>791</v>
      </c>
      <c r="K70" s="1">
        <v>806</v>
      </c>
      <c r="L70" s="1">
        <v>814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>
        <v>5</v>
      </c>
      <c r="AI70">
        <f>AVERAGE(H70:AG70)</f>
        <v>803.8</v>
      </c>
      <c r="AJ70">
        <f>IF(ISBLANK(H70),"",H70-$AI$70)</f>
        <v>-6.7999999999999545</v>
      </c>
      <c r="AK70">
        <f>IF(ISBLANK(I70),"",I70-$AI$70)</f>
        <v>7.2000000000000455</v>
      </c>
      <c r="AL70">
        <f>IF(ISBLANK(J70),"",J70-$AI$70)</f>
        <v>-12.799999999999955</v>
      </c>
      <c r="AM70">
        <f>IF(ISBLANK(K70),"",K70-$AI$70)</f>
        <v>2.2000000000000455</v>
      </c>
      <c r="AN70">
        <f>IF(ISBLANK(L70),"",L70-$AI$70)</f>
        <v>10.200000000000045</v>
      </c>
      <c r="AO70" t="str">
        <f>IF(ISBLANK(M70),"",M70-$AI$70)</f>
        <v/>
      </c>
      <c r="AP70" t="str">
        <f>IF(ISBLANK(N70),"",N70-$AI$70)</f>
        <v/>
      </c>
      <c r="AQ70" t="str">
        <f>IF(ISBLANK(O70),"",O70-$AI$70)</f>
        <v/>
      </c>
      <c r="AR70" t="str">
        <f>IF(ISBLANK(P70),"",P70-$AI$70)</f>
        <v/>
      </c>
      <c r="AS70" t="str">
        <f>IF(ISBLANK(Q70),"",Q70-$AI$70)</f>
        <v/>
      </c>
      <c r="AT70" t="str">
        <f>IF(ISBLANK(R70),"",R70-$AI$70)</f>
        <v/>
      </c>
      <c r="AU70" t="str">
        <f>IF(ISBLANK(S70),"",S70-$AI$70)</f>
        <v/>
      </c>
      <c r="AV70" t="str">
        <f>IF(ISBLANK(T70),"",T70-$AI$70)</f>
        <v/>
      </c>
      <c r="AW70" t="str">
        <f>IF(ISBLANK(U70),"",U70-$AI$70)</f>
        <v/>
      </c>
      <c r="AX70" t="str">
        <f>IF(ISBLANK(V70),"",V70-$AI$70)</f>
        <v/>
      </c>
      <c r="AY70" t="str">
        <f>IF(ISBLANK(W70),"",W70-$AI$70)</f>
        <v/>
      </c>
      <c r="AZ70" t="str">
        <f>IF(ISBLANK(X70),"",X70-$AI$70)</f>
        <v/>
      </c>
      <c r="BA70" t="str">
        <f>IF(ISBLANK(Y70),"",Y70-$AI$70)</f>
        <v/>
      </c>
      <c r="BB70" t="str">
        <f>IF(ISBLANK(Z70),"",Z70-$AI$70)</f>
        <v/>
      </c>
      <c r="BC70" t="str">
        <f>IF(ISBLANK(AA70),"",AA70-$AI$70)</f>
        <v/>
      </c>
      <c r="BD70" t="str">
        <f>IF(ISBLANK(AB70),"",AB70-$AI$70)</f>
        <v/>
      </c>
      <c r="BE70" t="str">
        <f>IF(ISBLANK(AC70),"",AC70-$AI$70)</f>
        <v/>
      </c>
      <c r="BF70" t="str">
        <f>IF(ISBLANK(AD70),"",AD70-$AI$70)</f>
        <v/>
      </c>
      <c r="BG70" t="str">
        <f>IF(ISBLANK(AE70),"",AE70-$AI$70)</f>
        <v/>
      </c>
      <c r="BH70" t="str">
        <f>IF(ISBLANK(AF70),"",AF70-$AI$70)</f>
        <v/>
      </c>
      <c r="BI70" t="str">
        <f>IF(ISBLANK(AG70),"",AG70-$AI$70)</f>
        <v/>
      </c>
    </row>
    <row r="71" spans="1:61" ht="14.25" x14ac:dyDescent="0.15">
      <c r="A71" s="22">
        <v>42</v>
      </c>
      <c r="B71" s="22">
        <v>8534</v>
      </c>
      <c r="C71" s="3" t="s">
        <v>268</v>
      </c>
      <c r="D71" s="22">
        <v>2002</v>
      </c>
      <c r="E71" s="3" t="s">
        <v>259</v>
      </c>
      <c r="F71" s="3">
        <v>53.83</v>
      </c>
      <c r="G71" s="3">
        <v>-105.5</v>
      </c>
      <c r="H71" s="23">
        <v>691</v>
      </c>
      <c r="I71" s="23">
        <v>669</v>
      </c>
      <c r="J71" s="23">
        <v>598</v>
      </c>
      <c r="K71" s="23">
        <v>712</v>
      </c>
      <c r="L71" s="23">
        <v>661</v>
      </c>
      <c r="M71" s="23">
        <v>673</v>
      </c>
      <c r="N71" s="23">
        <v>651</v>
      </c>
      <c r="O71" s="23">
        <v>635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>
        <v>8</v>
      </c>
      <c r="AI71">
        <f>AVERAGE(H71:AG71)</f>
        <v>661.25</v>
      </c>
      <c r="AJ71">
        <f>IF(ISBLANK(H71),"",H71-$AI$71)</f>
        <v>29.75</v>
      </c>
      <c r="AK71">
        <f>IF(ISBLANK(I71),"",I71-$AI$71)</f>
        <v>7.75</v>
      </c>
      <c r="AL71">
        <f>IF(ISBLANK(J71),"",J71-$AI$71)</f>
        <v>-63.25</v>
      </c>
      <c r="AM71">
        <f>IF(ISBLANK(K71),"",K71-$AI$71)</f>
        <v>50.75</v>
      </c>
      <c r="AN71">
        <f>IF(ISBLANK(L71),"",L71-$AI$71)</f>
        <v>-0.25</v>
      </c>
      <c r="AO71">
        <f>IF(ISBLANK(M71),"",M71-$AI$71)</f>
        <v>11.75</v>
      </c>
      <c r="AP71">
        <f>IF(ISBLANK(N71),"",N71-$AI$71)</f>
        <v>-10.25</v>
      </c>
      <c r="AQ71">
        <f>IF(ISBLANK(O71),"",O71-$AI$71)</f>
        <v>-26.25</v>
      </c>
      <c r="AR71" t="str">
        <f>IF(ISBLANK(P71),"",P71-$AI$71)</f>
        <v/>
      </c>
      <c r="AS71" t="str">
        <f>IF(ISBLANK(Q71),"",Q71-$AI$71)</f>
        <v/>
      </c>
      <c r="AT71" t="str">
        <f>IF(ISBLANK(R71),"",R71-$AI$71)</f>
        <v/>
      </c>
      <c r="AU71" t="str">
        <f>IF(ISBLANK(S71),"",S71-$AI$71)</f>
        <v/>
      </c>
      <c r="AV71" t="str">
        <f>IF(ISBLANK(T71),"",T71-$AI$71)</f>
        <v/>
      </c>
      <c r="AW71" t="str">
        <f>IF(ISBLANK(U71),"",U71-$AI$71)</f>
        <v/>
      </c>
      <c r="AX71" t="str">
        <f>IF(ISBLANK(V71),"",V71-$AI$71)</f>
        <v/>
      </c>
      <c r="AY71" t="str">
        <f>IF(ISBLANK(W71),"",W71-$AI$71)</f>
        <v/>
      </c>
      <c r="AZ71" t="str">
        <f>IF(ISBLANK(X71),"",X71-$AI$71)</f>
        <v/>
      </c>
      <c r="BA71" t="str">
        <f>IF(ISBLANK(Y71),"",Y71-$AI$71)</f>
        <v/>
      </c>
      <c r="BB71" t="str">
        <f>IF(ISBLANK(Z71),"",Z71-$AI$71)</f>
        <v/>
      </c>
      <c r="BC71" t="str">
        <f>IF(ISBLANK(AA71),"",AA71-$AI$71)</f>
        <v/>
      </c>
      <c r="BD71" t="str">
        <f>IF(ISBLANK(AB71),"",AB71-$AI$71)</f>
        <v/>
      </c>
      <c r="BE71" t="str">
        <f>IF(ISBLANK(AC71),"",AC71-$AI$71)</f>
        <v/>
      </c>
      <c r="BF71" t="str">
        <f>IF(ISBLANK(AD71),"",AD71-$AI$71)</f>
        <v/>
      </c>
      <c r="BG71" t="str">
        <f>IF(ISBLANK(AE71),"",AE71-$AI$71)</f>
        <v/>
      </c>
      <c r="BH71" t="str">
        <f>IF(ISBLANK(AF71),"",AF71-$AI$71)</f>
        <v/>
      </c>
      <c r="BI71" t="str">
        <f>IF(ISBLANK(AG71),"",AG71-$AI$71)</f>
        <v/>
      </c>
    </row>
    <row r="72" spans="1:61" x14ac:dyDescent="0.15">
      <c r="A72" s="22">
        <v>43</v>
      </c>
      <c r="B72" s="22">
        <v>10066</v>
      </c>
      <c r="C72" s="3" t="s">
        <v>269</v>
      </c>
      <c r="D72" s="22">
        <v>1999</v>
      </c>
      <c r="E72" s="3" t="s">
        <v>259</v>
      </c>
      <c r="F72" s="3">
        <v>53.055277779999997</v>
      </c>
      <c r="G72" s="3">
        <v>-3.4652777779999999</v>
      </c>
      <c r="H72" s="1">
        <v>887.2</v>
      </c>
      <c r="I72" s="1">
        <v>904.4</v>
      </c>
      <c r="J72" s="1">
        <v>680.6</v>
      </c>
      <c r="K72" s="1">
        <v>539.6</v>
      </c>
      <c r="L72" s="1">
        <v>566.79999999999995</v>
      </c>
      <c r="M72" s="1">
        <v>416</v>
      </c>
      <c r="N72" s="1">
        <v>459</v>
      </c>
      <c r="O72" s="1">
        <v>555.4</v>
      </c>
      <c r="P72" s="1">
        <v>506.6</v>
      </c>
      <c r="Q72" s="1">
        <v>354.9</v>
      </c>
      <c r="R72" s="1">
        <v>396.1</v>
      </c>
      <c r="S72" s="1">
        <v>267.60000000000002</v>
      </c>
      <c r="T72" s="1">
        <v>279.3</v>
      </c>
      <c r="U72" s="1">
        <v>343.1</v>
      </c>
      <c r="V72" s="1">
        <v>335.8</v>
      </c>
      <c r="W72" s="1">
        <v>325.60000000000002</v>
      </c>
      <c r="X72" s="1">
        <v>292.5</v>
      </c>
      <c r="Y72" s="1">
        <v>306.39999999999998</v>
      </c>
      <c r="Z72" s="1"/>
      <c r="AA72" s="1"/>
      <c r="AB72" s="1"/>
      <c r="AC72" s="1"/>
      <c r="AD72" s="1"/>
      <c r="AE72" s="1"/>
      <c r="AF72" s="1"/>
      <c r="AG72" s="1"/>
      <c r="AH72">
        <v>18</v>
      </c>
      <c r="AI72">
        <f>AVERAGE(H72:AG72)</f>
        <v>467.60555555555561</v>
      </c>
      <c r="AJ72">
        <f>IF(ISBLANK(H72),"",H72-$AI$72)</f>
        <v>419.59444444444443</v>
      </c>
      <c r="AK72">
        <f>IF(ISBLANK(I72),"",I72-$AI$72)</f>
        <v>436.79444444444437</v>
      </c>
      <c r="AL72">
        <f>IF(ISBLANK(J72),"",J72-$AI$72)</f>
        <v>212.99444444444441</v>
      </c>
      <c r="AM72">
        <f>IF(ISBLANK(K72),"",K72-$AI$72)</f>
        <v>71.994444444444412</v>
      </c>
      <c r="AN72">
        <f>IF(ISBLANK(L72),"",L72-$AI$72)</f>
        <v>99.194444444444343</v>
      </c>
      <c r="AO72">
        <f>IF(ISBLANK(M72),"",M72-$AI$72)</f>
        <v>-51.605555555555611</v>
      </c>
      <c r="AP72">
        <f>IF(ISBLANK(N72),"",N72-$AI$72)</f>
        <v>-8.6055555555556111</v>
      </c>
      <c r="AQ72">
        <f>IF(ISBLANK(O72),"",O72-$AI$72)</f>
        <v>87.794444444444366</v>
      </c>
      <c r="AR72">
        <f>IF(ISBLANK(P72),"",P72-$AI$72)</f>
        <v>38.994444444444412</v>
      </c>
      <c r="AS72">
        <f>IF(ISBLANK(Q72),"",Q72-$AI$72)</f>
        <v>-112.70555555555563</v>
      </c>
      <c r="AT72">
        <f>IF(ISBLANK(R72),"",R72-$AI$72)</f>
        <v>-71.505555555555588</v>
      </c>
      <c r="AU72">
        <f>IF(ISBLANK(S72),"",S72-$AI$72)</f>
        <v>-200.00555555555559</v>
      </c>
      <c r="AV72">
        <f>IF(ISBLANK(T72),"",T72-$AI$72)</f>
        <v>-188.3055555555556</v>
      </c>
      <c r="AW72">
        <f>IF(ISBLANK(U72),"",U72-$AI$72)</f>
        <v>-124.50555555555559</v>
      </c>
      <c r="AX72">
        <f>IF(ISBLANK(V72),"",V72-$AI$72)</f>
        <v>-131.8055555555556</v>
      </c>
      <c r="AY72">
        <f>IF(ISBLANK(W72),"",W72-$AI$72)</f>
        <v>-142.00555555555559</v>
      </c>
      <c r="AZ72">
        <f>IF(ISBLANK(X72),"",X72-$AI$72)</f>
        <v>-175.10555555555561</v>
      </c>
      <c r="BA72">
        <f>IF(ISBLANK(Y72),"",Y72-$AI$72)</f>
        <v>-161.20555555555563</v>
      </c>
      <c r="BB72" t="str">
        <f>IF(ISBLANK(Z72),"",Z72-$AI$72)</f>
        <v/>
      </c>
      <c r="BC72" t="str">
        <f>IF(ISBLANK(AA72),"",AA72-$AI$72)</f>
        <v/>
      </c>
      <c r="BD72" t="str">
        <f>IF(ISBLANK(AB72),"",AB72-$AI$72)</f>
        <v/>
      </c>
      <c r="BE72" t="str">
        <f>IF(ISBLANK(AC72),"",AC72-$AI$72)</f>
        <v/>
      </c>
      <c r="BF72" t="str">
        <f>IF(ISBLANK(AD72),"",AD72-$AI$72)</f>
        <v/>
      </c>
      <c r="BG72" t="str">
        <f>IF(ISBLANK(AE72),"",AE72-$AI$72)</f>
        <v/>
      </c>
      <c r="BH72" t="str">
        <f>IF(ISBLANK(AF72),"",AF72-$AI$72)</f>
        <v/>
      </c>
      <c r="BI72" t="str">
        <f>IF(ISBLANK(AG72),"",AG72-$AI$72)</f>
        <v/>
      </c>
    </row>
    <row r="73" spans="1:61" x14ac:dyDescent="0.15">
      <c r="A73" s="22">
        <v>43</v>
      </c>
      <c r="B73" s="22">
        <v>10066</v>
      </c>
      <c r="C73" s="3" t="s">
        <v>270</v>
      </c>
      <c r="D73" s="22">
        <v>1999</v>
      </c>
      <c r="E73" s="3" t="s">
        <v>259</v>
      </c>
      <c r="F73" s="3">
        <v>53.055277779999997</v>
      </c>
      <c r="G73" s="3">
        <v>-3.4652777779999999</v>
      </c>
      <c r="H73" s="1">
        <v>807.8</v>
      </c>
      <c r="I73" s="1">
        <v>772.9</v>
      </c>
      <c r="J73" s="1">
        <v>839.9</v>
      </c>
      <c r="K73" s="1">
        <v>617.9</v>
      </c>
      <c r="L73" s="1">
        <v>663.1</v>
      </c>
      <c r="M73" s="1">
        <v>597.79999999999995</v>
      </c>
      <c r="N73" s="1">
        <v>560.20000000000005</v>
      </c>
      <c r="O73" s="1">
        <v>563.79999999999995</v>
      </c>
      <c r="P73" s="1">
        <v>601.9</v>
      </c>
      <c r="Q73" s="1">
        <v>393.9</v>
      </c>
      <c r="R73" s="1">
        <v>448.3</v>
      </c>
      <c r="S73" s="1">
        <v>345.6</v>
      </c>
      <c r="T73" s="1">
        <v>427.5</v>
      </c>
      <c r="U73" s="1">
        <v>515.79999999999995</v>
      </c>
      <c r="V73" s="1">
        <v>554.20000000000005</v>
      </c>
      <c r="W73" s="1">
        <v>566.5</v>
      </c>
      <c r="X73" s="1">
        <v>484.5</v>
      </c>
      <c r="Y73" s="1">
        <v>354.8</v>
      </c>
      <c r="Z73" s="1"/>
      <c r="AA73" s="1"/>
      <c r="AB73" s="1"/>
      <c r="AC73" s="1"/>
      <c r="AD73" s="1"/>
      <c r="AE73" s="1"/>
      <c r="AF73" s="1"/>
      <c r="AG73" s="1"/>
      <c r="AH73">
        <v>18</v>
      </c>
      <c r="AI73">
        <f>AVERAGE(H73:AG73)</f>
        <v>562.02222222222224</v>
      </c>
      <c r="AJ73">
        <f>IF(ISBLANK(H73),"",H73-$AI$73)</f>
        <v>245.77777777777771</v>
      </c>
      <c r="AK73">
        <f>IF(ISBLANK(I73),"",I73-$AI$73)</f>
        <v>210.87777777777774</v>
      </c>
      <c r="AL73">
        <f>IF(ISBLANK(J73),"",J73-$AI$73)</f>
        <v>277.87777777777774</v>
      </c>
      <c r="AM73">
        <f>IF(ISBLANK(K73),"",K73-$AI$73)</f>
        <v>55.877777777777737</v>
      </c>
      <c r="AN73">
        <f>IF(ISBLANK(L73),"",L73-$AI$73)</f>
        <v>101.07777777777778</v>
      </c>
      <c r="AO73">
        <f>IF(ISBLANK(M73),"",M73-$AI$73)</f>
        <v>35.777777777777715</v>
      </c>
      <c r="AP73">
        <f>IF(ISBLANK(N73),"",N73-$AI$73)</f>
        <v>-1.8222222222221944</v>
      </c>
      <c r="AQ73">
        <f>IF(ISBLANK(O73),"",O73-$AI$73)</f>
        <v>1.7777777777777146</v>
      </c>
      <c r="AR73">
        <f>IF(ISBLANK(P73),"",P73-$AI$73)</f>
        <v>39.877777777777737</v>
      </c>
      <c r="AS73">
        <f>IF(ISBLANK(Q73),"",Q73-$AI$73)</f>
        <v>-168.12222222222226</v>
      </c>
      <c r="AT73">
        <f>IF(ISBLANK(R73),"",R73-$AI$73)</f>
        <v>-113.72222222222223</v>
      </c>
      <c r="AU73">
        <f>IF(ISBLANK(S73),"",S73-$AI$73)</f>
        <v>-216.42222222222222</v>
      </c>
      <c r="AV73">
        <f>IF(ISBLANK(T73),"",T73-$AI$73)</f>
        <v>-134.52222222222224</v>
      </c>
      <c r="AW73">
        <f>IF(ISBLANK(U73),"",U73-$AI$73)</f>
        <v>-46.222222222222285</v>
      </c>
      <c r="AX73">
        <f>IF(ISBLANK(V73),"",V73-$AI$73)</f>
        <v>-7.8222222222221944</v>
      </c>
      <c r="AY73">
        <f>IF(ISBLANK(W73),"",W73-$AI$73)</f>
        <v>4.4777777777777601</v>
      </c>
      <c r="AZ73">
        <f>IF(ISBLANK(X73),"",X73-$AI$73)</f>
        <v>-77.52222222222224</v>
      </c>
      <c r="BA73">
        <f>IF(ISBLANK(Y73),"",Y73-$AI$73)</f>
        <v>-207.22222222222223</v>
      </c>
      <c r="BB73" t="str">
        <f>IF(ISBLANK(Z73),"",Z73-$AI$73)</f>
        <v/>
      </c>
      <c r="BC73" t="str">
        <f>IF(ISBLANK(AA73),"",AA73-$AI$73)</f>
        <v/>
      </c>
      <c r="BD73" t="str">
        <f>IF(ISBLANK(AB73),"",AB73-$AI$73)</f>
        <v/>
      </c>
      <c r="BE73" t="str">
        <f>IF(ISBLANK(AC73),"",AC73-$AI$73)</f>
        <v/>
      </c>
      <c r="BF73" t="str">
        <f>IF(ISBLANK(AD73),"",AD73-$AI$73)</f>
        <v/>
      </c>
      <c r="BG73" t="str">
        <f>IF(ISBLANK(AE73),"",AE73-$AI$73)</f>
        <v/>
      </c>
      <c r="BH73" t="str">
        <f>IF(ISBLANK(AF73),"",AF73-$AI$73)</f>
        <v/>
      </c>
      <c r="BI73" t="str">
        <f>IF(ISBLANK(AG73),"",AG73-$AI$73)</f>
        <v/>
      </c>
    </row>
    <row r="74" spans="1:61" x14ac:dyDescent="0.15">
      <c r="A74" s="22">
        <v>43</v>
      </c>
      <c r="B74" s="22">
        <v>10066</v>
      </c>
      <c r="C74" s="3" t="s">
        <v>271</v>
      </c>
      <c r="D74" s="22">
        <v>1999</v>
      </c>
      <c r="E74" s="3" t="s">
        <v>259</v>
      </c>
      <c r="F74" s="3">
        <v>53.055277779999997</v>
      </c>
      <c r="G74" s="3">
        <v>-3.4652777779999999</v>
      </c>
      <c r="H74" s="1">
        <v>887.3</v>
      </c>
      <c r="I74" s="1">
        <v>962.3</v>
      </c>
      <c r="J74" s="1">
        <v>716.8</v>
      </c>
      <c r="K74" s="1">
        <v>595.4</v>
      </c>
      <c r="L74" s="1">
        <v>662.1</v>
      </c>
      <c r="M74" s="1">
        <v>498.5</v>
      </c>
      <c r="N74" s="1">
        <v>506.5</v>
      </c>
      <c r="O74" s="1">
        <v>597</v>
      </c>
      <c r="P74" s="1">
        <v>547.1</v>
      </c>
      <c r="Q74" s="1">
        <v>407.4</v>
      </c>
      <c r="R74" s="1">
        <v>354.7</v>
      </c>
      <c r="S74" s="1">
        <v>322.2</v>
      </c>
      <c r="T74" s="1">
        <v>343.3</v>
      </c>
      <c r="U74" s="1">
        <v>394.1</v>
      </c>
      <c r="V74" s="1">
        <v>440.8</v>
      </c>
      <c r="W74" s="1">
        <v>376.7</v>
      </c>
      <c r="X74" s="1">
        <v>302.60000000000002</v>
      </c>
      <c r="Y74" s="1">
        <v>319.3</v>
      </c>
      <c r="Z74" s="1"/>
      <c r="AA74" s="1"/>
      <c r="AB74" s="1"/>
      <c r="AC74" s="1"/>
      <c r="AD74" s="1"/>
      <c r="AE74" s="1"/>
      <c r="AF74" s="1"/>
      <c r="AG74" s="1"/>
      <c r="AH74">
        <v>18</v>
      </c>
      <c r="AI74">
        <f>AVERAGE(H74:AG74)</f>
        <v>513.00555555555559</v>
      </c>
      <c r="AJ74">
        <f>IF(ISBLANK(H74),"",H74-$AI$74)</f>
        <v>374.29444444444437</v>
      </c>
      <c r="AK74">
        <f>IF(ISBLANK(I74),"",I74-$AI$74)</f>
        <v>449.29444444444437</v>
      </c>
      <c r="AL74">
        <f>IF(ISBLANK(J74),"",J74-$AI$74)</f>
        <v>203.79444444444437</v>
      </c>
      <c r="AM74">
        <f>IF(ISBLANK(K74),"",K74-$AI$74)</f>
        <v>82.394444444444389</v>
      </c>
      <c r="AN74">
        <f>IF(ISBLANK(L74),"",L74-$AI$74)</f>
        <v>149.09444444444443</v>
      </c>
      <c r="AO74">
        <f>IF(ISBLANK(M74),"",M74-$AI$74)</f>
        <v>-14.505555555555588</v>
      </c>
      <c r="AP74">
        <f>IF(ISBLANK(N74),"",N74-$AI$74)</f>
        <v>-6.5055555555555884</v>
      </c>
      <c r="AQ74">
        <f>IF(ISBLANK(O74),"",O74-$AI$74)</f>
        <v>83.994444444444412</v>
      </c>
      <c r="AR74">
        <f>IF(ISBLANK(P74),"",P74-$AI$74)</f>
        <v>34.094444444444434</v>
      </c>
      <c r="AS74">
        <f>IF(ISBLANK(Q74),"",Q74-$AI$74)</f>
        <v>-105.60555555555561</v>
      </c>
      <c r="AT74">
        <f>IF(ISBLANK(R74),"",R74-$AI$74)</f>
        <v>-158.3055555555556</v>
      </c>
      <c r="AU74">
        <f>IF(ISBLANK(S74),"",S74-$AI$74)</f>
        <v>-190.8055555555556</v>
      </c>
      <c r="AV74">
        <f>IF(ISBLANK(T74),"",T74-$AI$74)</f>
        <v>-169.70555555555558</v>
      </c>
      <c r="AW74">
        <f>IF(ISBLANK(U74),"",U74-$AI$74)</f>
        <v>-118.90555555555557</v>
      </c>
      <c r="AX74">
        <f>IF(ISBLANK(V74),"",V74-$AI$74)</f>
        <v>-72.205555555555577</v>
      </c>
      <c r="AY74">
        <f>IF(ISBLANK(W74),"",W74-$AI$74)</f>
        <v>-136.3055555555556</v>
      </c>
      <c r="AZ74">
        <f>IF(ISBLANK(X74),"",X74-$AI$74)</f>
        <v>-210.40555555555557</v>
      </c>
      <c r="BA74">
        <f>IF(ISBLANK(Y74),"",Y74-$AI$74)</f>
        <v>-193.70555555555558</v>
      </c>
      <c r="BB74" t="str">
        <f>IF(ISBLANK(Z74),"",Z74-$AI$74)</f>
        <v/>
      </c>
      <c r="BC74" t="str">
        <f>IF(ISBLANK(AA74),"",AA74-$AI$74)</f>
        <v/>
      </c>
      <c r="BD74" t="str">
        <f>IF(ISBLANK(AB74),"",AB74-$AI$74)</f>
        <v/>
      </c>
      <c r="BE74" t="str">
        <f>IF(ISBLANK(AC74),"",AC74-$AI$74)</f>
        <v/>
      </c>
      <c r="BF74" t="str">
        <f>IF(ISBLANK(AD74),"",AD74-$AI$74)</f>
        <v/>
      </c>
      <c r="BG74" t="str">
        <f>IF(ISBLANK(AE74),"",AE74-$AI$74)</f>
        <v/>
      </c>
      <c r="BH74" t="str">
        <f>IF(ISBLANK(AF74),"",AF74-$AI$74)</f>
        <v/>
      </c>
      <c r="BI74" t="str">
        <f>IF(ISBLANK(AG74),"",AG74-$AI$74)</f>
        <v/>
      </c>
    </row>
    <row r="75" spans="1:61" x14ac:dyDescent="0.15">
      <c r="A75" s="22">
        <v>44</v>
      </c>
      <c r="B75" s="22">
        <v>10483</v>
      </c>
      <c r="C75" s="3" t="s">
        <v>275</v>
      </c>
      <c r="D75" s="22">
        <v>2005</v>
      </c>
      <c r="E75" s="3" t="s">
        <v>259</v>
      </c>
      <c r="F75" s="3">
        <v>42.18</v>
      </c>
      <c r="G75" s="3">
        <v>116.8</v>
      </c>
      <c r="H75">
        <v>833</v>
      </c>
      <c r="I75">
        <v>908</v>
      </c>
      <c r="J75">
        <v>587</v>
      </c>
      <c r="K75">
        <v>870</v>
      </c>
      <c r="L75">
        <v>596</v>
      </c>
      <c r="M75">
        <v>605</v>
      </c>
      <c r="N75">
        <v>719</v>
      </c>
      <c r="O75">
        <v>473</v>
      </c>
      <c r="P75">
        <v>889</v>
      </c>
      <c r="T75" s="1"/>
      <c r="X75" s="1"/>
      <c r="AB75" s="1"/>
      <c r="AF75" s="1"/>
      <c r="AH75">
        <v>9</v>
      </c>
      <c r="AI75">
        <f>AVERAGE(H75:AG75)</f>
        <v>720</v>
      </c>
      <c r="AJ75">
        <f>IF(ISBLANK(H75),"",H75-$AI$75)</f>
        <v>113</v>
      </c>
      <c r="AK75">
        <f>IF(ISBLANK(I75),"",I75-$AI$75)</f>
        <v>188</v>
      </c>
      <c r="AL75">
        <f>IF(ISBLANK(J75),"",J75-$AI$75)</f>
        <v>-133</v>
      </c>
      <c r="AM75">
        <f>IF(ISBLANK(K75),"",K75-$AI$75)</f>
        <v>150</v>
      </c>
      <c r="AN75">
        <f>IF(ISBLANK(L75),"",L75-$AI$75)</f>
        <v>-124</v>
      </c>
      <c r="AO75">
        <f>IF(ISBLANK(M75),"",M75-$AI$75)</f>
        <v>-115</v>
      </c>
      <c r="AP75">
        <f>IF(ISBLANK(N75),"",N75-$AI$75)</f>
        <v>-1</v>
      </c>
      <c r="AQ75">
        <f>IF(ISBLANK(O75),"",O75-$AI$75)</f>
        <v>-247</v>
      </c>
      <c r="AR75">
        <f>IF(ISBLANK(P75),"",P75-$AI$75)</f>
        <v>169</v>
      </c>
      <c r="AS75" t="str">
        <f>IF(ISBLANK(Q75),"",Q75-$AI$75)</f>
        <v/>
      </c>
      <c r="AT75" t="str">
        <f>IF(ISBLANK(R75),"",R75-$AI$75)</f>
        <v/>
      </c>
      <c r="AU75" t="str">
        <f>IF(ISBLANK(S75),"",S75-$AI$75)</f>
        <v/>
      </c>
      <c r="AV75" t="str">
        <f>IF(ISBLANK(T75),"",T75-$AI$75)</f>
        <v/>
      </c>
      <c r="AW75" t="str">
        <f>IF(ISBLANK(U75),"",U75-$AI$75)</f>
        <v/>
      </c>
      <c r="AX75" t="str">
        <f>IF(ISBLANK(V75),"",V75-$AI$75)</f>
        <v/>
      </c>
      <c r="AY75" t="str">
        <f>IF(ISBLANK(W75),"",W75-$AI$75)</f>
        <v/>
      </c>
      <c r="AZ75" t="str">
        <f>IF(ISBLANK(X75),"",X75-$AI$75)</f>
        <v/>
      </c>
      <c r="BA75" t="str">
        <f>IF(ISBLANK(Y75),"",Y75-$AI$75)</f>
        <v/>
      </c>
      <c r="BB75" t="str">
        <f>IF(ISBLANK(Z75),"",Z75-$AI$75)</f>
        <v/>
      </c>
      <c r="BC75" t="str">
        <f>IF(ISBLANK(AA75),"",AA75-$AI$75)</f>
        <v/>
      </c>
      <c r="BD75" t="str">
        <f>IF(ISBLANK(AB75),"",AB75-$AI$75)</f>
        <v/>
      </c>
      <c r="BE75" t="str">
        <f>IF(ISBLANK(AC75),"",AC75-$AI$75)</f>
        <v/>
      </c>
      <c r="BF75" t="str">
        <f>IF(ISBLANK(AD75),"",AD75-$AI$75)</f>
        <v/>
      </c>
      <c r="BG75" t="str">
        <f>IF(ISBLANK(AE75),"",AE75-$AI$75)</f>
        <v/>
      </c>
      <c r="BH75" t="str">
        <f>IF(ISBLANK(AF75),"",AF75-$AI$75)</f>
        <v/>
      </c>
      <c r="BI75" t="str">
        <f>IF(ISBLANK(AG75),"",AG75-$AI$75)</f>
        <v/>
      </c>
    </row>
    <row r="76" spans="1:61" x14ac:dyDescent="0.15">
      <c r="A76" s="22">
        <v>44</v>
      </c>
      <c r="B76" s="22">
        <v>10483</v>
      </c>
      <c r="C76" s="3" t="s">
        <v>273</v>
      </c>
      <c r="D76" s="22">
        <v>2005</v>
      </c>
      <c r="E76" s="3" t="s">
        <v>259</v>
      </c>
      <c r="F76" s="3">
        <v>42.18</v>
      </c>
      <c r="G76" s="3">
        <v>116.8</v>
      </c>
      <c r="H76">
        <v>851</v>
      </c>
      <c r="I76">
        <v>1041</v>
      </c>
      <c r="J76">
        <v>814</v>
      </c>
      <c r="K76">
        <v>1060</v>
      </c>
      <c r="L76">
        <v>833</v>
      </c>
      <c r="M76">
        <v>984</v>
      </c>
      <c r="N76">
        <v>1022</v>
      </c>
      <c r="O76">
        <v>530</v>
      </c>
      <c r="P76">
        <v>1135</v>
      </c>
      <c r="Q76" s="1"/>
      <c r="U76" s="1"/>
      <c r="Y76" s="1"/>
      <c r="AC76" s="1"/>
      <c r="AG76" s="1"/>
      <c r="AH76">
        <v>9</v>
      </c>
      <c r="AI76">
        <f>AVERAGE(H76:AG76)</f>
        <v>918.88888888888891</v>
      </c>
      <c r="AJ76">
        <f>IF(ISBLANK(H76),"",H76-$AI$76)</f>
        <v>-67.888888888888914</v>
      </c>
      <c r="AK76">
        <f>IF(ISBLANK(I76),"",I76-$AI$76)</f>
        <v>122.11111111111109</v>
      </c>
      <c r="AL76">
        <f>IF(ISBLANK(J76),"",J76-$AI$76)</f>
        <v>-104.88888888888891</v>
      </c>
      <c r="AM76">
        <f>IF(ISBLANK(K76),"",K76-$AI$76)</f>
        <v>141.11111111111109</v>
      </c>
      <c r="AN76">
        <f>IF(ISBLANK(L76),"",L76-$AI$76)</f>
        <v>-85.888888888888914</v>
      </c>
      <c r="AO76">
        <f>IF(ISBLANK(M76),"",M76-$AI$76)</f>
        <v>65.111111111111086</v>
      </c>
      <c r="AP76">
        <f>IF(ISBLANK(N76),"",N76-$AI$76)</f>
        <v>103.11111111111109</v>
      </c>
      <c r="AQ76">
        <f>IF(ISBLANK(O76),"",O76-$AI$76)</f>
        <v>-388.88888888888891</v>
      </c>
      <c r="AR76">
        <f>IF(ISBLANK(P76),"",P76-$AI$76)</f>
        <v>216.11111111111109</v>
      </c>
      <c r="AS76" t="str">
        <f>IF(ISBLANK(Q76),"",Q76-$AI$76)</f>
        <v/>
      </c>
      <c r="AT76" t="str">
        <f>IF(ISBLANK(R76),"",R76-$AI$76)</f>
        <v/>
      </c>
      <c r="AU76" t="str">
        <f>IF(ISBLANK(S76),"",S76-$AI$76)</f>
        <v/>
      </c>
      <c r="AV76" t="str">
        <f>IF(ISBLANK(T76),"",T76-$AI$76)</f>
        <v/>
      </c>
      <c r="AW76" t="str">
        <f>IF(ISBLANK(U76),"",U76-$AI$76)</f>
        <v/>
      </c>
      <c r="AX76" t="str">
        <f>IF(ISBLANK(V76),"",V76-$AI$76)</f>
        <v/>
      </c>
      <c r="AY76" t="str">
        <f>IF(ISBLANK(W76),"",W76-$AI$76)</f>
        <v/>
      </c>
      <c r="AZ76" t="str">
        <f>IF(ISBLANK(X76),"",X76-$AI$76)</f>
        <v/>
      </c>
      <c r="BA76" t="str">
        <f>IF(ISBLANK(Y76),"",Y76-$AI$76)</f>
        <v/>
      </c>
      <c r="BB76" t="str">
        <f>IF(ISBLANK(Z76),"",Z76-$AI$76)</f>
        <v/>
      </c>
      <c r="BC76" t="str">
        <f>IF(ISBLANK(AA76),"",AA76-$AI$76)</f>
        <v/>
      </c>
      <c r="BD76" t="str">
        <f>IF(ISBLANK(AB76),"",AB76-$AI$76)</f>
        <v/>
      </c>
      <c r="BE76" t="str">
        <f>IF(ISBLANK(AC76),"",AC76-$AI$76)</f>
        <v/>
      </c>
      <c r="BF76" t="str">
        <f>IF(ISBLANK(AD76),"",AD76-$AI$76)</f>
        <v/>
      </c>
      <c r="BG76" t="str">
        <f>IF(ISBLANK(AE76),"",AE76-$AI$76)</f>
        <v/>
      </c>
      <c r="BH76" t="str">
        <f>IF(ISBLANK(AF76),"",AF76-$AI$76)</f>
        <v/>
      </c>
      <c r="BI76" t="str">
        <f>IF(ISBLANK(AG76),"",AG76-$AI$76)</f>
        <v/>
      </c>
    </row>
    <row r="77" spans="1:61" x14ac:dyDescent="0.15">
      <c r="A77" s="22">
        <v>44</v>
      </c>
      <c r="B77" s="22">
        <v>10483</v>
      </c>
      <c r="C77" s="3" t="s">
        <v>272</v>
      </c>
      <c r="D77" s="22">
        <v>2005</v>
      </c>
      <c r="E77" s="3" t="s">
        <v>259</v>
      </c>
      <c r="F77" s="3">
        <v>42.18</v>
      </c>
      <c r="G77" s="3">
        <v>116.8</v>
      </c>
      <c r="H77">
        <v>814</v>
      </c>
      <c r="I77">
        <v>1003</v>
      </c>
      <c r="J77">
        <v>568</v>
      </c>
      <c r="K77">
        <v>851</v>
      </c>
      <c r="L77">
        <v>492</v>
      </c>
      <c r="M77">
        <v>643</v>
      </c>
      <c r="N77">
        <v>700</v>
      </c>
      <c r="O77">
        <v>397</v>
      </c>
      <c r="P77">
        <v>814</v>
      </c>
      <c r="Q77" s="1"/>
      <c r="R77" s="1"/>
      <c r="V77" s="1"/>
      <c r="Z77" s="1"/>
      <c r="AD77" s="1"/>
      <c r="AH77">
        <v>9</v>
      </c>
      <c r="AI77">
        <f>AVERAGE(H77:AG77)</f>
        <v>698</v>
      </c>
      <c r="AJ77">
        <f>IF(ISBLANK(H77),"",H77-$AI$77)</f>
        <v>116</v>
      </c>
      <c r="AK77">
        <f>IF(ISBLANK(I77),"",I77-$AI$77)</f>
        <v>305</v>
      </c>
      <c r="AL77">
        <f>IF(ISBLANK(J77),"",J77-$AI$77)</f>
        <v>-130</v>
      </c>
      <c r="AM77">
        <f>IF(ISBLANK(K77),"",K77-$AI$77)</f>
        <v>153</v>
      </c>
      <c r="AN77">
        <f>IF(ISBLANK(L77),"",L77-$AI$77)</f>
        <v>-206</v>
      </c>
      <c r="AO77">
        <f>IF(ISBLANK(M77),"",M77-$AI$77)</f>
        <v>-55</v>
      </c>
      <c r="AP77">
        <f>IF(ISBLANK(N77),"",N77-$AI$77)</f>
        <v>2</v>
      </c>
      <c r="AQ77">
        <f>IF(ISBLANK(O77),"",O77-$AI$77)</f>
        <v>-301</v>
      </c>
      <c r="AR77">
        <f>IF(ISBLANK(P77),"",P77-$AI$77)</f>
        <v>116</v>
      </c>
      <c r="AS77" t="str">
        <f>IF(ISBLANK(Q77),"",Q77-$AI$77)</f>
        <v/>
      </c>
      <c r="AT77" t="str">
        <f>IF(ISBLANK(R77),"",R77-$AI$77)</f>
        <v/>
      </c>
      <c r="AU77" t="str">
        <f>IF(ISBLANK(S77),"",S77-$AI$77)</f>
        <v/>
      </c>
      <c r="AV77" t="str">
        <f>IF(ISBLANK(T77),"",T77-$AI$77)</f>
        <v/>
      </c>
      <c r="AW77" t="str">
        <f>IF(ISBLANK(U77),"",U77-$AI$77)</f>
        <v/>
      </c>
      <c r="AX77" t="str">
        <f>IF(ISBLANK(V77),"",V77-$AI$77)</f>
        <v/>
      </c>
      <c r="AY77" t="str">
        <f>IF(ISBLANK(W77),"",W77-$AI$77)</f>
        <v/>
      </c>
      <c r="AZ77" t="str">
        <f>IF(ISBLANK(X77),"",X77-$AI$77)</f>
        <v/>
      </c>
      <c r="BA77" t="str">
        <f>IF(ISBLANK(Y77),"",Y77-$AI$77)</f>
        <v/>
      </c>
      <c r="BB77" t="str">
        <f>IF(ISBLANK(Z77),"",Z77-$AI$77)</f>
        <v/>
      </c>
      <c r="BC77" t="str">
        <f>IF(ISBLANK(AA77),"",AA77-$AI$77)</f>
        <v/>
      </c>
      <c r="BD77" t="str">
        <f>IF(ISBLANK(AB77),"",AB77-$AI$77)</f>
        <v/>
      </c>
      <c r="BE77" t="str">
        <f>IF(ISBLANK(AC77),"",AC77-$AI$77)</f>
        <v/>
      </c>
      <c r="BF77" t="str">
        <f>IF(ISBLANK(AD77),"",AD77-$AI$77)</f>
        <v/>
      </c>
      <c r="BG77" t="str">
        <f>IF(ISBLANK(AE77),"",AE77-$AI$77)</f>
        <v/>
      </c>
      <c r="BH77" t="str">
        <f>IF(ISBLANK(AF77),"",AF77-$AI$77)</f>
        <v/>
      </c>
      <c r="BI77" t="str">
        <f>IF(ISBLANK(AG77),"",AG77-$AI$77)</f>
        <v/>
      </c>
    </row>
    <row r="78" spans="1:61" x14ac:dyDescent="0.15">
      <c r="A78" s="22">
        <v>44</v>
      </c>
      <c r="B78" s="22">
        <v>10483</v>
      </c>
      <c r="C78" s="3" t="s">
        <v>274</v>
      </c>
      <c r="D78" s="22">
        <v>2005</v>
      </c>
      <c r="E78" s="3" t="s">
        <v>259</v>
      </c>
      <c r="F78" s="3">
        <v>42.18</v>
      </c>
      <c r="G78" s="3">
        <v>116.8</v>
      </c>
      <c r="H78">
        <v>662</v>
      </c>
      <c r="I78">
        <v>984</v>
      </c>
      <c r="J78">
        <v>605</v>
      </c>
      <c r="K78">
        <v>889</v>
      </c>
      <c r="L78">
        <v>587</v>
      </c>
      <c r="M78">
        <v>795</v>
      </c>
      <c r="N78">
        <v>700</v>
      </c>
      <c r="O78">
        <v>416</v>
      </c>
      <c r="P78">
        <v>795</v>
      </c>
      <c r="Q78" s="1"/>
      <c r="R78" s="1"/>
      <c r="S78" s="1"/>
      <c r="W78" s="1"/>
      <c r="AA78" s="1"/>
      <c r="AE78" s="1"/>
      <c r="AH78">
        <v>9</v>
      </c>
      <c r="AI78">
        <f>AVERAGE(H78:AG78)</f>
        <v>714.77777777777783</v>
      </c>
      <c r="AJ78">
        <f>IF(ISBLANK(H78),"",H78-$AI$78)</f>
        <v>-52.777777777777828</v>
      </c>
      <c r="AK78">
        <f>IF(ISBLANK(I78),"",I78-$AI$78)</f>
        <v>269.22222222222217</v>
      </c>
      <c r="AL78">
        <f>IF(ISBLANK(J78),"",J78-$AI$78)</f>
        <v>-109.77777777777783</v>
      </c>
      <c r="AM78">
        <f>IF(ISBLANK(K78),"",K78-$AI$78)</f>
        <v>174.22222222222217</v>
      </c>
      <c r="AN78">
        <f>IF(ISBLANK(L78),"",L78-$AI$78)</f>
        <v>-127.77777777777783</v>
      </c>
      <c r="AO78">
        <f>IF(ISBLANK(M78),"",M78-$AI$78)</f>
        <v>80.222222222222172</v>
      </c>
      <c r="AP78">
        <f>IF(ISBLANK(N78),"",N78-$AI$78)</f>
        <v>-14.777777777777828</v>
      </c>
      <c r="AQ78">
        <f>IF(ISBLANK(O78),"",O78-$AI$78)</f>
        <v>-298.77777777777783</v>
      </c>
      <c r="AR78">
        <f>IF(ISBLANK(P78),"",P78-$AI$78)</f>
        <v>80.222222222222172</v>
      </c>
      <c r="AS78" t="str">
        <f>IF(ISBLANK(Q78),"",Q78-$AI$78)</f>
        <v/>
      </c>
      <c r="AT78" t="str">
        <f>IF(ISBLANK(R78),"",R78-$AI$78)</f>
        <v/>
      </c>
      <c r="AU78" t="str">
        <f>IF(ISBLANK(S78),"",S78-$AI$78)</f>
        <v/>
      </c>
      <c r="AV78" t="str">
        <f>IF(ISBLANK(T78),"",T78-$AI$78)</f>
        <v/>
      </c>
      <c r="AW78" t="str">
        <f>IF(ISBLANK(U78),"",U78-$AI$78)</f>
        <v/>
      </c>
      <c r="AX78" t="str">
        <f>IF(ISBLANK(V78),"",V78-$AI$78)</f>
        <v/>
      </c>
      <c r="AY78" t="str">
        <f>IF(ISBLANK(W78),"",W78-$AI$78)</f>
        <v/>
      </c>
      <c r="AZ78" t="str">
        <f>IF(ISBLANK(X78),"",X78-$AI$78)</f>
        <v/>
      </c>
      <c r="BA78" t="str">
        <f>IF(ISBLANK(Y78),"",Y78-$AI$78)</f>
        <v/>
      </c>
      <c r="BB78" t="str">
        <f>IF(ISBLANK(Z78),"",Z78-$AI$78)</f>
        <v/>
      </c>
      <c r="BC78" t="str">
        <f>IF(ISBLANK(AA78),"",AA78-$AI$78)</f>
        <v/>
      </c>
      <c r="BD78" t="str">
        <f>IF(ISBLANK(AB78),"",AB78-$AI$78)</f>
        <v/>
      </c>
      <c r="BE78" t="str">
        <f>IF(ISBLANK(AC78),"",AC78-$AI$78)</f>
        <v/>
      </c>
      <c r="BF78" t="str">
        <f>IF(ISBLANK(AD78),"",AD78-$AI$78)</f>
        <v/>
      </c>
      <c r="BG78" t="str">
        <f>IF(ISBLANK(AE78),"",AE78-$AI$78)</f>
        <v/>
      </c>
      <c r="BH78" t="str">
        <f>IF(ISBLANK(AF78),"",AF78-$AI$78)</f>
        <v/>
      </c>
      <c r="BI78" t="str">
        <f>IF(ISBLANK(AG78),"",AG78-$AI$78)</f>
        <v/>
      </c>
    </row>
    <row r="79" spans="1:61" ht="14.25" x14ac:dyDescent="0.15">
      <c r="A79" s="22">
        <v>45</v>
      </c>
      <c r="B79" s="22">
        <v>10564</v>
      </c>
      <c r="C79" s="3" t="s">
        <v>276</v>
      </c>
      <c r="D79" s="22">
        <v>2009</v>
      </c>
      <c r="E79" s="3" t="s">
        <v>259</v>
      </c>
      <c r="F79" s="3">
        <v>37.6</v>
      </c>
      <c r="G79" s="3">
        <v>101.3</v>
      </c>
      <c r="H79" s="23">
        <v>873.8</v>
      </c>
      <c r="I79" s="23">
        <v>734.4</v>
      </c>
      <c r="J79" s="23">
        <v>891.5</v>
      </c>
      <c r="K79" s="23">
        <v>814.7</v>
      </c>
      <c r="L79" s="23">
        <v>828.9</v>
      </c>
      <c r="M79" s="23"/>
      <c r="N79" s="1"/>
      <c r="O79" s="23"/>
      <c r="P79" s="1"/>
      <c r="Q79" s="2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>
        <v>5</v>
      </c>
      <c r="AI79">
        <f>AVERAGE(H79:AG79)</f>
        <v>828.65999999999985</v>
      </c>
      <c r="AJ79">
        <f>IF(ISBLANK(H79),"",H79-$AI$79)</f>
        <v>45.1400000000001</v>
      </c>
      <c r="AK79">
        <f>IF(ISBLANK(I79),"",I79-$AI$79)</f>
        <v>-94.259999999999877</v>
      </c>
      <c r="AL79">
        <f>IF(ISBLANK(J79),"",J79-$AI$79)</f>
        <v>62.840000000000146</v>
      </c>
      <c r="AM79">
        <f>IF(ISBLANK(K79),"",K79-$AI$79)</f>
        <v>-13.959999999999809</v>
      </c>
      <c r="AN79">
        <f>IF(ISBLANK(L79),"",L79-$AI$79)</f>
        <v>0.24000000000012278</v>
      </c>
      <c r="AO79" t="str">
        <f>IF(ISBLANK(M79),"",M79-$AI$79)</f>
        <v/>
      </c>
      <c r="AP79" t="str">
        <f>IF(ISBLANK(N79),"",N79-$AI$79)</f>
        <v/>
      </c>
      <c r="AQ79" t="str">
        <f>IF(ISBLANK(O79),"",O79-$AI$79)</f>
        <v/>
      </c>
      <c r="AR79" t="str">
        <f>IF(ISBLANK(P79),"",P79-$AI$79)</f>
        <v/>
      </c>
      <c r="AS79" t="str">
        <f>IF(ISBLANK(Q79),"",Q79-$AI$79)</f>
        <v/>
      </c>
      <c r="AT79" t="str">
        <f>IF(ISBLANK(R79),"",R79-$AI$79)</f>
        <v/>
      </c>
      <c r="AU79" t="str">
        <f>IF(ISBLANK(S79),"",S79-$AI$79)</f>
        <v/>
      </c>
      <c r="AV79" t="str">
        <f>IF(ISBLANK(T79),"",T79-$AI$79)</f>
        <v/>
      </c>
      <c r="AW79" t="str">
        <f>IF(ISBLANK(U79),"",U79-$AI$79)</f>
        <v/>
      </c>
      <c r="AX79" t="str">
        <f>IF(ISBLANK(V79),"",V79-$AI$79)</f>
        <v/>
      </c>
      <c r="AY79" t="str">
        <f>IF(ISBLANK(W79),"",W79-$AI$79)</f>
        <v/>
      </c>
      <c r="AZ79" t="str">
        <f>IF(ISBLANK(X79),"",X79-$AI$79)</f>
        <v/>
      </c>
      <c r="BA79" t="str">
        <f>IF(ISBLANK(Y79),"",Y79-$AI$79)</f>
        <v/>
      </c>
      <c r="BB79" t="str">
        <f>IF(ISBLANK(Z79),"",Z79-$AI$79)</f>
        <v/>
      </c>
      <c r="BC79" t="str">
        <f>IF(ISBLANK(AA79),"",AA79-$AI$79)</f>
        <v/>
      </c>
      <c r="BD79" t="str">
        <f>IF(ISBLANK(AB79),"",AB79-$AI$79)</f>
        <v/>
      </c>
      <c r="BE79" t="str">
        <f>IF(ISBLANK(AC79),"",AC79-$AI$79)</f>
        <v/>
      </c>
      <c r="BF79" t="str">
        <f>IF(ISBLANK(AD79),"",AD79-$AI$79)</f>
        <v/>
      </c>
      <c r="BG79" t="str">
        <f>IF(ISBLANK(AE79),"",AE79-$AI$79)</f>
        <v/>
      </c>
      <c r="BH79" t="str">
        <f>IF(ISBLANK(AF79),"",AF79-$AI$79)</f>
        <v/>
      </c>
      <c r="BI79" t="str">
        <f>IF(ISBLANK(AG79),"",AG79-$AI$79)</f>
        <v/>
      </c>
    </row>
    <row r="80" spans="1:61" ht="14.25" x14ac:dyDescent="0.15">
      <c r="A80" s="22">
        <v>45</v>
      </c>
      <c r="B80" s="22">
        <v>10564</v>
      </c>
      <c r="C80" s="3" t="s">
        <v>277</v>
      </c>
      <c r="D80" s="22">
        <v>2009</v>
      </c>
      <c r="E80" s="3" t="s">
        <v>259</v>
      </c>
      <c r="F80" s="3">
        <v>37.6</v>
      </c>
      <c r="G80" s="3">
        <v>101.3</v>
      </c>
      <c r="H80" s="23">
        <v>863.8</v>
      </c>
      <c r="I80" s="23">
        <v>745.9</v>
      </c>
      <c r="J80" s="23">
        <v>939.7</v>
      </c>
      <c r="K80" s="23">
        <v>987.5</v>
      </c>
      <c r="L80" s="23">
        <v>938.9</v>
      </c>
      <c r="M80" s="1"/>
      <c r="N80" s="23"/>
      <c r="O80" s="1"/>
      <c r="P80" s="2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>
        <v>5</v>
      </c>
      <c r="AI80">
        <f>AVERAGE(H80:AG80)</f>
        <v>895.15999999999985</v>
      </c>
      <c r="AJ80">
        <f>IF(ISBLANK(H80),"",H80-$AI$80)</f>
        <v>-31.3599999999999</v>
      </c>
      <c r="AK80">
        <f>IF(ISBLANK(I80),"",I80-$AI$80)</f>
        <v>-149.25999999999988</v>
      </c>
      <c r="AL80">
        <f>IF(ISBLANK(J80),"",J80-$AI$80)</f>
        <v>44.540000000000191</v>
      </c>
      <c r="AM80">
        <f>IF(ISBLANK(K80),"",K80-$AI$80)</f>
        <v>92.340000000000146</v>
      </c>
      <c r="AN80">
        <f>IF(ISBLANK(L80),"",L80-$AI$80)</f>
        <v>43.740000000000123</v>
      </c>
      <c r="AO80" t="str">
        <f>IF(ISBLANK(M80),"",M80-$AI$80)</f>
        <v/>
      </c>
      <c r="AP80" t="str">
        <f>IF(ISBLANK(N80),"",N80-$AI$80)</f>
        <v/>
      </c>
      <c r="AQ80" t="str">
        <f>IF(ISBLANK(O80),"",O80-$AI$80)</f>
        <v/>
      </c>
      <c r="AR80" t="str">
        <f>IF(ISBLANK(P80),"",P80-$AI$80)</f>
        <v/>
      </c>
      <c r="AS80" t="str">
        <f>IF(ISBLANK(Q80),"",Q80-$AI$80)</f>
        <v/>
      </c>
      <c r="AT80" t="str">
        <f>IF(ISBLANK(R80),"",R80-$AI$80)</f>
        <v/>
      </c>
      <c r="AU80" t="str">
        <f>IF(ISBLANK(S80),"",S80-$AI$80)</f>
        <v/>
      </c>
      <c r="AV80" t="str">
        <f>IF(ISBLANK(T80),"",T80-$AI$80)</f>
        <v/>
      </c>
      <c r="AW80" t="str">
        <f>IF(ISBLANK(U80),"",U80-$AI$80)</f>
        <v/>
      </c>
      <c r="AX80" t="str">
        <f>IF(ISBLANK(V80),"",V80-$AI$80)</f>
        <v/>
      </c>
      <c r="AY80" t="str">
        <f>IF(ISBLANK(W80),"",W80-$AI$80)</f>
        <v/>
      </c>
      <c r="AZ80" t="str">
        <f>IF(ISBLANK(X80),"",X80-$AI$80)</f>
        <v/>
      </c>
      <c r="BA80" t="str">
        <f>IF(ISBLANK(Y80),"",Y80-$AI$80)</f>
        <v/>
      </c>
      <c r="BB80" t="str">
        <f>IF(ISBLANK(Z80),"",Z80-$AI$80)</f>
        <v/>
      </c>
      <c r="BC80" t="str">
        <f>IF(ISBLANK(AA80),"",AA80-$AI$80)</f>
        <v/>
      </c>
      <c r="BD80" t="str">
        <f>IF(ISBLANK(AB80),"",AB80-$AI$80)</f>
        <v/>
      </c>
      <c r="BE80" t="str">
        <f>IF(ISBLANK(AC80),"",AC80-$AI$80)</f>
        <v/>
      </c>
      <c r="BF80" t="str">
        <f>IF(ISBLANK(AD80),"",AD80-$AI$80)</f>
        <v/>
      </c>
      <c r="BG80" t="str">
        <f>IF(ISBLANK(AE80),"",AE80-$AI$80)</f>
        <v/>
      </c>
      <c r="BH80" t="str">
        <f>IF(ISBLANK(AF80),"",AF80-$AI$80)</f>
        <v/>
      </c>
      <c r="BI80" t="str">
        <f>IF(ISBLANK(AG80),"",AG80-$AI$80)</f>
        <v/>
      </c>
    </row>
    <row r="81" spans="1:61" ht="14.25" x14ac:dyDescent="0.15">
      <c r="A81" s="22">
        <v>46</v>
      </c>
      <c r="B81" s="22">
        <v>10910</v>
      </c>
      <c r="C81" s="3" t="s">
        <v>278</v>
      </c>
      <c r="D81" s="22">
        <v>2003</v>
      </c>
      <c r="E81" s="3" t="s">
        <v>259</v>
      </c>
      <c r="F81" s="3">
        <v>28.91</v>
      </c>
      <c r="G81" s="3">
        <v>111.45</v>
      </c>
      <c r="H81" s="23">
        <v>705</v>
      </c>
      <c r="I81" s="23">
        <v>730</v>
      </c>
      <c r="J81" s="23">
        <v>538</v>
      </c>
      <c r="K81" s="23">
        <v>542</v>
      </c>
      <c r="L81" s="23">
        <v>498</v>
      </c>
      <c r="M81" s="23">
        <v>531</v>
      </c>
      <c r="N81" s="23">
        <v>637</v>
      </c>
      <c r="O81" s="23">
        <v>556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>
        <v>8</v>
      </c>
      <c r="AI81">
        <f>AVERAGE(H81:AG81)</f>
        <v>592.125</v>
      </c>
      <c r="AJ81">
        <f>IF(ISBLANK(H81),"",H81-$AI$81)</f>
        <v>112.875</v>
      </c>
      <c r="AK81">
        <f>IF(ISBLANK(I81),"",I81-$AI$81)</f>
        <v>137.875</v>
      </c>
      <c r="AL81">
        <f>IF(ISBLANK(J81),"",J81-$AI$81)</f>
        <v>-54.125</v>
      </c>
      <c r="AM81">
        <f>IF(ISBLANK(K81),"",K81-$AI$81)</f>
        <v>-50.125</v>
      </c>
      <c r="AN81">
        <f>IF(ISBLANK(L81),"",L81-$AI$81)</f>
        <v>-94.125</v>
      </c>
      <c r="AO81">
        <f>IF(ISBLANK(M81),"",M81-$AI$81)</f>
        <v>-61.125</v>
      </c>
      <c r="AP81">
        <f>IF(ISBLANK(N81),"",N81-$AI$81)</f>
        <v>44.875</v>
      </c>
      <c r="AQ81">
        <f>IF(ISBLANK(O81),"",O81-$AI$81)</f>
        <v>-36.125</v>
      </c>
      <c r="AR81" t="str">
        <f>IF(ISBLANK(P81),"",P81-$AI$81)</f>
        <v/>
      </c>
      <c r="AS81" t="str">
        <f>IF(ISBLANK(Q81),"",Q81-$AI$81)</f>
        <v/>
      </c>
      <c r="AT81" t="str">
        <f>IF(ISBLANK(R81),"",R81-$AI$81)</f>
        <v/>
      </c>
      <c r="AU81" t="str">
        <f>IF(ISBLANK(S81),"",S81-$AI$81)</f>
        <v/>
      </c>
      <c r="AV81" t="str">
        <f>IF(ISBLANK(T81),"",T81-$AI$81)</f>
        <v/>
      </c>
      <c r="AW81" t="str">
        <f>IF(ISBLANK(U81),"",U81-$AI$81)</f>
        <v/>
      </c>
      <c r="AX81" t="str">
        <f>IF(ISBLANK(V81),"",V81-$AI$81)</f>
        <v/>
      </c>
      <c r="AY81" t="str">
        <f>IF(ISBLANK(W81),"",W81-$AI$81)</f>
        <v/>
      </c>
      <c r="AZ81" t="str">
        <f>IF(ISBLANK(X81),"",X81-$AI$81)</f>
        <v/>
      </c>
      <c r="BA81" t="str">
        <f>IF(ISBLANK(Y81),"",Y81-$AI$81)</f>
        <v/>
      </c>
      <c r="BB81" t="str">
        <f>IF(ISBLANK(Z81),"",Z81-$AI$81)</f>
        <v/>
      </c>
      <c r="BC81" t="str">
        <f>IF(ISBLANK(AA81),"",AA81-$AI$81)</f>
        <v/>
      </c>
      <c r="BD81" t="str">
        <f>IF(ISBLANK(AB81),"",AB81-$AI$81)</f>
        <v/>
      </c>
      <c r="BE81" t="str">
        <f>IF(ISBLANK(AC81),"",AC81-$AI$81)</f>
        <v/>
      </c>
      <c r="BF81" t="str">
        <f>IF(ISBLANK(AD81),"",AD81-$AI$81)</f>
        <v/>
      </c>
      <c r="BG81" t="str">
        <f>IF(ISBLANK(AE81),"",AE81-$AI$81)</f>
        <v/>
      </c>
      <c r="BH81" t="str">
        <f>IF(ISBLANK(AF81),"",AF81-$AI$81)</f>
        <v/>
      </c>
      <c r="BI81" t="str">
        <f>IF(ISBLANK(AG81),"",AG81-$AI$81)</f>
        <v/>
      </c>
    </row>
    <row r="82" spans="1:61" ht="14.25" x14ac:dyDescent="0.15">
      <c r="A82" s="22">
        <v>47</v>
      </c>
      <c r="B82" s="22">
        <v>11366</v>
      </c>
      <c r="C82" s="3" t="s">
        <v>279</v>
      </c>
      <c r="D82" s="22">
        <v>2009</v>
      </c>
      <c r="E82" s="3" t="s">
        <v>259</v>
      </c>
      <c r="F82" s="3">
        <v>35.22</v>
      </c>
      <c r="G82" s="3">
        <v>107.67</v>
      </c>
      <c r="H82" s="23">
        <v>868</v>
      </c>
      <c r="I82" s="23">
        <v>950</v>
      </c>
      <c r="J82" s="23">
        <v>635</v>
      </c>
      <c r="K82" s="23">
        <v>745</v>
      </c>
      <c r="L82" s="23">
        <v>965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>
        <v>5</v>
      </c>
      <c r="AI82">
        <f>AVERAGE(H82:AG82)</f>
        <v>832.6</v>
      </c>
      <c r="AJ82">
        <f>IF(ISBLANK(H82),"",H82-$AI$82)</f>
        <v>35.399999999999977</v>
      </c>
      <c r="AK82">
        <f>IF(ISBLANK(I82),"",I82-$AI$82)</f>
        <v>117.39999999999998</v>
      </c>
      <c r="AL82">
        <f>IF(ISBLANK(J82),"",J82-$AI$82)</f>
        <v>-197.60000000000002</v>
      </c>
      <c r="AM82">
        <f>IF(ISBLANK(K82),"",K82-$AI$82)</f>
        <v>-87.600000000000023</v>
      </c>
      <c r="AN82">
        <f>IF(ISBLANK(L82),"",L82-$AI$82)</f>
        <v>132.39999999999998</v>
      </c>
      <c r="AO82" t="str">
        <f>IF(ISBLANK(M82),"",M82-$AI$82)</f>
        <v/>
      </c>
      <c r="AP82" t="str">
        <f>IF(ISBLANK(N82),"",N82-$AI$82)</f>
        <v/>
      </c>
      <c r="AQ82" t="str">
        <f>IF(ISBLANK(O82),"",O82-$AI$82)</f>
        <v/>
      </c>
      <c r="AR82" t="str">
        <f>IF(ISBLANK(P82),"",P82-$AI$82)</f>
        <v/>
      </c>
      <c r="AS82" t="str">
        <f>IF(ISBLANK(Q82),"",Q82-$AI$82)</f>
        <v/>
      </c>
      <c r="AT82" t="str">
        <f>IF(ISBLANK(R82),"",R82-$AI$82)</f>
        <v/>
      </c>
      <c r="AU82" t="str">
        <f>IF(ISBLANK(S82),"",S82-$AI$82)</f>
        <v/>
      </c>
      <c r="AV82" t="str">
        <f>IF(ISBLANK(T82),"",T82-$AI$82)</f>
        <v/>
      </c>
      <c r="AW82" t="str">
        <f>IF(ISBLANK(U82),"",U82-$AI$82)</f>
        <v/>
      </c>
      <c r="AX82" t="str">
        <f>IF(ISBLANK(V82),"",V82-$AI$82)</f>
        <v/>
      </c>
      <c r="AY82" t="str">
        <f>IF(ISBLANK(W82),"",W82-$AI$82)</f>
        <v/>
      </c>
      <c r="AZ82" t="str">
        <f>IF(ISBLANK(X82),"",X82-$AI$82)</f>
        <v/>
      </c>
      <c r="BA82" t="str">
        <f>IF(ISBLANK(Y82),"",Y82-$AI$82)</f>
        <v/>
      </c>
      <c r="BB82" t="str">
        <f>IF(ISBLANK(Z82),"",Z82-$AI$82)</f>
        <v/>
      </c>
      <c r="BC82" t="str">
        <f>IF(ISBLANK(AA82),"",AA82-$AI$82)</f>
        <v/>
      </c>
      <c r="BD82" t="str">
        <f>IF(ISBLANK(AB82),"",AB82-$AI$82)</f>
        <v/>
      </c>
      <c r="BE82" t="str">
        <f>IF(ISBLANK(AC82),"",AC82-$AI$82)</f>
        <v/>
      </c>
      <c r="BF82" t="str">
        <f>IF(ISBLANK(AD82),"",AD82-$AI$82)</f>
        <v/>
      </c>
      <c r="BG82" t="str">
        <f>IF(ISBLANK(AE82),"",AE82-$AI$82)</f>
        <v/>
      </c>
      <c r="BH82" t="str">
        <f>IF(ISBLANK(AF82),"",AF82-$AI$82)</f>
        <v/>
      </c>
      <c r="BI82" t="str">
        <f>IF(ISBLANK(AG82),"",AG82-$AI$82)</f>
        <v/>
      </c>
    </row>
    <row r="83" spans="1:61" ht="14.25" x14ac:dyDescent="0.15">
      <c r="A83" s="22">
        <v>47</v>
      </c>
      <c r="B83" s="22">
        <v>11366</v>
      </c>
      <c r="C83" s="3" t="s">
        <v>280</v>
      </c>
      <c r="D83" s="22">
        <v>2009</v>
      </c>
      <c r="E83" s="3" t="s">
        <v>259</v>
      </c>
      <c r="F83" s="3">
        <v>35.22</v>
      </c>
      <c r="G83" s="3">
        <v>107.67</v>
      </c>
      <c r="H83" s="23">
        <v>730</v>
      </c>
      <c r="I83" s="23">
        <v>766</v>
      </c>
      <c r="J83" s="23">
        <v>529</v>
      </c>
      <c r="K83" s="23">
        <v>675</v>
      </c>
      <c r="L83" s="23">
        <v>843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>
        <v>5</v>
      </c>
      <c r="AI83">
        <f>AVERAGE(H83:AG83)</f>
        <v>708.6</v>
      </c>
      <c r="AJ83">
        <f>IF(ISBLANK(H83),"",H83-$AI$83)</f>
        <v>21.399999999999977</v>
      </c>
      <c r="AK83">
        <f>IF(ISBLANK(I83),"",I83-$AI$83)</f>
        <v>57.399999999999977</v>
      </c>
      <c r="AL83">
        <f>IF(ISBLANK(J83),"",J83-$AI$83)</f>
        <v>-179.60000000000002</v>
      </c>
      <c r="AM83">
        <f>IF(ISBLANK(K83),"",K83-$AI$83)</f>
        <v>-33.600000000000023</v>
      </c>
      <c r="AN83">
        <f>IF(ISBLANK(L83),"",L83-$AI$83)</f>
        <v>134.39999999999998</v>
      </c>
      <c r="AO83" t="str">
        <f>IF(ISBLANK(M83),"",M83-$AI$83)</f>
        <v/>
      </c>
      <c r="AP83" t="str">
        <f>IF(ISBLANK(N83),"",N83-$AI$83)</f>
        <v/>
      </c>
      <c r="AQ83" t="str">
        <f>IF(ISBLANK(O83),"",O83-$AI$83)</f>
        <v/>
      </c>
      <c r="AR83" t="str">
        <f>IF(ISBLANK(P83),"",P83-$AI$83)</f>
        <v/>
      </c>
      <c r="AS83" t="str">
        <f>IF(ISBLANK(Q83),"",Q83-$AI$83)</f>
        <v/>
      </c>
      <c r="AT83" t="str">
        <f>IF(ISBLANK(R83),"",R83-$AI$83)</f>
        <v/>
      </c>
      <c r="AU83" t="str">
        <f>IF(ISBLANK(S83),"",S83-$AI$83)</f>
        <v/>
      </c>
      <c r="AV83" t="str">
        <f>IF(ISBLANK(T83),"",T83-$AI$83)</f>
        <v/>
      </c>
      <c r="AW83" t="str">
        <f>IF(ISBLANK(U83),"",U83-$AI$83)</f>
        <v/>
      </c>
      <c r="AX83" t="str">
        <f>IF(ISBLANK(V83),"",V83-$AI$83)</f>
        <v/>
      </c>
      <c r="AY83" t="str">
        <f>IF(ISBLANK(W83),"",W83-$AI$83)</f>
        <v/>
      </c>
      <c r="AZ83" t="str">
        <f>IF(ISBLANK(X83),"",X83-$AI$83)</f>
        <v/>
      </c>
      <c r="BA83" t="str">
        <f>IF(ISBLANK(Y83),"",Y83-$AI$83)</f>
        <v/>
      </c>
      <c r="BB83" t="str">
        <f>IF(ISBLANK(Z83),"",Z83-$AI$83)</f>
        <v/>
      </c>
      <c r="BC83" t="str">
        <f>IF(ISBLANK(AA83),"",AA83-$AI$83)</f>
        <v/>
      </c>
      <c r="BD83" t="str">
        <f>IF(ISBLANK(AB83),"",AB83-$AI$83)</f>
        <v/>
      </c>
      <c r="BE83" t="str">
        <f>IF(ISBLANK(AC83),"",AC83-$AI$83)</f>
        <v/>
      </c>
      <c r="BF83" t="str">
        <f>IF(ISBLANK(AD83),"",AD83-$AI$83)</f>
        <v/>
      </c>
      <c r="BG83" t="str">
        <f>IF(ISBLANK(AE83),"",AE83-$AI$83)</f>
        <v/>
      </c>
      <c r="BH83" t="str">
        <f>IF(ISBLANK(AF83),"",AF83-$AI$83)</f>
        <v/>
      </c>
      <c r="BI83" t="str">
        <f>IF(ISBLANK(AG83),"",AG83-$AI$83)</f>
        <v/>
      </c>
    </row>
    <row r="84" spans="1:61" x14ac:dyDescent="0.15">
      <c r="A84" s="22">
        <v>48</v>
      </c>
      <c r="B84" s="22">
        <v>12211</v>
      </c>
      <c r="C84" s="3" t="s">
        <v>346</v>
      </c>
      <c r="D84" s="22">
        <v>2009</v>
      </c>
      <c r="E84" s="22" t="s">
        <v>29</v>
      </c>
      <c r="F84" s="3">
        <v>35.22</v>
      </c>
      <c r="G84" s="3">
        <v>107.67</v>
      </c>
      <c r="H84" s="24">
        <v>396.04060559999999</v>
      </c>
      <c r="I84" s="24">
        <v>457.19746049999998</v>
      </c>
      <c r="J84" s="24">
        <v>358.43276980000002</v>
      </c>
      <c r="K84" s="24">
        <v>352.14584309999998</v>
      </c>
      <c r="L84" s="24">
        <v>454.20281949999998</v>
      </c>
      <c r="M84" s="24">
        <v>480.825827</v>
      </c>
      <c r="N84" s="24">
        <v>636.05841399999997</v>
      </c>
      <c r="O84" s="24">
        <v>793.89672470000005</v>
      </c>
      <c r="AH84">
        <v>8</v>
      </c>
      <c r="AI84">
        <f>AVERAGE(H84:AG84)</f>
        <v>491.10005802500001</v>
      </c>
      <c r="AJ84">
        <f>IF(ISBLANK(H84),"",H84-$AI$84)</f>
        <v>-95.059452425000018</v>
      </c>
      <c r="AK84">
        <f>IF(ISBLANK(I84),"",I84-$AI$84)</f>
        <v>-33.902597525000033</v>
      </c>
      <c r="AL84">
        <f>IF(ISBLANK(J84),"",J84-$AI$84)</f>
        <v>-132.66728822499999</v>
      </c>
      <c r="AM84">
        <f>IF(ISBLANK(K84),"",K84-$AI$84)</f>
        <v>-138.95421492500003</v>
      </c>
      <c r="AN84">
        <f>IF(ISBLANK(L84),"",L84-$AI$84)</f>
        <v>-36.897238525000034</v>
      </c>
      <c r="AO84">
        <f>IF(ISBLANK(M84),"",M84-$AI$84)</f>
        <v>-10.274231025000006</v>
      </c>
      <c r="AP84">
        <f>IF(ISBLANK(N84),"",N84-$AI$84)</f>
        <v>144.95835597499996</v>
      </c>
      <c r="AQ84">
        <f>IF(ISBLANK(O84),"",O84-$AI$84)</f>
        <v>302.79666667500004</v>
      </c>
      <c r="AR84" t="str">
        <f>IF(ISBLANK(P84),"",P84-$AI$84)</f>
        <v/>
      </c>
      <c r="AS84" t="str">
        <f>IF(ISBLANK(Q84),"",Q84-$AI$84)</f>
        <v/>
      </c>
      <c r="AT84" t="str">
        <f>IF(ISBLANK(R84),"",R84-$AI$84)</f>
        <v/>
      </c>
      <c r="AU84" t="str">
        <f>IF(ISBLANK(S84),"",S84-$AI$84)</f>
        <v/>
      </c>
      <c r="AV84" t="str">
        <f>IF(ISBLANK(T84),"",T84-$AI$84)</f>
        <v/>
      </c>
      <c r="AW84" t="str">
        <f>IF(ISBLANK(U84),"",U84-$AI$84)</f>
        <v/>
      </c>
      <c r="AX84" t="str">
        <f>IF(ISBLANK(V84),"",V84-$AI$84)</f>
        <v/>
      </c>
      <c r="AY84" t="str">
        <f>IF(ISBLANK(W84),"",W84-$AI$84)</f>
        <v/>
      </c>
      <c r="AZ84" t="str">
        <f>IF(ISBLANK(X84),"",X84-$AI$84)</f>
        <v/>
      </c>
      <c r="BA84" t="str">
        <f>IF(ISBLANK(Y84),"",Y84-$AI$84)</f>
        <v/>
      </c>
      <c r="BB84" t="str">
        <f>IF(ISBLANK(Z84),"",Z84-$AI$84)</f>
        <v/>
      </c>
      <c r="BC84" t="str">
        <f>IF(ISBLANK(AA84),"",AA84-$AI$84)</f>
        <v/>
      </c>
      <c r="BD84" t="str">
        <f>IF(ISBLANK(AB84),"",AB84-$AI$84)</f>
        <v/>
      </c>
      <c r="BE84" t="str">
        <f>IF(ISBLANK(AC84),"",AC84-$AI$84)</f>
        <v/>
      </c>
      <c r="BF84" t="str">
        <f>IF(ISBLANK(AD84),"",AD84-$AI$84)</f>
        <v/>
      </c>
      <c r="BG84" t="str">
        <f>IF(ISBLANK(AE84),"",AE84-$AI$84)</f>
        <v/>
      </c>
      <c r="BH84" t="str">
        <f>IF(ISBLANK(AF84),"",AF84-$AI$84)</f>
        <v/>
      </c>
      <c r="BI84" t="str">
        <f>IF(ISBLANK(AG84),"",AG84-$AI$84)</f>
        <v/>
      </c>
    </row>
    <row r="85" spans="1:61" x14ac:dyDescent="0.15">
      <c r="A85" s="22">
        <v>48</v>
      </c>
      <c r="B85" s="22">
        <v>12211</v>
      </c>
      <c r="C85" s="3" t="s">
        <v>347</v>
      </c>
      <c r="D85" s="22">
        <v>2009</v>
      </c>
      <c r="E85" s="22" t="s">
        <v>29</v>
      </c>
      <c r="F85" s="3">
        <v>35.22</v>
      </c>
      <c r="G85" s="3">
        <v>107.67</v>
      </c>
      <c r="H85">
        <v>479.1278193</v>
      </c>
      <c r="I85">
        <v>523.04118819999997</v>
      </c>
      <c r="J85">
        <v>455.9853311</v>
      </c>
      <c r="K85">
        <v>453.4331679</v>
      </c>
      <c r="L85">
        <v>570.81809569999996</v>
      </c>
      <c r="M85">
        <v>634.8311976</v>
      </c>
      <c r="N85">
        <v>772.84139900000002</v>
      </c>
      <c r="O85">
        <v>999.55874889999996</v>
      </c>
      <c r="AH85">
        <v>8</v>
      </c>
      <c r="AI85">
        <f>AVERAGE(H85:AG85)</f>
        <v>611.20461846249987</v>
      </c>
      <c r="AJ85">
        <f>IF(ISBLANK(H85),"",H85-$AI$85)</f>
        <v>-132.07679916249987</v>
      </c>
      <c r="AK85">
        <f>IF(ISBLANK(I85),"",I85-$AI$85)</f>
        <v>-88.163430262499901</v>
      </c>
      <c r="AL85">
        <f>IF(ISBLANK(J85),"",J85-$AI$85)</f>
        <v>-155.21928736249987</v>
      </c>
      <c r="AM85">
        <f>IF(ISBLANK(K85),"",K85-$AI$85)</f>
        <v>-157.77145056249987</v>
      </c>
      <c r="AN85">
        <f>IF(ISBLANK(L85),"",L85-$AI$85)</f>
        <v>-40.386522762499908</v>
      </c>
      <c r="AO85">
        <f>IF(ISBLANK(M85),"",M85-$AI$85)</f>
        <v>23.62657913750013</v>
      </c>
      <c r="AP85">
        <f>IF(ISBLANK(N85),"",N85-$AI$85)</f>
        <v>161.63678053750016</v>
      </c>
      <c r="AQ85">
        <f>IF(ISBLANK(O85),"",O85-$AI$85)</f>
        <v>388.35413043750009</v>
      </c>
      <c r="AR85" t="str">
        <f>IF(ISBLANK(P85),"",P85-$AI$85)</f>
        <v/>
      </c>
      <c r="AS85" t="str">
        <f>IF(ISBLANK(Q85),"",Q85-$AI$85)</f>
        <v/>
      </c>
      <c r="AT85" t="str">
        <f>IF(ISBLANK(R85),"",R85-$AI$85)</f>
        <v/>
      </c>
      <c r="AU85" t="str">
        <f>IF(ISBLANK(S85),"",S85-$AI$85)</f>
        <v/>
      </c>
      <c r="AV85" t="str">
        <f>IF(ISBLANK(T85),"",T85-$AI$85)</f>
        <v/>
      </c>
      <c r="AW85" t="str">
        <f>IF(ISBLANK(U85),"",U85-$AI$85)</f>
        <v/>
      </c>
      <c r="AX85" t="str">
        <f>IF(ISBLANK(V85),"",V85-$AI$85)</f>
        <v/>
      </c>
      <c r="AY85" t="str">
        <f>IF(ISBLANK(W85),"",W85-$AI$85)</f>
        <v/>
      </c>
      <c r="AZ85" t="str">
        <f>IF(ISBLANK(X85),"",X85-$AI$85)</f>
        <v/>
      </c>
      <c r="BA85" t="str">
        <f>IF(ISBLANK(Y85),"",Y85-$AI$85)</f>
        <v/>
      </c>
      <c r="BB85" t="str">
        <f>IF(ISBLANK(Z85),"",Z85-$AI$85)</f>
        <v/>
      </c>
      <c r="BC85" t="str">
        <f>IF(ISBLANK(AA85),"",AA85-$AI$85)</f>
        <v/>
      </c>
      <c r="BD85" t="str">
        <f>IF(ISBLANK(AB85),"",AB85-$AI$85)</f>
        <v/>
      </c>
      <c r="BE85" t="str">
        <f>IF(ISBLANK(AC85),"",AC85-$AI$85)</f>
        <v/>
      </c>
      <c r="BF85" t="str">
        <f>IF(ISBLANK(AD85),"",AD85-$AI$85)</f>
        <v/>
      </c>
      <c r="BG85" t="str">
        <f>IF(ISBLANK(AE85),"",AE85-$AI$85)</f>
        <v/>
      </c>
      <c r="BH85" t="str">
        <f>IF(ISBLANK(AF85),"",AF85-$AI$85)</f>
        <v/>
      </c>
      <c r="BI85" t="str">
        <f>IF(ISBLANK(AG85),"",AG85-$AI$85)</f>
        <v/>
      </c>
    </row>
    <row r="86" spans="1:61" x14ac:dyDescent="0.15">
      <c r="A86" s="22">
        <v>48</v>
      </c>
      <c r="B86" s="22">
        <v>12211</v>
      </c>
      <c r="C86" s="3" t="s">
        <v>348</v>
      </c>
      <c r="D86" s="22">
        <v>2009</v>
      </c>
      <c r="E86" s="22" t="s">
        <v>29</v>
      </c>
      <c r="F86" s="3">
        <v>35.22</v>
      </c>
      <c r="G86" s="3">
        <v>107.67</v>
      </c>
      <c r="H86">
        <v>524.28133820000005</v>
      </c>
      <c r="I86">
        <v>537.82583839999995</v>
      </c>
      <c r="J86">
        <v>492.62115290000003</v>
      </c>
      <c r="K86">
        <v>466.58232809999998</v>
      </c>
      <c r="L86">
        <v>568.49510569999995</v>
      </c>
      <c r="M86">
        <v>639.46945770000002</v>
      </c>
      <c r="N86">
        <v>770.11164299999996</v>
      </c>
      <c r="O86">
        <v>1154.501424</v>
      </c>
      <c r="AH86">
        <v>8</v>
      </c>
      <c r="AI86">
        <f>AVERAGE(H86:AG86)</f>
        <v>644.23603600000001</v>
      </c>
      <c r="AJ86">
        <f>IF(ISBLANK(H86),"",H86-$AI$86)</f>
        <v>-119.95469779999996</v>
      </c>
      <c r="AK86">
        <f>IF(ISBLANK(I86),"",I86-$AI$86)</f>
        <v>-106.41019760000006</v>
      </c>
      <c r="AL86">
        <f>IF(ISBLANK(J86),"",J86-$AI$86)</f>
        <v>-151.61488309999999</v>
      </c>
      <c r="AM86">
        <f>IF(ISBLANK(K86),"",K86-$AI$86)</f>
        <v>-177.65370790000003</v>
      </c>
      <c r="AN86">
        <f>IF(ISBLANK(L86),"",L86-$AI$86)</f>
        <v>-75.740930300000059</v>
      </c>
      <c r="AO86">
        <f>IF(ISBLANK(M86),"",M86-$AI$86)</f>
        <v>-4.7665782999999919</v>
      </c>
      <c r="AP86">
        <f>IF(ISBLANK(N86),"",N86-$AI$86)</f>
        <v>125.87560699999995</v>
      </c>
      <c r="AQ86">
        <f>IF(ISBLANK(O86),"",O86-$AI$86)</f>
        <v>510.26538800000003</v>
      </c>
      <c r="AR86" t="str">
        <f>IF(ISBLANK(P86),"",P86-$AI$86)</f>
        <v/>
      </c>
      <c r="AS86" t="str">
        <f>IF(ISBLANK(Q86),"",Q86-$AI$86)</f>
        <v/>
      </c>
      <c r="AT86" t="str">
        <f>IF(ISBLANK(R86),"",R86-$AI$86)</f>
        <v/>
      </c>
      <c r="AU86" t="str">
        <f>IF(ISBLANK(S86),"",S86-$AI$86)</f>
        <v/>
      </c>
      <c r="AV86" t="str">
        <f>IF(ISBLANK(T86),"",T86-$AI$86)</f>
        <v/>
      </c>
      <c r="AW86" t="str">
        <f>IF(ISBLANK(U86),"",U86-$AI$86)</f>
        <v/>
      </c>
      <c r="AX86" t="str">
        <f>IF(ISBLANK(V86),"",V86-$AI$86)</f>
        <v/>
      </c>
      <c r="AY86" t="str">
        <f>IF(ISBLANK(W86),"",W86-$AI$86)</f>
        <v/>
      </c>
      <c r="AZ86" t="str">
        <f>IF(ISBLANK(X86),"",X86-$AI$86)</f>
        <v/>
      </c>
      <c r="BA86" t="str">
        <f>IF(ISBLANK(Y86),"",Y86-$AI$86)</f>
        <v/>
      </c>
      <c r="BB86" t="str">
        <f>IF(ISBLANK(Z86),"",Z86-$AI$86)</f>
        <v/>
      </c>
      <c r="BC86" t="str">
        <f>IF(ISBLANK(AA86),"",AA86-$AI$86)</f>
        <v/>
      </c>
      <c r="BD86" t="str">
        <f>IF(ISBLANK(AB86),"",AB86-$AI$86)</f>
        <v/>
      </c>
      <c r="BE86" t="str">
        <f>IF(ISBLANK(AC86),"",AC86-$AI$86)</f>
        <v/>
      </c>
      <c r="BF86" t="str">
        <f>IF(ISBLANK(AD86),"",AD86-$AI$86)</f>
        <v/>
      </c>
      <c r="BG86" t="str">
        <f>IF(ISBLANK(AE86),"",AE86-$AI$86)</f>
        <v/>
      </c>
      <c r="BH86" t="str">
        <f>IF(ISBLANK(AF86),"",AF86-$AI$86)</f>
        <v/>
      </c>
      <c r="BI86" t="str">
        <f>IF(ISBLANK(AG86),"",AG86-$AI$86)</f>
        <v/>
      </c>
    </row>
    <row r="87" spans="1:61" x14ac:dyDescent="0.15">
      <c r="A87" s="22">
        <v>48</v>
      </c>
      <c r="B87" s="22">
        <v>12211</v>
      </c>
      <c r="C87" s="3" t="s">
        <v>349</v>
      </c>
      <c r="D87" s="22">
        <v>2009</v>
      </c>
      <c r="E87" s="22" t="s">
        <v>29</v>
      </c>
      <c r="F87" s="3">
        <v>35.22</v>
      </c>
      <c r="G87" s="3">
        <v>107.67</v>
      </c>
      <c r="H87">
        <v>597.16569600000003</v>
      </c>
      <c r="I87">
        <v>593.49318559999995</v>
      </c>
      <c r="J87">
        <v>559.28825700000004</v>
      </c>
      <c r="K87">
        <v>552.01200070000004</v>
      </c>
      <c r="L87">
        <v>608.99169600000005</v>
      </c>
      <c r="M87">
        <v>717.90031199999999</v>
      </c>
      <c r="N87">
        <v>821.82816009999999</v>
      </c>
      <c r="O87">
        <v>1152.71964</v>
      </c>
      <c r="AH87">
        <v>8</v>
      </c>
      <c r="AI87">
        <f>AVERAGE(H87:AG87)</f>
        <v>700.424868425</v>
      </c>
      <c r="AJ87">
        <f>IF(ISBLANK(H87),"",H87-$AI$87)</f>
        <v>-103.25917242499997</v>
      </c>
      <c r="AK87">
        <f>IF(ISBLANK(I87),"",I87-$AI$87)</f>
        <v>-106.93168282500005</v>
      </c>
      <c r="AL87">
        <f>IF(ISBLANK(J87),"",J87-$AI$87)</f>
        <v>-141.13661142499996</v>
      </c>
      <c r="AM87">
        <f>IF(ISBLANK(K87),"",K87-$AI$87)</f>
        <v>-148.41286772499996</v>
      </c>
      <c r="AN87">
        <f>IF(ISBLANK(L87),"",L87-$AI$87)</f>
        <v>-91.433172424999952</v>
      </c>
      <c r="AO87">
        <f>IF(ISBLANK(M87),"",M87-$AI$87)</f>
        <v>17.475443574999986</v>
      </c>
      <c r="AP87">
        <f>IF(ISBLANK(N87),"",N87-$AI$87)</f>
        <v>121.40329167499999</v>
      </c>
      <c r="AQ87">
        <f>IF(ISBLANK(O87),"",O87-$AI$87)</f>
        <v>452.29477157500003</v>
      </c>
      <c r="AR87" t="str">
        <f>IF(ISBLANK(P87),"",P87-$AI$87)</f>
        <v/>
      </c>
      <c r="AS87" t="str">
        <f>IF(ISBLANK(Q87),"",Q87-$AI$87)</f>
        <v/>
      </c>
      <c r="AT87" t="str">
        <f>IF(ISBLANK(R87),"",R87-$AI$87)</f>
        <v/>
      </c>
      <c r="AU87" t="str">
        <f>IF(ISBLANK(S87),"",S87-$AI$87)</f>
        <v/>
      </c>
      <c r="AV87" t="str">
        <f>IF(ISBLANK(T87),"",T87-$AI$87)</f>
        <v/>
      </c>
      <c r="AW87" t="str">
        <f>IF(ISBLANK(U87),"",U87-$AI$87)</f>
        <v/>
      </c>
      <c r="AX87" t="str">
        <f>IF(ISBLANK(V87),"",V87-$AI$87)</f>
        <v/>
      </c>
      <c r="AY87" t="str">
        <f>IF(ISBLANK(W87),"",W87-$AI$87)</f>
        <v/>
      </c>
      <c r="AZ87" t="str">
        <f>IF(ISBLANK(X87),"",X87-$AI$87)</f>
        <v/>
      </c>
      <c r="BA87" t="str">
        <f>IF(ISBLANK(Y87),"",Y87-$AI$87)</f>
        <v/>
      </c>
      <c r="BB87" t="str">
        <f>IF(ISBLANK(Z87),"",Z87-$AI$87)</f>
        <v/>
      </c>
      <c r="BC87" t="str">
        <f>IF(ISBLANK(AA87),"",AA87-$AI$87)</f>
        <v/>
      </c>
      <c r="BD87" t="str">
        <f>IF(ISBLANK(AB87),"",AB87-$AI$87)</f>
        <v/>
      </c>
      <c r="BE87" t="str">
        <f>IF(ISBLANK(AC87),"",AC87-$AI$87)</f>
        <v/>
      </c>
      <c r="BF87" t="str">
        <f>IF(ISBLANK(AD87),"",AD87-$AI$87)</f>
        <v/>
      </c>
      <c r="BG87" t="str">
        <f>IF(ISBLANK(AE87),"",AE87-$AI$87)</f>
        <v/>
      </c>
      <c r="BH87" t="str">
        <f>IF(ISBLANK(AF87),"",AF87-$AI$87)</f>
        <v/>
      </c>
      <c r="BI87" t="str">
        <f>IF(ISBLANK(AG87),"",AG87-$AI$87)</f>
        <v/>
      </c>
    </row>
    <row r="88" spans="1:61" x14ac:dyDescent="0.15">
      <c r="A88" s="22">
        <v>48</v>
      </c>
      <c r="B88" s="22">
        <v>12211</v>
      </c>
      <c r="C88" s="3" t="s">
        <v>350</v>
      </c>
      <c r="D88" s="22">
        <v>2009</v>
      </c>
      <c r="E88" s="22" t="s">
        <v>29</v>
      </c>
      <c r="F88" s="3">
        <v>35.22</v>
      </c>
      <c r="G88" s="3">
        <v>107.67</v>
      </c>
      <c r="H88">
        <v>567.1149044</v>
      </c>
      <c r="I88">
        <v>566.41465570000003</v>
      </c>
      <c r="J88">
        <v>529.02090499999997</v>
      </c>
      <c r="K88">
        <v>529.02901440000005</v>
      </c>
      <c r="L88">
        <v>628.15782139999999</v>
      </c>
      <c r="M88">
        <v>698.64635039999996</v>
      </c>
      <c r="N88">
        <v>812.20084999999995</v>
      </c>
      <c r="O88">
        <v>1120.288018</v>
      </c>
      <c r="AH88">
        <v>8</v>
      </c>
      <c r="AI88">
        <f>AVERAGE(H88:AG88)</f>
        <v>681.3590649125</v>
      </c>
      <c r="AJ88">
        <f>IF(ISBLANK(H88),"",H88-$AI$88)</f>
        <v>-114.2441605125</v>
      </c>
      <c r="AK88">
        <f>IF(ISBLANK(I88),"",I88-$AI$88)</f>
        <v>-114.94440921249998</v>
      </c>
      <c r="AL88">
        <f>IF(ISBLANK(J88),"",J88-$AI$88)</f>
        <v>-152.33815991250003</v>
      </c>
      <c r="AM88">
        <f>IF(ISBLANK(K88),"",K88-$AI$88)</f>
        <v>-152.33005051249995</v>
      </c>
      <c r="AN88">
        <f>IF(ISBLANK(L88),"",L88-$AI$88)</f>
        <v>-53.201243512500014</v>
      </c>
      <c r="AO88">
        <f>IF(ISBLANK(M88),"",M88-$AI$88)</f>
        <v>17.287285487499958</v>
      </c>
      <c r="AP88">
        <f>IF(ISBLANK(N88),"",N88-$AI$88)</f>
        <v>130.84178508749994</v>
      </c>
      <c r="AQ88">
        <f>IF(ISBLANK(O88),"",O88-$AI$88)</f>
        <v>438.92895308749996</v>
      </c>
      <c r="AR88" t="str">
        <f>IF(ISBLANK(P88),"",P88-$AI$88)</f>
        <v/>
      </c>
      <c r="AS88" t="str">
        <f>IF(ISBLANK(Q88),"",Q88-$AI$88)</f>
        <v/>
      </c>
      <c r="AT88" t="str">
        <f>IF(ISBLANK(R88),"",R88-$AI$88)</f>
        <v/>
      </c>
      <c r="AU88" t="str">
        <f>IF(ISBLANK(S88),"",S88-$AI$88)</f>
        <v/>
      </c>
      <c r="AV88" t="str">
        <f>IF(ISBLANK(T88),"",T88-$AI$88)</f>
        <v/>
      </c>
      <c r="AW88" t="str">
        <f>IF(ISBLANK(U88),"",U88-$AI$88)</f>
        <v/>
      </c>
      <c r="AX88" t="str">
        <f>IF(ISBLANK(V88),"",V88-$AI$88)</f>
        <v/>
      </c>
      <c r="AY88" t="str">
        <f>IF(ISBLANK(W88),"",W88-$AI$88)</f>
        <v/>
      </c>
      <c r="AZ88" t="str">
        <f>IF(ISBLANK(X88),"",X88-$AI$88)</f>
        <v/>
      </c>
      <c r="BA88" t="str">
        <f>IF(ISBLANK(Y88),"",Y88-$AI$88)</f>
        <v/>
      </c>
      <c r="BB88" t="str">
        <f>IF(ISBLANK(Z88),"",Z88-$AI$88)</f>
        <v/>
      </c>
      <c r="BC88" t="str">
        <f>IF(ISBLANK(AA88),"",AA88-$AI$88)</f>
        <v/>
      </c>
      <c r="BD88" t="str">
        <f>IF(ISBLANK(AB88),"",AB88-$AI$88)</f>
        <v/>
      </c>
      <c r="BE88" t="str">
        <f>IF(ISBLANK(AC88),"",AC88-$AI$88)</f>
        <v/>
      </c>
      <c r="BF88" t="str">
        <f>IF(ISBLANK(AD88),"",AD88-$AI$88)</f>
        <v/>
      </c>
      <c r="BG88" t="str">
        <f>IF(ISBLANK(AE88),"",AE88-$AI$88)</f>
        <v/>
      </c>
      <c r="BH88" t="str">
        <f>IF(ISBLANK(AF88),"",AF88-$AI$88)</f>
        <v/>
      </c>
      <c r="BI88" t="str">
        <f>IF(ISBLANK(AG88),"",AG88-$AI$88)</f>
        <v/>
      </c>
    </row>
    <row r="89" spans="1:61" x14ac:dyDescent="0.15">
      <c r="A89" s="22">
        <v>49</v>
      </c>
      <c r="B89" s="22">
        <v>14826</v>
      </c>
      <c r="C89" s="3" t="s">
        <v>351</v>
      </c>
      <c r="D89" s="22">
        <v>1998</v>
      </c>
      <c r="E89" s="22" t="s">
        <v>357</v>
      </c>
      <c r="F89" s="3">
        <v>35.22</v>
      </c>
      <c r="G89" s="3">
        <v>107.67</v>
      </c>
      <c r="H89">
        <v>877</v>
      </c>
      <c r="I89">
        <v>648</v>
      </c>
      <c r="J89">
        <v>595</v>
      </c>
      <c r="K89">
        <v>555</v>
      </c>
      <c r="L89">
        <v>442</v>
      </c>
      <c r="M89">
        <v>680</v>
      </c>
      <c r="N89">
        <v>629</v>
      </c>
      <c r="O89">
        <v>711</v>
      </c>
      <c r="P89">
        <v>749</v>
      </c>
      <c r="Q89">
        <v>621</v>
      </c>
      <c r="R89">
        <v>557</v>
      </c>
      <c r="S89">
        <v>505</v>
      </c>
      <c r="T89">
        <v>417</v>
      </c>
      <c r="U89">
        <v>511</v>
      </c>
      <c r="V89">
        <v>476</v>
      </c>
      <c r="W89">
        <v>645</v>
      </c>
      <c r="X89">
        <v>449</v>
      </c>
      <c r="Y89">
        <v>426</v>
      </c>
      <c r="Z89">
        <v>643</v>
      </c>
      <c r="AA89">
        <v>584</v>
      </c>
      <c r="AB89">
        <v>491</v>
      </c>
      <c r="AH89">
        <v>21</v>
      </c>
      <c r="AI89">
        <f>AVERAGE(H89:AG89)</f>
        <v>581.47619047619048</v>
      </c>
      <c r="AJ89">
        <f>IF(ISBLANK(H89),"",H89-$AI$89)</f>
        <v>295.52380952380952</v>
      </c>
      <c r="AK89">
        <f>IF(ISBLANK(I89),"",I89-$AI$89)</f>
        <v>66.523809523809518</v>
      </c>
      <c r="AL89">
        <f>IF(ISBLANK(J89),"",J89-$AI$89)</f>
        <v>13.523809523809518</v>
      </c>
      <c r="AM89">
        <f>IF(ISBLANK(K89),"",K89-$AI$89)</f>
        <v>-26.476190476190482</v>
      </c>
      <c r="AN89">
        <f>IF(ISBLANK(L89),"",L89-$AI$89)</f>
        <v>-139.47619047619048</v>
      </c>
      <c r="AO89">
        <f>IF(ISBLANK(M89),"",M89-$AI$89)</f>
        <v>98.523809523809518</v>
      </c>
      <c r="AP89">
        <f>IF(ISBLANK(N89),"",N89-$AI$89)</f>
        <v>47.523809523809518</v>
      </c>
      <c r="AQ89">
        <f>IF(ISBLANK(O89),"",O89-$AI$89)</f>
        <v>129.52380952380952</v>
      </c>
      <c r="AR89">
        <f>IF(ISBLANK(P89),"",P89-$AI$89)</f>
        <v>167.52380952380952</v>
      </c>
      <c r="AS89">
        <f>IF(ISBLANK(Q89),"",Q89-$AI$89)</f>
        <v>39.523809523809518</v>
      </c>
      <c r="AT89">
        <f>IF(ISBLANK(R89),"",R89-$AI$89)</f>
        <v>-24.476190476190482</v>
      </c>
      <c r="AU89">
        <f>IF(ISBLANK(S89),"",S89-$AI$89)</f>
        <v>-76.476190476190482</v>
      </c>
      <c r="AV89">
        <f>IF(ISBLANK(T89),"",T89-$AI$89)</f>
        <v>-164.47619047619048</v>
      </c>
      <c r="AW89">
        <f>IF(ISBLANK(U89),"",U89-$AI$89)</f>
        <v>-70.476190476190482</v>
      </c>
      <c r="AX89">
        <f>IF(ISBLANK(V89),"",V89-$AI$89)</f>
        <v>-105.47619047619048</v>
      </c>
      <c r="AY89">
        <f>IF(ISBLANK(W89),"",W89-$AI$89)</f>
        <v>63.523809523809518</v>
      </c>
      <c r="AZ89">
        <f>IF(ISBLANK(X89),"",X89-$AI$89)</f>
        <v>-132.47619047619048</v>
      </c>
      <c r="BA89">
        <f>IF(ISBLANK(Y89),"",Y89-$AI$89)</f>
        <v>-155.47619047619048</v>
      </c>
      <c r="BB89">
        <f>IF(ISBLANK(Z89),"",Z89-$AI$89)</f>
        <v>61.523809523809518</v>
      </c>
      <c r="BC89">
        <f>IF(ISBLANK(AA89),"",AA89-$AI$89)</f>
        <v>2.5238095238095184</v>
      </c>
      <c r="BD89">
        <f>IF(ISBLANK(AB89),"",AB89-$AI$89)</f>
        <v>-90.476190476190482</v>
      </c>
      <c r="BE89" t="str">
        <f>IF(ISBLANK(AC89),"",AC89-$AI$89)</f>
        <v/>
      </c>
      <c r="BF89" t="str">
        <f>IF(ISBLANK(AD89),"",AD89-$AI$89)</f>
        <v/>
      </c>
      <c r="BG89" t="str">
        <f>IF(ISBLANK(AE89),"",AE89-$AI$89)</f>
        <v/>
      </c>
      <c r="BH89" t="str">
        <f>IF(ISBLANK(AF89),"",AF89-$AI$89)</f>
        <v/>
      </c>
      <c r="BI89" t="str">
        <f>IF(ISBLANK(AG89),"",AG89-$AI$89)</f>
        <v/>
      </c>
    </row>
    <row r="90" spans="1:61" x14ac:dyDescent="0.15">
      <c r="A90" s="22">
        <v>49</v>
      </c>
      <c r="B90" s="22">
        <v>14826</v>
      </c>
      <c r="C90" s="3" t="s">
        <v>352</v>
      </c>
      <c r="D90" s="22">
        <v>1998</v>
      </c>
      <c r="E90" s="22" t="s">
        <v>357</v>
      </c>
      <c r="F90" s="3">
        <v>54.92</v>
      </c>
      <c r="G90" s="3">
        <v>37.57</v>
      </c>
      <c r="H90">
        <v>1124</v>
      </c>
      <c r="I90">
        <v>884</v>
      </c>
      <c r="J90">
        <v>732</v>
      </c>
      <c r="K90">
        <v>755</v>
      </c>
      <c r="L90">
        <v>520</v>
      </c>
      <c r="M90">
        <v>775</v>
      </c>
      <c r="N90">
        <v>760</v>
      </c>
      <c r="O90">
        <v>870</v>
      </c>
      <c r="P90">
        <v>955</v>
      </c>
      <c r="Q90">
        <v>557</v>
      </c>
      <c r="R90">
        <v>723</v>
      </c>
      <c r="S90">
        <v>714</v>
      </c>
      <c r="T90">
        <v>583</v>
      </c>
      <c r="U90">
        <v>586</v>
      </c>
      <c r="V90">
        <v>611</v>
      </c>
      <c r="W90">
        <v>893</v>
      </c>
      <c r="X90">
        <v>535</v>
      </c>
      <c r="Y90">
        <v>550</v>
      </c>
      <c r="Z90">
        <v>757</v>
      </c>
      <c r="AA90">
        <v>750</v>
      </c>
      <c r="AB90">
        <v>626</v>
      </c>
      <c r="AH90">
        <v>21</v>
      </c>
      <c r="AI90">
        <f>AVERAGE(H90:AG90)</f>
        <v>726.66666666666663</v>
      </c>
      <c r="AJ90">
        <f>IF(ISBLANK(H90),"",H90-$AI$90)</f>
        <v>397.33333333333337</v>
      </c>
      <c r="AK90">
        <f>IF(ISBLANK(I90),"",I90-$AI$90)</f>
        <v>157.33333333333337</v>
      </c>
      <c r="AL90">
        <f>IF(ISBLANK(J90),"",J90-$AI$90)</f>
        <v>5.3333333333333712</v>
      </c>
      <c r="AM90">
        <f>IF(ISBLANK(K90),"",K90-$AI$90)</f>
        <v>28.333333333333371</v>
      </c>
      <c r="AN90">
        <f>IF(ISBLANK(L90),"",L90-$AI$90)</f>
        <v>-206.66666666666663</v>
      </c>
      <c r="AO90">
        <f>IF(ISBLANK(M90),"",M90-$AI$90)</f>
        <v>48.333333333333371</v>
      </c>
      <c r="AP90">
        <f>IF(ISBLANK(N90),"",N90-$AI$90)</f>
        <v>33.333333333333371</v>
      </c>
      <c r="AQ90">
        <f>IF(ISBLANK(O90),"",O90-$AI$90)</f>
        <v>143.33333333333337</v>
      </c>
      <c r="AR90">
        <f>IF(ISBLANK(P90),"",P90-$AI$90)</f>
        <v>228.33333333333337</v>
      </c>
      <c r="AS90">
        <f>IF(ISBLANK(Q90),"",Q90-$AI$90)</f>
        <v>-169.66666666666663</v>
      </c>
      <c r="AT90">
        <f>IF(ISBLANK(R90),"",R90-$AI$90)</f>
        <v>-3.6666666666666288</v>
      </c>
      <c r="AU90">
        <f>IF(ISBLANK(S90),"",S90-$AI$90)</f>
        <v>-12.666666666666629</v>
      </c>
      <c r="AV90">
        <f>IF(ISBLANK(T90),"",T90-$AI$90)</f>
        <v>-143.66666666666663</v>
      </c>
      <c r="AW90">
        <f>IF(ISBLANK(U90),"",U90-$AI$90)</f>
        <v>-140.66666666666663</v>
      </c>
      <c r="AX90">
        <f>IF(ISBLANK(V90),"",V90-$AI$90)</f>
        <v>-115.66666666666663</v>
      </c>
      <c r="AY90">
        <f>IF(ISBLANK(W90),"",W90-$AI$90)</f>
        <v>166.33333333333337</v>
      </c>
      <c r="AZ90">
        <f>IF(ISBLANK(X90),"",X90-$AI$90)</f>
        <v>-191.66666666666663</v>
      </c>
      <c r="BA90">
        <f>IF(ISBLANK(Y90),"",Y90-$AI$90)</f>
        <v>-176.66666666666663</v>
      </c>
      <c r="BB90">
        <f>IF(ISBLANK(Z90),"",Z90-$AI$90)</f>
        <v>30.333333333333371</v>
      </c>
      <c r="BC90">
        <f>IF(ISBLANK(AA90),"",AA90-$AI$90)</f>
        <v>23.333333333333371</v>
      </c>
      <c r="BD90">
        <f>IF(ISBLANK(AB90),"",AB90-$AI$90)</f>
        <v>-100.66666666666663</v>
      </c>
      <c r="BE90" t="str">
        <f>IF(ISBLANK(AC90),"",AC90-$AI$90)</f>
        <v/>
      </c>
      <c r="BF90" t="str">
        <f>IF(ISBLANK(AD90),"",AD90-$AI$90)</f>
        <v/>
      </c>
      <c r="BG90" t="str">
        <f>IF(ISBLANK(AE90),"",AE90-$AI$90)</f>
        <v/>
      </c>
      <c r="BH90" t="str">
        <f>IF(ISBLANK(AF90),"",AF90-$AI$90)</f>
        <v/>
      </c>
      <c r="BI90" t="str">
        <f>IF(ISBLANK(AG90),"",AG90-$AI$90)</f>
        <v/>
      </c>
    </row>
    <row r="91" spans="1:61" x14ac:dyDescent="0.15">
      <c r="A91" s="22">
        <v>50</v>
      </c>
      <c r="B91" s="22">
        <v>14994</v>
      </c>
      <c r="C91" s="3" t="s">
        <v>353</v>
      </c>
      <c r="D91" s="22">
        <v>2011</v>
      </c>
      <c r="E91" s="22" t="s">
        <v>358</v>
      </c>
      <c r="F91" s="3">
        <v>54.92</v>
      </c>
      <c r="G91" s="3">
        <v>37.57</v>
      </c>
      <c r="H91">
        <v>823.8999</v>
      </c>
      <c r="I91">
        <v>1144.66482</v>
      </c>
      <c r="J91">
        <v>993.78258000000005</v>
      </c>
      <c r="K91">
        <v>1245.0588</v>
      </c>
      <c r="L91">
        <v>1290.8315520000001</v>
      </c>
      <c r="M91">
        <v>811.83387600000003</v>
      </c>
      <c r="N91">
        <v>1008.318048</v>
      </c>
      <c r="AH91">
        <v>7</v>
      </c>
      <c r="AI91">
        <f>AVERAGE(H91:AG91)</f>
        <v>1045.484225142857</v>
      </c>
      <c r="AJ91">
        <f>IF(ISBLANK(H91),"",H91-$AI$91)</f>
        <v>-221.58432514285698</v>
      </c>
      <c r="AK91">
        <f>IF(ISBLANK(I91),"",I91-$AI$91)</f>
        <v>99.180594857142978</v>
      </c>
      <c r="AL91">
        <f>IF(ISBLANK(J91),"",J91-$AI$91)</f>
        <v>-51.701645142856933</v>
      </c>
      <c r="AM91">
        <f>IF(ISBLANK(K91),"",K91-$AI$91)</f>
        <v>199.57457485714303</v>
      </c>
      <c r="AN91">
        <f>IF(ISBLANK(L91),"",L91-$AI$91)</f>
        <v>245.34732685714312</v>
      </c>
      <c r="AO91">
        <f>IF(ISBLANK(M91),"",M91-$AI$91)</f>
        <v>-233.65034914285695</v>
      </c>
      <c r="AP91">
        <f>IF(ISBLANK(N91),"",N91-$AI$91)</f>
        <v>-37.166177142857009</v>
      </c>
      <c r="AQ91" t="str">
        <f>IF(ISBLANK(O91),"",O91-$AI$91)</f>
        <v/>
      </c>
      <c r="AR91" t="str">
        <f>IF(ISBLANK(P91),"",P91-$AI$91)</f>
        <v/>
      </c>
      <c r="AS91" t="str">
        <f>IF(ISBLANK(Q91),"",Q91-$AI$91)</f>
        <v/>
      </c>
      <c r="AT91" t="str">
        <f>IF(ISBLANK(R91),"",R91-$AI$91)</f>
        <v/>
      </c>
      <c r="AU91" t="str">
        <f>IF(ISBLANK(S91),"",S91-$AI$91)</f>
        <v/>
      </c>
      <c r="AV91" t="str">
        <f>IF(ISBLANK(T91),"",T91-$AI$91)</f>
        <v/>
      </c>
      <c r="AW91" t="str">
        <f>IF(ISBLANK(U91),"",U91-$AI$91)</f>
        <v/>
      </c>
      <c r="AX91" t="str">
        <f>IF(ISBLANK(V91),"",V91-$AI$91)</f>
        <v/>
      </c>
      <c r="AY91" t="str">
        <f>IF(ISBLANK(W91),"",W91-$AI$91)</f>
        <v/>
      </c>
      <c r="AZ91" t="str">
        <f>IF(ISBLANK(X91),"",X91-$AI$91)</f>
        <v/>
      </c>
      <c r="BA91" t="str">
        <f>IF(ISBLANK(Y91),"",Y91-$AI$91)</f>
        <v/>
      </c>
      <c r="BB91" t="str">
        <f>IF(ISBLANK(Z91),"",Z91-$AI$91)</f>
        <v/>
      </c>
      <c r="BC91" t="str">
        <f>IF(ISBLANK(AA91),"",AA91-$AI$91)</f>
        <v/>
      </c>
      <c r="BD91" t="str">
        <f>IF(ISBLANK(AB91),"",AB91-$AI$91)</f>
        <v/>
      </c>
      <c r="BE91" t="str">
        <f>IF(ISBLANK(AC91),"",AC91-$AI$91)</f>
        <v/>
      </c>
      <c r="BF91" t="str">
        <f>IF(ISBLANK(AD91),"",AD91-$AI$91)</f>
        <v/>
      </c>
      <c r="BG91" t="str">
        <f>IF(ISBLANK(AE91),"",AE91-$AI$91)</f>
        <v/>
      </c>
      <c r="BH91" t="str">
        <f>IF(ISBLANK(AF91),"",AF91-$AI$91)</f>
        <v/>
      </c>
      <c r="BI91" t="str">
        <f>IF(ISBLANK(AG91),"",AG91-$AI$91)</f>
        <v/>
      </c>
    </row>
    <row r="92" spans="1:61" x14ac:dyDescent="0.15">
      <c r="A92" s="22">
        <v>50</v>
      </c>
      <c r="B92" s="22">
        <v>14994</v>
      </c>
      <c r="C92" s="3" t="s">
        <v>354</v>
      </c>
      <c r="D92" s="22">
        <v>2011</v>
      </c>
      <c r="E92" s="22" t="s">
        <v>358</v>
      </c>
      <c r="F92" s="3">
        <v>34.82</v>
      </c>
      <c r="G92" s="3">
        <v>114.28</v>
      </c>
      <c r="H92">
        <v>818.53220999999996</v>
      </c>
      <c r="I92">
        <v>1102.9628399999999</v>
      </c>
      <c r="J92">
        <v>1032.6506999999999</v>
      </c>
      <c r="K92">
        <v>1300.5744239999999</v>
      </c>
      <c r="L92">
        <v>1279.8342479999999</v>
      </c>
      <c r="M92">
        <v>812.38838399999997</v>
      </c>
      <c r="N92">
        <v>899.05526880000002</v>
      </c>
      <c r="AH92">
        <v>7</v>
      </c>
      <c r="AI92">
        <f>AVERAGE(H92:AG92)</f>
        <v>1035.1425821142857</v>
      </c>
      <c r="AJ92">
        <f>IF(ISBLANK(H92),"",H92-$AI$92)</f>
        <v>-216.61037211428572</v>
      </c>
      <c r="AK92">
        <f>IF(ISBLANK(I92),"",I92-$AI$92)</f>
        <v>67.820257885714227</v>
      </c>
      <c r="AL92">
        <f>IF(ISBLANK(J92),"",J92-$AI$92)</f>
        <v>-2.4918821142857723</v>
      </c>
      <c r="AM92">
        <f>IF(ISBLANK(K92),"",K92-$AI$92)</f>
        <v>265.43184188571422</v>
      </c>
      <c r="AN92">
        <f>IF(ISBLANK(L92),"",L92-$AI$92)</f>
        <v>244.6916658857142</v>
      </c>
      <c r="AO92">
        <f>IF(ISBLANK(M92),"",M92-$AI$92)</f>
        <v>-222.75419811428571</v>
      </c>
      <c r="AP92">
        <f>IF(ISBLANK(N92),"",N92-$AI$92)</f>
        <v>-136.08731331428567</v>
      </c>
      <c r="AQ92" t="str">
        <f>IF(ISBLANK(O92),"",O92-$AI$92)</f>
        <v/>
      </c>
      <c r="AR92" t="str">
        <f>IF(ISBLANK(P92),"",P92-$AI$92)</f>
        <v/>
      </c>
      <c r="AS92" t="str">
        <f>IF(ISBLANK(Q92),"",Q92-$AI$92)</f>
        <v/>
      </c>
      <c r="AT92" t="str">
        <f>IF(ISBLANK(R92),"",R92-$AI$92)</f>
        <v/>
      </c>
      <c r="AU92" t="str">
        <f>IF(ISBLANK(S92),"",S92-$AI$92)</f>
        <v/>
      </c>
      <c r="AV92" t="str">
        <f>IF(ISBLANK(T92),"",T92-$AI$92)</f>
        <v/>
      </c>
      <c r="AW92" t="str">
        <f>IF(ISBLANK(U92),"",U92-$AI$92)</f>
        <v/>
      </c>
      <c r="AX92" t="str">
        <f>IF(ISBLANK(V92),"",V92-$AI$92)</f>
        <v/>
      </c>
      <c r="AY92" t="str">
        <f>IF(ISBLANK(W92),"",W92-$AI$92)</f>
        <v/>
      </c>
      <c r="AZ92" t="str">
        <f>IF(ISBLANK(X92),"",X92-$AI$92)</f>
        <v/>
      </c>
      <c r="BA92" t="str">
        <f>IF(ISBLANK(Y92),"",Y92-$AI$92)</f>
        <v/>
      </c>
      <c r="BB92" t="str">
        <f>IF(ISBLANK(Z92),"",Z92-$AI$92)</f>
        <v/>
      </c>
      <c r="BC92" t="str">
        <f>IF(ISBLANK(AA92),"",AA92-$AI$92)</f>
        <v/>
      </c>
      <c r="BD92" t="str">
        <f>IF(ISBLANK(AB92),"",AB92-$AI$92)</f>
        <v/>
      </c>
      <c r="BE92" t="str">
        <f>IF(ISBLANK(AC92),"",AC92-$AI$92)</f>
        <v/>
      </c>
      <c r="BF92" t="str">
        <f>IF(ISBLANK(AD92),"",AD92-$AI$92)</f>
        <v/>
      </c>
      <c r="BG92" t="str">
        <f>IF(ISBLANK(AE92),"",AE92-$AI$92)</f>
        <v/>
      </c>
      <c r="BH92" t="str">
        <f>IF(ISBLANK(AF92),"",AF92-$AI$92)</f>
        <v/>
      </c>
      <c r="BI92" t="str">
        <f>IF(ISBLANK(AG92),"",AG92-$AI$92)</f>
        <v/>
      </c>
    </row>
    <row r="93" spans="1:61" x14ac:dyDescent="0.15">
      <c r="A93" s="22">
        <v>50</v>
      </c>
      <c r="B93" s="22">
        <v>14994</v>
      </c>
      <c r="C93" s="3" t="s">
        <v>355</v>
      </c>
      <c r="D93" s="22">
        <v>2011</v>
      </c>
      <c r="E93" s="22" t="s">
        <v>358</v>
      </c>
      <c r="F93" s="3">
        <v>34.82</v>
      </c>
      <c r="G93" s="3">
        <v>114.28</v>
      </c>
      <c r="H93">
        <v>791.54264999999998</v>
      </c>
      <c r="I93">
        <v>1069.9683</v>
      </c>
      <c r="J93">
        <v>979.09205999999995</v>
      </c>
      <c r="K93">
        <v>1267.2286079999999</v>
      </c>
      <c r="L93">
        <v>1263.0973919999999</v>
      </c>
      <c r="M93">
        <v>820.53751999999997</v>
      </c>
      <c r="N93">
        <v>942.48320239999998</v>
      </c>
      <c r="AH93">
        <v>7</v>
      </c>
      <c r="AI93">
        <f>AVERAGE(H93:AG93)</f>
        <v>1019.1356760571427</v>
      </c>
      <c r="AJ93">
        <f>IF(ISBLANK(H93),"",H93-$AI$93)</f>
        <v>-227.59302605714277</v>
      </c>
      <c r="AK93">
        <f>IF(ISBLANK(I93),"",I93-$AI$93)</f>
        <v>50.832623942857253</v>
      </c>
      <c r="AL93">
        <f>IF(ISBLANK(J93),"",J93-$AI$93)</f>
        <v>-40.043616057142799</v>
      </c>
      <c r="AM93">
        <f>IF(ISBLANK(K93),"",K93-$AI$93)</f>
        <v>248.09293194285715</v>
      </c>
      <c r="AN93">
        <f>IF(ISBLANK(L93),"",L93-$AI$93)</f>
        <v>243.96171594285715</v>
      </c>
      <c r="AO93">
        <f>IF(ISBLANK(M93),"",M93-$AI$93)</f>
        <v>-198.59815605714277</v>
      </c>
      <c r="AP93">
        <f>IF(ISBLANK(N93),"",N93-$AI$93)</f>
        <v>-76.652473657142764</v>
      </c>
      <c r="AQ93" t="str">
        <f>IF(ISBLANK(O93),"",O93-$AI$93)</f>
        <v/>
      </c>
      <c r="AR93" t="str">
        <f>IF(ISBLANK(P93),"",P93-$AI$93)</f>
        <v/>
      </c>
      <c r="AS93" t="str">
        <f>IF(ISBLANK(Q93),"",Q93-$AI$93)</f>
        <v/>
      </c>
      <c r="AT93" t="str">
        <f>IF(ISBLANK(R93),"",R93-$AI$93)</f>
        <v/>
      </c>
      <c r="AU93" t="str">
        <f>IF(ISBLANK(S93),"",S93-$AI$93)</f>
        <v/>
      </c>
      <c r="AV93" t="str">
        <f>IF(ISBLANK(T93),"",T93-$AI$93)</f>
        <v/>
      </c>
      <c r="AW93" t="str">
        <f>IF(ISBLANK(U93),"",U93-$AI$93)</f>
        <v/>
      </c>
      <c r="AX93" t="str">
        <f>IF(ISBLANK(V93),"",V93-$AI$93)</f>
        <v/>
      </c>
      <c r="AY93" t="str">
        <f>IF(ISBLANK(W93),"",W93-$AI$93)</f>
        <v/>
      </c>
      <c r="AZ93" t="str">
        <f>IF(ISBLANK(X93),"",X93-$AI$93)</f>
        <v/>
      </c>
      <c r="BA93" t="str">
        <f>IF(ISBLANK(Y93),"",Y93-$AI$93)</f>
        <v/>
      </c>
      <c r="BB93" t="str">
        <f>IF(ISBLANK(Z93),"",Z93-$AI$93)</f>
        <v/>
      </c>
      <c r="BC93" t="str">
        <f>IF(ISBLANK(AA93),"",AA93-$AI$93)</f>
        <v/>
      </c>
      <c r="BD93" t="str">
        <f>IF(ISBLANK(AB93),"",AB93-$AI$93)</f>
        <v/>
      </c>
      <c r="BE93" t="str">
        <f>IF(ISBLANK(AC93),"",AC93-$AI$93)</f>
        <v/>
      </c>
      <c r="BF93" t="str">
        <f>IF(ISBLANK(AD93),"",AD93-$AI$93)</f>
        <v/>
      </c>
      <c r="BG93" t="str">
        <f>IF(ISBLANK(AE93),"",AE93-$AI$93)</f>
        <v/>
      </c>
      <c r="BH93" t="str">
        <f>IF(ISBLANK(AF93),"",AF93-$AI$93)</f>
        <v/>
      </c>
      <c r="BI93" t="str">
        <f>IF(ISBLANK(AG93),"",AG93-$AI$93)</f>
        <v/>
      </c>
    </row>
    <row r="94" spans="1:61" x14ac:dyDescent="0.15">
      <c r="A94" s="22">
        <v>50</v>
      </c>
      <c r="B94" s="22">
        <v>14994</v>
      </c>
      <c r="C94" s="3" t="s">
        <v>356</v>
      </c>
      <c r="D94" s="22">
        <v>2011</v>
      </c>
      <c r="E94" s="22" t="s">
        <v>358</v>
      </c>
      <c r="F94" s="3">
        <v>34.82</v>
      </c>
      <c r="G94" s="3">
        <v>114.28</v>
      </c>
      <c r="H94">
        <v>728.35239000000001</v>
      </c>
      <c r="I94">
        <v>823.61081999999999</v>
      </c>
      <c r="J94">
        <v>808.15380000000005</v>
      </c>
      <c r="K94">
        <v>1012.356408</v>
      </c>
      <c r="L94">
        <v>1090.0383360000001</v>
      </c>
      <c r="M94">
        <v>701.64796799999999</v>
      </c>
      <c r="N94">
        <v>853.17967439999995</v>
      </c>
      <c r="AH94">
        <v>7</v>
      </c>
      <c r="AI94">
        <f>AVERAGE(H94:AG94)</f>
        <v>859.61991377142863</v>
      </c>
      <c r="AJ94">
        <f>IF(ISBLANK(H94),"",H94-$AI$93)</f>
        <v>-290.78328605714273</v>
      </c>
      <c r="AK94">
        <f>IF(ISBLANK(I94),"",I94-$AI$93)</f>
        <v>-195.52485605714276</v>
      </c>
      <c r="AL94">
        <f>IF(ISBLANK(J94),"",J94-$AI$93)</f>
        <v>-210.9818760571427</v>
      </c>
      <c r="AM94">
        <f>IF(ISBLANK(K94),"",K94-$AI$93)</f>
        <v>-6.7792680571427582</v>
      </c>
      <c r="AN94">
        <f>IF(ISBLANK(L94),"",L94-$AI$93)</f>
        <v>70.902659942857326</v>
      </c>
      <c r="AO94">
        <f>IF(ISBLANK(M94),"",M94-$AI$93)</f>
        <v>-317.48770805714275</v>
      </c>
      <c r="AP94">
        <f>IF(ISBLANK(N94),"",N94-$AI$93)</f>
        <v>-165.95600165714279</v>
      </c>
    </row>
    <row r="95" spans="1:61" x14ac:dyDescent="0.15">
      <c r="F95" s="25"/>
      <c r="G95" s="25"/>
    </row>
  </sheetData>
  <sortState ref="A2:BI95">
    <sortCondition ref="A2:A95"/>
  </sortState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4"/>
  <sheetViews>
    <sheetView tabSelected="1" topLeftCell="D70" workbookViewId="0">
      <selection activeCell="G97" sqref="G97"/>
    </sheetView>
  </sheetViews>
  <sheetFormatPr defaultColWidth="8.875" defaultRowHeight="13.5" x14ac:dyDescent="0.15"/>
  <cols>
    <col min="3" max="3" width="18.625" customWidth="1"/>
  </cols>
  <sheetData>
    <row r="1" spans="1:61" x14ac:dyDescent="0.15">
      <c r="A1" s="22" t="s">
        <v>0</v>
      </c>
      <c r="B1" s="22" t="s">
        <v>255</v>
      </c>
      <c r="C1" s="3" t="s">
        <v>6</v>
      </c>
      <c r="D1" s="22" t="s">
        <v>32</v>
      </c>
      <c r="E1" s="3" t="s">
        <v>23</v>
      </c>
      <c r="F1" s="3" t="s">
        <v>309</v>
      </c>
      <c r="G1" s="3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328</v>
      </c>
      <c r="Z1" s="1" t="s">
        <v>329</v>
      </c>
      <c r="AA1" s="1" t="s">
        <v>330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335</v>
      </c>
      <c r="AG1" s="1" t="s">
        <v>336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301</v>
      </c>
      <c r="BC1" t="s">
        <v>302</v>
      </c>
      <c r="BD1" t="s">
        <v>303</v>
      </c>
      <c r="BE1" t="s">
        <v>304</v>
      </c>
      <c r="BF1" t="s">
        <v>305</v>
      </c>
      <c r="BG1" t="s">
        <v>306</v>
      </c>
      <c r="BH1" t="s">
        <v>307</v>
      </c>
      <c r="BI1" t="s">
        <v>308</v>
      </c>
    </row>
    <row r="2" spans="1:61" x14ac:dyDescent="0.15">
      <c r="A2" s="22">
        <v>1</v>
      </c>
      <c r="B2" s="22"/>
      <c r="C2" s="3" t="s">
        <v>9</v>
      </c>
      <c r="D2" s="22">
        <v>1991</v>
      </c>
      <c r="E2" s="3" t="s">
        <v>29</v>
      </c>
      <c r="F2" s="3">
        <v>42.54</v>
      </c>
      <c r="G2" s="3">
        <v>-72.180000000000007</v>
      </c>
      <c r="H2">
        <v>7.85</v>
      </c>
      <c r="I2">
        <v>6.4583333333333304</v>
      </c>
      <c r="J2">
        <v>6.4666666666666703</v>
      </c>
      <c r="K2">
        <v>6.2833333333333297</v>
      </c>
      <c r="L2">
        <v>6.8583333333333298</v>
      </c>
      <c r="M2">
        <v>6.7166666666666703</v>
      </c>
      <c r="N2">
        <v>6.5333333333333297</v>
      </c>
      <c r="O2">
        <v>8.2333333333333307</v>
      </c>
      <c r="P2">
        <v>8.0083333333333293</v>
      </c>
      <c r="Q2">
        <v>6.69166666666667</v>
      </c>
      <c r="R2">
        <v>7.5083333333333302</v>
      </c>
      <c r="S2">
        <v>7.55833333333333</v>
      </c>
      <c r="T2">
        <v>6.5083333333333302</v>
      </c>
      <c r="U2">
        <v>6.9249999999999998</v>
      </c>
      <c r="V2">
        <v>7.35</v>
      </c>
      <c r="W2">
        <v>8.0749999999999993</v>
      </c>
      <c r="X2">
        <v>6.9916666666666698</v>
      </c>
      <c r="Y2">
        <v>7.05</v>
      </c>
      <c r="Z2">
        <v>6.6416666666666702</v>
      </c>
      <c r="AA2">
        <v>8.25</v>
      </c>
      <c r="AB2">
        <v>7.65</v>
      </c>
      <c r="AC2">
        <v>8.9499999999999993</v>
      </c>
      <c r="AD2">
        <v>7.5750000000000002</v>
      </c>
      <c r="AE2">
        <v>6.7416666666666698</v>
      </c>
      <c r="AF2">
        <v>7.141667</v>
      </c>
      <c r="AG2">
        <v>8.5250000000000004</v>
      </c>
      <c r="AH2">
        <v>26</v>
      </c>
      <c r="AI2">
        <f>AVERAGE(H2:AG2)</f>
        <v>7.2900641153846157</v>
      </c>
      <c r="AJ2">
        <f>IF(ISBLANK(H2),"",H2-$AI$2)</f>
        <v>0.55993588461538391</v>
      </c>
      <c r="AK2">
        <f t="shared" ref="AK2:BG2" si="0">IF(ISBLANK(I2),"",I2-$AI$2)</f>
        <v>-0.83173078205128537</v>
      </c>
      <c r="AL2">
        <f t="shared" si="0"/>
        <v>-0.8233974487179454</v>
      </c>
      <c r="AM2">
        <f t="shared" si="0"/>
        <v>-1.0067307820512861</v>
      </c>
      <c r="AN2">
        <f t="shared" si="0"/>
        <v>-0.4317307820512859</v>
      </c>
      <c r="AO2">
        <f t="shared" si="0"/>
        <v>-0.5733974487179454</v>
      </c>
      <c r="AP2">
        <f t="shared" si="0"/>
        <v>-0.75673078205128608</v>
      </c>
      <c r="AQ2">
        <f t="shared" si="0"/>
        <v>0.94326921794871499</v>
      </c>
      <c r="AR2">
        <f t="shared" si="0"/>
        <v>0.71826921794871357</v>
      </c>
      <c r="AS2">
        <f t="shared" si="0"/>
        <v>-0.59839744871794576</v>
      </c>
      <c r="AT2">
        <f t="shared" si="0"/>
        <v>0.21826921794871446</v>
      </c>
      <c r="AU2">
        <f t="shared" si="0"/>
        <v>0.26826921794871428</v>
      </c>
      <c r="AV2">
        <f t="shared" si="0"/>
        <v>-0.78173078205128554</v>
      </c>
      <c r="AW2">
        <f t="shared" si="0"/>
        <v>-0.36506411538461592</v>
      </c>
      <c r="AX2">
        <f t="shared" si="0"/>
        <v>5.9935884615383905E-2</v>
      </c>
      <c r="AY2">
        <f t="shared" si="0"/>
        <v>0.78493588461538355</v>
      </c>
      <c r="AZ2">
        <f t="shared" si="0"/>
        <v>-0.29839744871794593</v>
      </c>
      <c r="BA2">
        <f t="shared" si="0"/>
        <v>-0.24006411538461592</v>
      </c>
      <c r="BB2">
        <f t="shared" si="0"/>
        <v>-0.64839744871794558</v>
      </c>
      <c r="BC2">
        <f t="shared" si="0"/>
        <v>0.95993588461538426</v>
      </c>
      <c r="BD2">
        <f t="shared" si="0"/>
        <v>0.35993588461538462</v>
      </c>
      <c r="BE2">
        <f t="shared" si="0"/>
        <v>1.6599358846153836</v>
      </c>
      <c r="BF2">
        <f t="shared" si="0"/>
        <v>0.28493588461538444</v>
      </c>
      <c r="BG2">
        <f t="shared" si="0"/>
        <v>-0.54839744871794593</v>
      </c>
      <c r="BH2">
        <f>IF(ISBLANK(AF2),"",AF2-$AI$2)</f>
        <v>-0.14839711538461575</v>
      </c>
      <c r="BI2">
        <f t="shared" ref="BI2" si="1">IF(ISBLANK(AG2),"",AG2-$AI$2)</f>
        <v>1.2349358846153846</v>
      </c>
    </row>
    <row r="3" spans="1:61" x14ac:dyDescent="0.15">
      <c r="A3" s="22">
        <v>2</v>
      </c>
      <c r="B3" s="22">
        <v>6935</v>
      </c>
      <c r="C3" s="3" t="s">
        <v>24</v>
      </c>
      <c r="D3" s="22">
        <v>1992</v>
      </c>
      <c r="E3" s="3" t="s">
        <v>30</v>
      </c>
      <c r="F3" s="3">
        <v>42.5</v>
      </c>
      <c r="G3" s="3">
        <v>-72.2</v>
      </c>
      <c r="H3">
        <v>6.4583333333333304</v>
      </c>
      <c r="I3">
        <v>6.4666666666666703</v>
      </c>
      <c r="J3">
        <v>6.2833333333333297</v>
      </c>
      <c r="K3">
        <v>6.8583333333333298</v>
      </c>
      <c r="L3">
        <v>6.7166666666666703</v>
      </c>
      <c r="M3">
        <v>6.5333333333333297</v>
      </c>
      <c r="N3">
        <v>8.2333333333333307</v>
      </c>
      <c r="O3">
        <v>8.0083333333333293</v>
      </c>
      <c r="P3">
        <v>6.69166666666667</v>
      </c>
      <c r="Q3">
        <v>7.5083333333333302</v>
      </c>
      <c r="R3">
        <v>7.55833333333333</v>
      </c>
      <c r="S3">
        <v>6.5083333333333302</v>
      </c>
      <c r="T3">
        <v>6.9249999999999998</v>
      </c>
      <c r="U3">
        <v>7.35</v>
      </c>
      <c r="V3">
        <v>8.0749999999999993</v>
      </c>
      <c r="W3">
        <v>6.9916666666666698</v>
      </c>
      <c r="X3">
        <v>7.05</v>
      </c>
      <c r="Y3">
        <v>6.6416666666666702</v>
      </c>
      <c r="AH3">
        <v>18</v>
      </c>
      <c r="AI3">
        <f>AVERAGE(H3:AG3)</f>
        <v>7.0476851851851841</v>
      </c>
      <c r="AJ3">
        <f>IF(ISBLANK(H3),"",H3-$AI$3)</f>
        <v>-0.58935185185185368</v>
      </c>
      <c r="AK3">
        <f t="shared" ref="AK3:BG3" si="2">IF(ISBLANK(I3),"",I3-$AI$3)</f>
        <v>-0.58101851851851372</v>
      </c>
      <c r="AL3">
        <f t="shared" si="2"/>
        <v>-0.76435185185185439</v>
      </c>
      <c r="AM3">
        <f t="shared" si="2"/>
        <v>-0.18935185185185421</v>
      </c>
      <c r="AN3">
        <f t="shared" si="2"/>
        <v>-0.33101851851851372</v>
      </c>
      <c r="AO3">
        <f t="shared" si="2"/>
        <v>-0.51435185185185439</v>
      </c>
      <c r="AP3">
        <f t="shared" si="2"/>
        <v>1.1856481481481467</v>
      </c>
      <c r="AQ3">
        <f t="shared" si="2"/>
        <v>0.96064814814814525</v>
      </c>
      <c r="AR3">
        <f t="shared" si="2"/>
        <v>-0.35601851851851407</v>
      </c>
      <c r="AS3">
        <f t="shared" si="2"/>
        <v>0.46064814814814614</v>
      </c>
      <c r="AT3">
        <f t="shared" si="2"/>
        <v>0.51064814814814596</v>
      </c>
      <c r="AU3">
        <f t="shared" si="2"/>
        <v>-0.53935185185185386</v>
      </c>
      <c r="AV3">
        <f t="shared" si="2"/>
        <v>-0.12268518518518423</v>
      </c>
      <c r="AW3">
        <f t="shared" si="2"/>
        <v>0.30231481481481559</v>
      </c>
      <c r="AX3">
        <f t="shared" si="2"/>
        <v>1.0273148148148152</v>
      </c>
      <c r="AY3">
        <f t="shared" si="2"/>
        <v>-5.6018518518514249E-2</v>
      </c>
      <c r="AZ3">
        <f t="shared" si="2"/>
        <v>2.3148148148157688E-3</v>
      </c>
      <c r="BA3">
        <f t="shared" si="2"/>
        <v>-0.40601851851851389</v>
      </c>
      <c r="BB3" t="str">
        <f t="shared" si="2"/>
        <v/>
      </c>
      <c r="BC3" t="str">
        <f t="shared" si="2"/>
        <v/>
      </c>
      <c r="BD3" t="str">
        <f t="shared" si="2"/>
        <v/>
      </c>
      <c r="BE3" t="str">
        <f t="shared" si="2"/>
        <v/>
      </c>
      <c r="BF3" t="str">
        <f t="shared" si="2"/>
        <v/>
      </c>
      <c r="BG3" t="str">
        <f t="shared" si="2"/>
        <v/>
      </c>
      <c r="BH3" t="str">
        <f>IF(ISBLANK(AF3),"",AF3-$AI$3)</f>
        <v/>
      </c>
      <c r="BI3" t="str">
        <f t="shared" ref="BI3" si="3">IF(ISBLANK(AG3),"",AG3-$AI$3)</f>
        <v/>
      </c>
    </row>
    <row r="4" spans="1:61" x14ac:dyDescent="0.15">
      <c r="A4" s="22">
        <v>2</v>
      </c>
      <c r="B4" s="22">
        <v>6935</v>
      </c>
      <c r="C4" s="3" t="s">
        <v>25</v>
      </c>
      <c r="D4" s="22">
        <v>1992</v>
      </c>
      <c r="E4" s="3" t="s">
        <v>30</v>
      </c>
      <c r="F4" s="3">
        <v>42.5</v>
      </c>
      <c r="G4" s="3">
        <v>-72.2</v>
      </c>
      <c r="H4">
        <v>6.4583333333333304</v>
      </c>
      <c r="I4">
        <v>6.4666666666666703</v>
      </c>
      <c r="J4">
        <v>6.2833333333333297</v>
      </c>
      <c r="K4">
        <v>6.8583333333333298</v>
      </c>
      <c r="L4">
        <v>6.7166666666666703</v>
      </c>
      <c r="M4">
        <v>6.5333333333333297</v>
      </c>
      <c r="N4">
        <v>8.2333333333333307</v>
      </c>
      <c r="O4">
        <v>8.0083333333333293</v>
      </c>
      <c r="P4">
        <v>6.69166666666667</v>
      </c>
      <c r="Q4">
        <v>7.5083333333333302</v>
      </c>
      <c r="R4">
        <v>7.55833333333333</v>
      </c>
      <c r="S4">
        <v>6.5083333333333302</v>
      </c>
      <c r="T4">
        <v>6.9249999999999998</v>
      </c>
      <c r="U4">
        <v>7.35</v>
      </c>
      <c r="V4">
        <v>8.0749999999999993</v>
      </c>
      <c r="W4">
        <v>6.9916666666666698</v>
      </c>
      <c r="X4">
        <v>7.05</v>
      </c>
      <c r="Y4">
        <v>6.6416666666666702</v>
      </c>
      <c r="AH4">
        <v>18</v>
      </c>
      <c r="AI4">
        <f t="shared" ref="AI4:AI65" si="4">AVERAGE(H4:AG4)</f>
        <v>7.0476851851851841</v>
      </c>
      <c r="AJ4">
        <f>IF(ISBLANK(H4),"",H4-$AI$4)</f>
        <v>-0.58935185185185368</v>
      </c>
      <c r="AK4">
        <f t="shared" ref="AK4:BG4" si="5">IF(ISBLANK(I4),"",I4-$AI$4)</f>
        <v>-0.58101851851851372</v>
      </c>
      <c r="AL4">
        <f t="shared" si="5"/>
        <v>-0.76435185185185439</v>
      </c>
      <c r="AM4">
        <f t="shared" si="5"/>
        <v>-0.18935185185185421</v>
      </c>
      <c r="AN4">
        <f t="shared" si="5"/>
        <v>-0.33101851851851372</v>
      </c>
      <c r="AO4">
        <f t="shared" si="5"/>
        <v>-0.51435185185185439</v>
      </c>
      <c r="AP4">
        <f t="shared" si="5"/>
        <v>1.1856481481481467</v>
      </c>
      <c r="AQ4">
        <f t="shared" si="5"/>
        <v>0.96064814814814525</v>
      </c>
      <c r="AR4">
        <f t="shared" si="5"/>
        <v>-0.35601851851851407</v>
      </c>
      <c r="AS4">
        <f t="shared" si="5"/>
        <v>0.46064814814814614</v>
      </c>
      <c r="AT4">
        <f t="shared" si="5"/>
        <v>0.51064814814814596</v>
      </c>
      <c r="AU4">
        <f t="shared" si="5"/>
        <v>-0.53935185185185386</v>
      </c>
      <c r="AV4">
        <f t="shared" si="5"/>
        <v>-0.12268518518518423</v>
      </c>
      <c r="AW4">
        <f t="shared" si="5"/>
        <v>0.30231481481481559</v>
      </c>
      <c r="AX4">
        <f t="shared" si="5"/>
        <v>1.0273148148148152</v>
      </c>
      <c r="AY4">
        <f t="shared" si="5"/>
        <v>-5.6018518518514249E-2</v>
      </c>
      <c r="AZ4">
        <f t="shared" si="5"/>
        <v>2.3148148148157688E-3</v>
      </c>
      <c r="BA4">
        <f t="shared" si="5"/>
        <v>-0.40601851851851389</v>
      </c>
      <c r="BB4" t="str">
        <f t="shared" si="5"/>
        <v/>
      </c>
      <c r="BC4" t="str">
        <f t="shared" si="5"/>
        <v/>
      </c>
      <c r="BD4" t="str">
        <f t="shared" si="5"/>
        <v/>
      </c>
      <c r="BE4" t="str">
        <f t="shared" si="5"/>
        <v/>
      </c>
      <c r="BF4" t="str">
        <f t="shared" si="5"/>
        <v/>
      </c>
      <c r="BG4" t="str">
        <f t="shared" si="5"/>
        <v/>
      </c>
      <c r="BH4" t="str">
        <f>IF(ISBLANK(AF4),"",AF4-$AI$4)</f>
        <v/>
      </c>
      <c r="BI4" t="str">
        <f t="shared" ref="BI4" si="6">IF(ISBLANK(AG4),"",AG4-$AI$4)</f>
        <v/>
      </c>
    </row>
    <row r="5" spans="1:61" x14ac:dyDescent="0.15">
      <c r="A5" s="22">
        <v>2</v>
      </c>
      <c r="B5" s="22">
        <v>6935</v>
      </c>
      <c r="C5" s="3" t="s">
        <v>26</v>
      </c>
      <c r="D5" s="22">
        <v>1992</v>
      </c>
      <c r="E5" s="3" t="s">
        <v>30</v>
      </c>
      <c r="F5" s="3">
        <v>42.5</v>
      </c>
      <c r="G5" s="3">
        <v>-72.2</v>
      </c>
      <c r="H5">
        <v>6.4583333333333304</v>
      </c>
      <c r="I5">
        <v>6.4666666666666703</v>
      </c>
      <c r="J5">
        <v>6.2833333333333297</v>
      </c>
      <c r="K5">
        <v>6.8583333333333298</v>
      </c>
      <c r="L5">
        <v>6.7166666666666703</v>
      </c>
      <c r="M5">
        <v>6.5333333333333297</v>
      </c>
      <c r="N5">
        <v>8.2333333333333307</v>
      </c>
      <c r="O5">
        <v>8.0083333333333293</v>
      </c>
      <c r="P5">
        <v>6.69166666666667</v>
      </c>
      <c r="Q5">
        <v>7.5083333333333302</v>
      </c>
      <c r="R5">
        <v>7.55833333333333</v>
      </c>
      <c r="S5">
        <v>6.5083333333333302</v>
      </c>
      <c r="T5">
        <v>6.9249999999999998</v>
      </c>
      <c r="U5">
        <v>7.35</v>
      </c>
      <c r="V5">
        <v>8.0749999999999993</v>
      </c>
      <c r="W5">
        <v>6.9916666666666698</v>
      </c>
      <c r="X5">
        <v>7.05</v>
      </c>
      <c r="Y5">
        <v>6.6416666666666702</v>
      </c>
      <c r="AH5">
        <v>18</v>
      </c>
      <c r="AI5">
        <f t="shared" si="4"/>
        <v>7.0476851851851841</v>
      </c>
      <c r="AJ5">
        <f>IF(ISBLANK(H5),"",H5-$AI$5)</f>
        <v>-0.58935185185185368</v>
      </c>
      <c r="AK5">
        <f t="shared" ref="AK5:BG5" si="7">IF(ISBLANK(I5),"",I5-$AI$5)</f>
        <v>-0.58101851851851372</v>
      </c>
      <c r="AL5">
        <f t="shared" si="7"/>
        <v>-0.76435185185185439</v>
      </c>
      <c r="AM5">
        <f t="shared" si="7"/>
        <v>-0.18935185185185421</v>
      </c>
      <c r="AN5">
        <f t="shared" si="7"/>
        <v>-0.33101851851851372</v>
      </c>
      <c r="AO5">
        <f t="shared" si="7"/>
        <v>-0.51435185185185439</v>
      </c>
      <c r="AP5">
        <f t="shared" si="7"/>
        <v>1.1856481481481467</v>
      </c>
      <c r="AQ5">
        <f t="shared" si="7"/>
        <v>0.96064814814814525</v>
      </c>
      <c r="AR5">
        <f t="shared" si="7"/>
        <v>-0.35601851851851407</v>
      </c>
      <c r="AS5">
        <f t="shared" si="7"/>
        <v>0.46064814814814614</v>
      </c>
      <c r="AT5">
        <f t="shared" si="7"/>
        <v>0.51064814814814596</v>
      </c>
      <c r="AU5">
        <f t="shared" si="7"/>
        <v>-0.53935185185185386</v>
      </c>
      <c r="AV5">
        <f t="shared" si="7"/>
        <v>-0.12268518518518423</v>
      </c>
      <c r="AW5">
        <f t="shared" si="7"/>
        <v>0.30231481481481559</v>
      </c>
      <c r="AX5">
        <f t="shared" si="7"/>
        <v>1.0273148148148152</v>
      </c>
      <c r="AY5">
        <f t="shared" si="7"/>
        <v>-5.6018518518514249E-2</v>
      </c>
      <c r="AZ5">
        <f t="shared" si="7"/>
        <v>2.3148148148157688E-3</v>
      </c>
      <c r="BA5">
        <f t="shared" si="7"/>
        <v>-0.40601851851851389</v>
      </c>
      <c r="BB5" t="str">
        <f t="shared" si="7"/>
        <v/>
      </c>
      <c r="BC5" t="str">
        <f t="shared" si="7"/>
        <v/>
      </c>
      <c r="BD5" t="str">
        <f t="shared" si="7"/>
        <v/>
      </c>
      <c r="BE5" t="str">
        <f t="shared" si="7"/>
        <v/>
      </c>
      <c r="BF5" t="str">
        <f t="shared" si="7"/>
        <v/>
      </c>
      <c r="BG5" t="str">
        <f t="shared" si="7"/>
        <v/>
      </c>
      <c r="BH5" t="str">
        <f>IF(ISBLANK(AF5),"",AF5-$AI$5)</f>
        <v/>
      </c>
      <c r="BI5" t="str">
        <f t="shared" ref="BI5" si="8">IF(ISBLANK(AG5),"",AG5-$AI$5)</f>
        <v/>
      </c>
    </row>
    <row r="6" spans="1:61" x14ac:dyDescent="0.15">
      <c r="A6" s="22">
        <v>2</v>
      </c>
      <c r="B6" s="22">
        <v>6935</v>
      </c>
      <c r="C6" s="3" t="s">
        <v>27</v>
      </c>
      <c r="D6" s="22">
        <v>1992</v>
      </c>
      <c r="E6" s="3" t="s">
        <v>30</v>
      </c>
      <c r="F6" s="3">
        <v>42.5</v>
      </c>
      <c r="G6" s="3">
        <v>-72.2</v>
      </c>
      <c r="H6">
        <v>6.4583333333333304</v>
      </c>
      <c r="I6">
        <v>6.4666666666666703</v>
      </c>
      <c r="J6">
        <v>6.2833333333333297</v>
      </c>
      <c r="K6">
        <v>6.8583333333333298</v>
      </c>
      <c r="L6">
        <v>6.7166666666666703</v>
      </c>
      <c r="M6">
        <v>6.5333333333333297</v>
      </c>
      <c r="N6">
        <v>8.2333333333333307</v>
      </c>
      <c r="O6">
        <v>8.0083333333333293</v>
      </c>
      <c r="P6">
        <v>6.69166666666667</v>
      </c>
      <c r="Q6">
        <v>7.5083333333333302</v>
      </c>
      <c r="R6">
        <v>7.55833333333333</v>
      </c>
      <c r="S6">
        <v>6.5083333333333302</v>
      </c>
      <c r="T6">
        <v>6.9249999999999998</v>
      </c>
      <c r="U6">
        <v>7.35</v>
      </c>
      <c r="V6">
        <v>8.0749999999999993</v>
      </c>
      <c r="W6">
        <v>6.9916666666666698</v>
      </c>
      <c r="X6">
        <v>7.05</v>
      </c>
      <c r="Y6">
        <v>6.6416666666666702</v>
      </c>
      <c r="AH6">
        <v>18</v>
      </c>
      <c r="AI6">
        <f t="shared" si="4"/>
        <v>7.0476851851851841</v>
      </c>
      <c r="AJ6">
        <f>IF(ISBLANK(H6),"",H6-$AI$6)</f>
        <v>-0.58935185185185368</v>
      </c>
      <c r="AK6">
        <f t="shared" ref="AK6:BG6" si="9">IF(ISBLANK(I6),"",I6-$AI$6)</f>
        <v>-0.58101851851851372</v>
      </c>
      <c r="AL6">
        <f t="shared" si="9"/>
        <v>-0.76435185185185439</v>
      </c>
      <c r="AM6">
        <f t="shared" si="9"/>
        <v>-0.18935185185185421</v>
      </c>
      <c r="AN6">
        <f t="shared" si="9"/>
        <v>-0.33101851851851372</v>
      </c>
      <c r="AO6">
        <f t="shared" si="9"/>
        <v>-0.51435185185185439</v>
      </c>
      <c r="AP6">
        <f t="shared" si="9"/>
        <v>1.1856481481481467</v>
      </c>
      <c r="AQ6">
        <f t="shared" si="9"/>
        <v>0.96064814814814525</v>
      </c>
      <c r="AR6">
        <f t="shared" si="9"/>
        <v>-0.35601851851851407</v>
      </c>
      <c r="AS6">
        <f t="shared" si="9"/>
        <v>0.46064814814814614</v>
      </c>
      <c r="AT6">
        <f t="shared" si="9"/>
        <v>0.51064814814814596</v>
      </c>
      <c r="AU6">
        <f t="shared" si="9"/>
        <v>-0.53935185185185386</v>
      </c>
      <c r="AV6">
        <f t="shared" si="9"/>
        <v>-0.12268518518518423</v>
      </c>
      <c r="AW6">
        <f t="shared" si="9"/>
        <v>0.30231481481481559</v>
      </c>
      <c r="AX6">
        <f t="shared" si="9"/>
        <v>1.0273148148148152</v>
      </c>
      <c r="AY6">
        <f t="shared" si="9"/>
        <v>-5.6018518518514249E-2</v>
      </c>
      <c r="AZ6">
        <f t="shared" si="9"/>
        <v>2.3148148148157688E-3</v>
      </c>
      <c r="BA6">
        <f t="shared" si="9"/>
        <v>-0.40601851851851389</v>
      </c>
      <c r="BB6" t="str">
        <f t="shared" si="9"/>
        <v/>
      </c>
      <c r="BC6" t="str">
        <f t="shared" si="9"/>
        <v/>
      </c>
      <c r="BD6" t="str">
        <f t="shared" si="9"/>
        <v/>
      </c>
      <c r="BE6" t="str">
        <f t="shared" si="9"/>
        <v/>
      </c>
      <c r="BF6" t="str">
        <f t="shared" si="9"/>
        <v/>
      </c>
      <c r="BG6" t="str">
        <f t="shared" si="9"/>
        <v/>
      </c>
      <c r="BH6" t="str">
        <f>IF(ISBLANK(AF6),"",AF6-$AI$6)</f>
        <v/>
      </c>
      <c r="BI6" t="str">
        <f t="shared" ref="BI6" si="10">IF(ISBLANK(AG6),"",AG6-$AI$6)</f>
        <v/>
      </c>
    </row>
    <row r="7" spans="1:61" x14ac:dyDescent="0.15">
      <c r="A7" s="22">
        <v>2</v>
      </c>
      <c r="B7" s="22">
        <v>6935</v>
      </c>
      <c r="C7" s="3" t="s">
        <v>28</v>
      </c>
      <c r="D7" s="22">
        <v>1992</v>
      </c>
      <c r="E7" s="3" t="s">
        <v>30</v>
      </c>
      <c r="F7" s="3">
        <v>42.5</v>
      </c>
      <c r="G7" s="3">
        <v>-72.2</v>
      </c>
      <c r="H7">
        <v>6.4583333333333304</v>
      </c>
      <c r="I7">
        <v>6.4666666666666703</v>
      </c>
      <c r="J7">
        <v>6.2833333333333297</v>
      </c>
      <c r="K7">
        <v>6.8583333333333298</v>
      </c>
      <c r="L7">
        <v>6.7166666666666703</v>
      </c>
      <c r="M7">
        <v>6.5333333333333297</v>
      </c>
      <c r="N7">
        <v>8.2333333333333307</v>
      </c>
      <c r="O7">
        <v>8.0083333333333293</v>
      </c>
      <c r="P7">
        <v>6.69166666666667</v>
      </c>
      <c r="Q7">
        <v>7.5083333333333302</v>
      </c>
      <c r="R7">
        <v>7.55833333333333</v>
      </c>
      <c r="S7">
        <v>6.5083333333333302</v>
      </c>
      <c r="T7">
        <v>6.9249999999999998</v>
      </c>
      <c r="U7">
        <v>7.35</v>
      </c>
      <c r="V7">
        <v>8.0749999999999993</v>
      </c>
      <c r="W7">
        <v>6.9916666666666698</v>
      </c>
      <c r="X7">
        <v>7.05</v>
      </c>
      <c r="Y7">
        <v>6.6416666666666702</v>
      </c>
      <c r="AH7">
        <v>18</v>
      </c>
      <c r="AI7">
        <f t="shared" si="4"/>
        <v>7.0476851851851841</v>
      </c>
      <c r="AJ7">
        <f>IF(ISBLANK(H7),"",H7-$AI$7)</f>
        <v>-0.58935185185185368</v>
      </c>
      <c r="AK7">
        <f t="shared" ref="AK7:BG7" si="11">IF(ISBLANK(I7),"",I7-$AI$7)</f>
        <v>-0.58101851851851372</v>
      </c>
      <c r="AL7">
        <f t="shared" si="11"/>
        <v>-0.76435185185185439</v>
      </c>
      <c r="AM7">
        <f t="shared" si="11"/>
        <v>-0.18935185185185421</v>
      </c>
      <c r="AN7">
        <f t="shared" si="11"/>
        <v>-0.33101851851851372</v>
      </c>
      <c r="AO7">
        <f t="shared" si="11"/>
        <v>-0.51435185185185439</v>
      </c>
      <c r="AP7">
        <f t="shared" si="11"/>
        <v>1.1856481481481467</v>
      </c>
      <c r="AQ7">
        <f t="shared" si="11"/>
        <v>0.96064814814814525</v>
      </c>
      <c r="AR7">
        <f t="shared" si="11"/>
        <v>-0.35601851851851407</v>
      </c>
      <c r="AS7">
        <f t="shared" si="11"/>
        <v>0.46064814814814614</v>
      </c>
      <c r="AT7">
        <f t="shared" si="11"/>
        <v>0.51064814814814596</v>
      </c>
      <c r="AU7">
        <f t="shared" si="11"/>
        <v>-0.53935185185185386</v>
      </c>
      <c r="AV7">
        <f t="shared" si="11"/>
        <v>-0.12268518518518423</v>
      </c>
      <c r="AW7">
        <f t="shared" si="11"/>
        <v>0.30231481481481559</v>
      </c>
      <c r="AX7">
        <f t="shared" si="11"/>
        <v>1.0273148148148152</v>
      </c>
      <c r="AY7">
        <f t="shared" si="11"/>
        <v>-5.6018518518514249E-2</v>
      </c>
      <c r="AZ7">
        <f t="shared" si="11"/>
        <v>2.3148148148157688E-3</v>
      </c>
      <c r="BA7">
        <f t="shared" si="11"/>
        <v>-0.40601851851851389</v>
      </c>
      <c r="BB7" t="str">
        <f t="shared" si="11"/>
        <v/>
      </c>
      <c r="BC7" t="str">
        <f t="shared" si="11"/>
        <v/>
      </c>
      <c r="BD7" t="str">
        <f t="shared" si="11"/>
        <v/>
      </c>
      <c r="BE7" t="str">
        <f t="shared" si="11"/>
        <v/>
      </c>
      <c r="BF7" t="str">
        <f t="shared" si="11"/>
        <v/>
      </c>
      <c r="BG7" t="str">
        <f t="shared" si="11"/>
        <v/>
      </c>
      <c r="BH7" t="str">
        <f>IF(ISBLANK(AF7),"",AF7-$AI$7)</f>
        <v/>
      </c>
      <c r="BI7" t="str">
        <f t="shared" ref="BI7" si="12">IF(ISBLANK(AG7),"",AG7-$AI$7)</f>
        <v/>
      </c>
    </row>
    <row r="8" spans="1:61" x14ac:dyDescent="0.15">
      <c r="A8" s="22">
        <v>2</v>
      </c>
      <c r="B8" s="22">
        <v>6935</v>
      </c>
      <c r="C8" s="3" t="s">
        <v>7</v>
      </c>
      <c r="D8" s="22">
        <v>1992</v>
      </c>
      <c r="E8" s="3" t="s">
        <v>31</v>
      </c>
      <c r="F8" s="3">
        <v>42.5</v>
      </c>
      <c r="G8" s="3">
        <v>-72.2</v>
      </c>
      <c r="H8">
        <v>6.4583333333333304</v>
      </c>
      <c r="I8">
        <v>6.4666666666666703</v>
      </c>
      <c r="J8">
        <v>6.2833333333333297</v>
      </c>
      <c r="K8">
        <v>6.8583333333333298</v>
      </c>
      <c r="L8">
        <v>6.7166666666666703</v>
      </c>
      <c r="M8">
        <v>6.5333333333333297</v>
      </c>
      <c r="N8">
        <v>8.2333333333333307</v>
      </c>
      <c r="O8">
        <v>8.0083333333333293</v>
      </c>
      <c r="P8">
        <v>6.69166666666667</v>
      </c>
      <c r="Q8">
        <v>7.5083333333333302</v>
      </c>
      <c r="R8">
        <v>7.55833333333333</v>
      </c>
      <c r="S8">
        <v>6.5083333333333302</v>
      </c>
      <c r="T8">
        <v>6.9249999999999998</v>
      </c>
      <c r="U8">
        <v>7.35</v>
      </c>
      <c r="V8">
        <v>8.0749999999999993</v>
      </c>
      <c r="W8">
        <v>6.9916666666666698</v>
      </c>
      <c r="X8">
        <v>7.05</v>
      </c>
      <c r="Y8">
        <v>6.6416666666666702</v>
      </c>
      <c r="AH8">
        <v>18</v>
      </c>
      <c r="AI8">
        <f t="shared" si="4"/>
        <v>7.0476851851851841</v>
      </c>
      <c r="AJ8">
        <f>IF(ISBLANK(H8),"",H8-$AI$8)</f>
        <v>-0.58935185185185368</v>
      </c>
      <c r="AK8">
        <f t="shared" ref="AK8:BG8" si="13">IF(ISBLANK(I8),"",I8-$AI$8)</f>
        <v>-0.58101851851851372</v>
      </c>
      <c r="AL8">
        <f t="shared" si="13"/>
        <v>-0.76435185185185439</v>
      </c>
      <c r="AM8">
        <f t="shared" si="13"/>
        <v>-0.18935185185185421</v>
      </c>
      <c r="AN8">
        <f t="shared" si="13"/>
        <v>-0.33101851851851372</v>
      </c>
      <c r="AO8">
        <f t="shared" si="13"/>
        <v>-0.51435185185185439</v>
      </c>
      <c r="AP8">
        <f t="shared" si="13"/>
        <v>1.1856481481481467</v>
      </c>
      <c r="AQ8">
        <f t="shared" si="13"/>
        <v>0.96064814814814525</v>
      </c>
      <c r="AR8">
        <f t="shared" si="13"/>
        <v>-0.35601851851851407</v>
      </c>
      <c r="AS8">
        <f t="shared" si="13"/>
        <v>0.46064814814814614</v>
      </c>
      <c r="AT8">
        <f t="shared" si="13"/>
        <v>0.51064814814814596</v>
      </c>
      <c r="AU8">
        <f t="shared" si="13"/>
        <v>-0.53935185185185386</v>
      </c>
      <c r="AV8">
        <f t="shared" si="13"/>
        <v>-0.12268518518518423</v>
      </c>
      <c r="AW8">
        <f t="shared" si="13"/>
        <v>0.30231481481481559</v>
      </c>
      <c r="AX8">
        <f t="shared" si="13"/>
        <v>1.0273148148148152</v>
      </c>
      <c r="AY8">
        <f t="shared" si="13"/>
        <v>-5.6018518518514249E-2</v>
      </c>
      <c r="AZ8">
        <f t="shared" si="13"/>
        <v>2.3148148148157688E-3</v>
      </c>
      <c r="BA8">
        <f t="shared" si="13"/>
        <v>-0.40601851851851389</v>
      </c>
      <c r="BB8" t="str">
        <f t="shared" si="13"/>
        <v/>
      </c>
      <c r="BC8" t="str">
        <f t="shared" si="13"/>
        <v/>
      </c>
      <c r="BD8" t="str">
        <f t="shared" si="13"/>
        <v/>
      </c>
      <c r="BE8" t="str">
        <f t="shared" si="13"/>
        <v/>
      </c>
      <c r="BF8" t="str">
        <f t="shared" si="13"/>
        <v/>
      </c>
      <c r="BG8" t="str">
        <f t="shared" si="13"/>
        <v/>
      </c>
      <c r="BH8" t="str">
        <f>IF(ISBLANK(AF8),"",AF8-$AI$8)</f>
        <v/>
      </c>
      <c r="BI8" t="str">
        <f t="shared" ref="BI8" si="14">IF(ISBLANK(AG8),"",AG8-$AI$8)</f>
        <v/>
      </c>
    </row>
    <row r="9" spans="1:61" x14ac:dyDescent="0.15">
      <c r="A9" s="22">
        <v>2</v>
      </c>
      <c r="B9" s="22">
        <v>6935</v>
      </c>
      <c r="C9" s="3" t="s">
        <v>8</v>
      </c>
      <c r="D9" s="22">
        <v>2004</v>
      </c>
      <c r="E9" s="3" t="s">
        <v>31</v>
      </c>
      <c r="F9" s="3">
        <v>42.5</v>
      </c>
      <c r="G9" s="3">
        <v>-72.2</v>
      </c>
      <c r="H9">
        <v>6.9249999999999998</v>
      </c>
      <c r="I9">
        <v>7.35</v>
      </c>
      <c r="J9">
        <v>8.0749999999999993</v>
      </c>
      <c r="K9">
        <v>6.9916666666666698</v>
      </c>
      <c r="L9">
        <v>7.05</v>
      </c>
      <c r="M9">
        <v>6.6416666666666702</v>
      </c>
      <c r="AH9">
        <v>6</v>
      </c>
      <c r="AI9">
        <f t="shared" si="4"/>
        <v>7.1722222222222234</v>
      </c>
      <c r="AJ9">
        <f>IF(ISBLANK(H9),"",H9-$AI$9)</f>
        <v>-0.24722222222222356</v>
      </c>
      <c r="AK9">
        <f t="shared" ref="AK9:BG9" si="15">IF(ISBLANK(I9),"",I9-$AI$9)</f>
        <v>0.17777777777777626</v>
      </c>
      <c r="AL9">
        <f t="shared" si="15"/>
        <v>0.9027777777777759</v>
      </c>
      <c r="AM9">
        <f t="shared" si="15"/>
        <v>-0.18055555555555358</v>
      </c>
      <c r="AN9">
        <f t="shared" si="15"/>
        <v>-0.12222222222222356</v>
      </c>
      <c r="AO9">
        <f t="shared" si="15"/>
        <v>-0.53055555555555323</v>
      </c>
      <c r="AP9" t="str">
        <f t="shared" si="15"/>
        <v/>
      </c>
      <c r="AQ9" t="str">
        <f t="shared" si="15"/>
        <v/>
      </c>
      <c r="AR9" t="str">
        <f t="shared" si="15"/>
        <v/>
      </c>
      <c r="AS9" t="str">
        <f t="shared" si="15"/>
        <v/>
      </c>
      <c r="AT9" t="str">
        <f t="shared" si="15"/>
        <v/>
      </c>
      <c r="AU9" t="str">
        <f t="shared" si="15"/>
        <v/>
      </c>
      <c r="AV9" t="str">
        <f t="shared" si="15"/>
        <v/>
      </c>
      <c r="AW9" t="str">
        <f t="shared" si="15"/>
        <v/>
      </c>
      <c r="AX9" t="str">
        <f t="shared" si="15"/>
        <v/>
      </c>
      <c r="AY9" t="str">
        <f t="shared" si="15"/>
        <v/>
      </c>
      <c r="AZ9" t="str">
        <f t="shared" si="15"/>
        <v/>
      </c>
      <c r="BA9" t="str">
        <f t="shared" si="15"/>
        <v/>
      </c>
      <c r="BB9" t="str">
        <f t="shared" si="15"/>
        <v/>
      </c>
      <c r="BC9" t="str">
        <f t="shared" si="15"/>
        <v/>
      </c>
      <c r="BD9" t="str">
        <f t="shared" si="15"/>
        <v/>
      </c>
      <c r="BE9" t="str">
        <f t="shared" si="15"/>
        <v/>
      </c>
      <c r="BF9" t="str">
        <f t="shared" si="15"/>
        <v/>
      </c>
      <c r="BG9" t="str">
        <f t="shared" si="15"/>
        <v/>
      </c>
      <c r="BH9" t="str">
        <f>IF(ISBLANK(AF9),"",AF9-$AI$9)</f>
        <v/>
      </c>
      <c r="BI9" t="str">
        <f t="shared" ref="BI9" si="16">IF(ISBLANK(AG9),"",AG9-$AI$9)</f>
        <v/>
      </c>
    </row>
    <row r="10" spans="1:61" x14ac:dyDescent="0.15">
      <c r="A10" s="22">
        <v>3</v>
      </c>
      <c r="B10" s="22">
        <v>4174</v>
      </c>
      <c r="C10" s="3" t="s">
        <v>35</v>
      </c>
      <c r="D10" s="22">
        <v>2000</v>
      </c>
      <c r="E10" s="3" t="s">
        <v>37</v>
      </c>
      <c r="F10" s="3">
        <v>34.979999999999997</v>
      </c>
      <c r="G10" s="3">
        <v>-97.52</v>
      </c>
      <c r="H10">
        <v>16.391666666666701</v>
      </c>
      <c r="I10">
        <v>16.558333333333302</v>
      </c>
      <c r="J10">
        <v>15.608333333333301</v>
      </c>
      <c r="K10">
        <v>16.5416666666667</v>
      </c>
      <c r="L10">
        <v>16.558333333333302</v>
      </c>
      <c r="M10">
        <v>16.491666666666699</v>
      </c>
      <c r="AH10">
        <v>6</v>
      </c>
      <c r="AI10">
        <f t="shared" si="4"/>
        <v>16.358333333333334</v>
      </c>
      <c r="AJ10">
        <f>IF(ISBLANK(H10),"",H10-$AI$10)</f>
        <v>3.3333333333366966E-2</v>
      </c>
      <c r="AK10">
        <f t="shared" ref="AK10:BG10" si="17">IF(ISBLANK(I10),"",I10-$AI$10)</f>
        <v>0.19999999999996732</v>
      </c>
      <c r="AL10">
        <f t="shared" si="17"/>
        <v>-0.75000000000003375</v>
      </c>
      <c r="AM10">
        <f t="shared" si="17"/>
        <v>0.18333333333336554</v>
      </c>
      <c r="AN10">
        <f t="shared" si="17"/>
        <v>0.19999999999996732</v>
      </c>
      <c r="AO10">
        <f t="shared" si="17"/>
        <v>0.13333333333336483</v>
      </c>
      <c r="AP10" t="str">
        <f t="shared" si="17"/>
        <v/>
      </c>
      <c r="AQ10" t="str">
        <f t="shared" si="17"/>
        <v/>
      </c>
      <c r="AR10" t="str">
        <f t="shared" si="17"/>
        <v/>
      </c>
      <c r="AS10" t="str">
        <f t="shared" si="17"/>
        <v/>
      </c>
      <c r="AT10" t="str">
        <f t="shared" si="17"/>
        <v/>
      </c>
      <c r="AU10" t="str">
        <f t="shared" si="17"/>
        <v/>
      </c>
      <c r="AV10" t="str">
        <f t="shared" si="17"/>
        <v/>
      </c>
      <c r="AW10" t="str">
        <f t="shared" si="17"/>
        <v/>
      </c>
      <c r="AX10" t="str">
        <f t="shared" si="17"/>
        <v/>
      </c>
      <c r="AY10" t="str">
        <f t="shared" si="17"/>
        <v/>
      </c>
      <c r="AZ10" t="str">
        <f t="shared" si="17"/>
        <v/>
      </c>
      <c r="BA10" t="str">
        <f t="shared" si="17"/>
        <v/>
      </c>
      <c r="BB10" t="str">
        <f t="shared" si="17"/>
        <v/>
      </c>
      <c r="BC10" t="str">
        <f t="shared" si="17"/>
        <v/>
      </c>
      <c r="BD10" t="str">
        <f t="shared" si="17"/>
        <v/>
      </c>
      <c r="BE10" t="str">
        <f t="shared" si="17"/>
        <v/>
      </c>
      <c r="BF10" t="str">
        <f t="shared" si="17"/>
        <v/>
      </c>
      <c r="BG10" t="str">
        <f t="shared" si="17"/>
        <v/>
      </c>
      <c r="BH10" t="str">
        <f>IF(ISBLANK(AF10),"",AF10-$AI$10)</f>
        <v/>
      </c>
      <c r="BI10" t="str">
        <f t="shared" ref="BI10" si="18">IF(ISBLANK(AG10),"",AG10-$AI$10)</f>
        <v/>
      </c>
    </row>
    <row r="11" spans="1:61" x14ac:dyDescent="0.15">
      <c r="A11" s="22">
        <v>3</v>
      </c>
      <c r="B11" s="22">
        <v>4174</v>
      </c>
      <c r="C11" s="3" t="s">
        <v>36</v>
      </c>
      <c r="D11" s="22">
        <v>2000</v>
      </c>
      <c r="E11" s="3" t="s">
        <v>37</v>
      </c>
      <c r="F11" s="3">
        <v>34.979999999999997</v>
      </c>
      <c r="G11" s="3">
        <v>-97.52</v>
      </c>
      <c r="H11">
        <v>16.391666666666701</v>
      </c>
      <c r="I11">
        <v>16.558333333333302</v>
      </c>
      <c r="J11">
        <v>15.608333333333301</v>
      </c>
      <c r="K11">
        <v>16.5416666666667</v>
      </c>
      <c r="L11">
        <v>16.558333333333302</v>
      </c>
      <c r="M11">
        <v>16.491666666666699</v>
      </c>
      <c r="AH11">
        <v>6</v>
      </c>
      <c r="AI11">
        <f t="shared" si="4"/>
        <v>16.358333333333334</v>
      </c>
      <c r="AJ11">
        <f>IF(ISBLANK(H11),"",H11-$AI$11)</f>
        <v>3.3333333333366966E-2</v>
      </c>
      <c r="AK11">
        <f t="shared" ref="AK11:BG11" si="19">IF(ISBLANK(I11),"",I11-$AI$11)</f>
        <v>0.19999999999996732</v>
      </c>
      <c r="AL11">
        <f t="shared" si="19"/>
        <v>-0.75000000000003375</v>
      </c>
      <c r="AM11">
        <f t="shared" si="19"/>
        <v>0.18333333333336554</v>
      </c>
      <c r="AN11">
        <f t="shared" si="19"/>
        <v>0.19999999999996732</v>
      </c>
      <c r="AO11">
        <f t="shared" si="19"/>
        <v>0.13333333333336483</v>
      </c>
      <c r="AP11" t="str">
        <f t="shared" si="19"/>
        <v/>
      </c>
      <c r="AQ11" t="str">
        <f t="shared" si="19"/>
        <v/>
      </c>
      <c r="AR11" t="str">
        <f t="shared" si="19"/>
        <v/>
      </c>
      <c r="AS11" t="str">
        <f t="shared" si="19"/>
        <v/>
      </c>
      <c r="AT11" t="str">
        <f t="shared" si="19"/>
        <v/>
      </c>
      <c r="AU11" t="str">
        <f t="shared" si="19"/>
        <v/>
      </c>
      <c r="AV11" t="str">
        <f t="shared" si="19"/>
        <v/>
      </c>
      <c r="AW11" t="str">
        <f t="shared" si="19"/>
        <v/>
      </c>
      <c r="AX11" t="str">
        <f t="shared" si="19"/>
        <v/>
      </c>
      <c r="AY11" t="str">
        <f t="shared" si="19"/>
        <v/>
      </c>
      <c r="AZ11" t="str">
        <f t="shared" si="19"/>
        <v/>
      </c>
      <c r="BA11" t="str">
        <f t="shared" si="19"/>
        <v/>
      </c>
      <c r="BB11" t="str">
        <f t="shared" si="19"/>
        <v/>
      </c>
      <c r="BC11" t="str">
        <f t="shared" si="19"/>
        <v/>
      </c>
      <c r="BD11" t="str">
        <f t="shared" si="19"/>
        <v/>
      </c>
      <c r="BE11" t="str">
        <f t="shared" si="19"/>
        <v/>
      </c>
      <c r="BF11" t="str">
        <f t="shared" si="19"/>
        <v/>
      </c>
      <c r="BG11" t="str">
        <f t="shared" si="19"/>
        <v/>
      </c>
      <c r="BH11" t="str">
        <f>IF(ISBLANK(AF11),"",AF11-$AI$11)</f>
        <v/>
      </c>
      <c r="BI11" t="str">
        <f t="shared" ref="BI11" si="20">IF(ISBLANK(AG11),"",AG11-$AI$11)</f>
        <v/>
      </c>
    </row>
    <row r="12" spans="1:61" x14ac:dyDescent="0.15">
      <c r="A12" s="22">
        <v>4</v>
      </c>
      <c r="B12" s="22">
        <v>2056</v>
      </c>
      <c r="C12" s="3" t="s">
        <v>43</v>
      </c>
      <c r="D12" s="22">
        <v>1977</v>
      </c>
      <c r="E12" s="3" t="s">
        <v>37</v>
      </c>
      <c r="F12" s="3">
        <v>49.34</v>
      </c>
      <c r="G12" s="3">
        <v>16.7</v>
      </c>
      <c r="H12">
        <v>7.6583333333333297</v>
      </c>
      <c r="I12">
        <v>6.75</v>
      </c>
      <c r="J12">
        <v>7.4249999999999998</v>
      </c>
      <c r="K12">
        <v>6.3333333333333304</v>
      </c>
      <c r="L12">
        <v>7.6749999999999998</v>
      </c>
      <c r="M12">
        <v>7.8333329999999997</v>
      </c>
      <c r="N12">
        <v>8.4666669999999993</v>
      </c>
      <c r="O12">
        <v>7.2916667000000004</v>
      </c>
      <c r="P12">
        <v>6.45</v>
      </c>
      <c r="AH12">
        <v>9</v>
      </c>
      <c r="AI12">
        <f>AVERAGE(H12:AG12)</f>
        <v>7.3203703740740718</v>
      </c>
      <c r="AJ12">
        <f>IF(ISBLANK(H12),"",H12-$AI$12)</f>
        <v>0.3379629592592579</v>
      </c>
      <c r="AK12">
        <f t="shared" ref="AK12:BG12" si="21">IF(ISBLANK(I12),"",I12-$AI$12)</f>
        <v>-0.57037037407407176</v>
      </c>
      <c r="AL12">
        <f t="shared" si="21"/>
        <v>0.10462962592592806</v>
      </c>
      <c r="AM12">
        <f t="shared" si="21"/>
        <v>-0.98703704074074139</v>
      </c>
      <c r="AN12">
        <f t="shared" si="21"/>
        <v>0.35462962592592806</v>
      </c>
      <c r="AO12">
        <f t="shared" si="21"/>
        <v>0.5129626259259279</v>
      </c>
      <c r="AP12">
        <f t="shared" si="21"/>
        <v>1.1462966259259275</v>
      </c>
      <c r="AQ12">
        <f t="shared" si="21"/>
        <v>-2.8703674074071373E-2</v>
      </c>
      <c r="AR12">
        <f t="shared" si="21"/>
        <v>-0.87037037407407158</v>
      </c>
      <c r="AS12" t="str">
        <f t="shared" si="21"/>
        <v/>
      </c>
      <c r="AT12" t="str">
        <f t="shared" si="21"/>
        <v/>
      </c>
      <c r="AU12" t="str">
        <f t="shared" si="21"/>
        <v/>
      </c>
      <c r="AV12" t="str">
        <f t="shared" si="21"/>
        <v/>
      </c>
      <c r="AW12" t="str">
        <f t="shared" si="21"/>
        <v/>
      </c>
      <c r="AX12" t="str">
        <f t="shared" si="21"/>
        <v/>
      </c>
      <c r="AY12" t="str">
        <f t="shared" si="21"/>
        <v/>
      </c>
      <c r="AZ12" t="str">
        <f t="shared" si="21"/>
        <v/>
      </c>
      <c r="BA12" t="str">
        <f t="shared" si="21"/>
        <v/>
      </c>
      <c r="BB12" t="str">
        <f t="shared" si="21"/>
        <v/>
      </c>
      <c r="BC12" t="str">
        <f t="shared" si="21"/>
        <v/>
      </c>
      <c r="BD12" t="str">
        <f t="shared" si="21"/>
        <v/>
      </c>
      <c r="BE12" t="str">
        <f t="shared" si="21"/>
        <v/>
      </c>
      <c r="BF12" t="str">
        <f t="shared" si="21"/>
        <v/>
      </c>
      <c r="BG12" t="str">
        <f t="shared" si="21"/>
        <v/>
      </c>
      <c r="BH12" t="str">
        <f>IF(ISBLANK(AF12),"",AF12-$AI$12)</f>
        <v/>
      </c>
      <c r="BI12" t="str">
        <f t="shared" ref="BI12" si="22">IF(ISBLANK(AG12),"",AG12-$AI$12)</f>
        <v/>
      </c>
    </row>
    <row r="13" spans="1:61" x14ac:dyDescent="0.15">
      <c r="A13" s="22">
        <v>4</v>
      </c>
      <c r="B13" s="22">
        <v>2056</v>
      </c>
      <c r="C13" s="3" t="s">
        <v>44</v>
      </c>
      <c r="D13" s="22">
        <v>1977</v>
      </c>
      <c r="E13" s="3" t="s">
        <v>45</v>
      </c>
      <c r="F13" s="3">
        <v>49.34</v>
      </c>
      <c r="G13" s="3">
        <v>16.7</v>
      </c>
      <c r="H13">
        <v>7.6583333333333297</v>
      </c>
      <c r="I13">
        <v>6.75</v>
      </c>
      <c r="J13">
        <v>7.4249999999999998</v>
      </c>
      <c r="K13">
        <v>6.3333333333333304</v>
      </c>
      <c r="L13">
        <v>7.6749999999999998</v>
      </c>
      <c r="M13">
        <v>7.8333333333333304</v>
      </c>
      <c r="N13">
        <v>8.4666669999999993</v>
      </c>
      <c r="O13">
        <v>7.2916667000000004</v>
      </c>
      <c r="P13">
        <v>6.45</v>
      </c>
      <c r="AH13">
        <v>9</v>
      </c>
      <c r="AI13">
        <f t="shared" si="4"/>
        <v>7.3203704111111092</v>
      </c>
      <c r="AJ13">
        <f>IF(ISBLANK(H13),"",H13-$AI$13)</f>
        <v>0.33796292222222046</v>
      </c>
      <c r="AK13">
        <f t="shared" ref="AK13:BG13" si="23">IF(ISBLANK(I13),"",I13-$AI$13)</f>
        <v>-0.5703704111111092</v>
      </c>
      <c r="AL13">
        <f t="shared" si="23"/>
        <v>0.10462958888889062</v>
      </c>
      <c r="AM13">
        <f t="shared" si="23"/>
        <v>-0.98703707777777883</v>
      </c>
      <c r="AN13">
        <f t="shared" si="23"/>
        <v>0.35462958888889062</v>
      </c>
      <c r="AO13">
        <f t="shared" si="23"/>
        <v>0.51296292222222117</v>
      </c>
      <c r="AP13">
        <f t="shared" si="23"/>
        <v>1.1462965888888901</v>
      </c>
      <c r="AQ13">
        <f t="shared" si="23"/>
        <v>-2.8703711111108809E-2</v>
      </c>
      <c r="AR13">
        <f t="shared" si="23"/>
        <v>-0.87037041111110902</v>
      </c>
      <c r="AS13" t="str">
        <f t="shared" si="23"/>
        <v/>
      </c>
      <c r="AT13" t="str">
        <f t="shared" si="23"/>
        <v/>
      </c>
      <c r="AU13" t="str">
        <f t="shared" si="23"/>
        <v/>
      </c>
      <c r="AV13" t="str">
        <f t="shared" si="23"/>
        <v/>
      </c>
      <c r="AW13" t="str">
        <f t="shared" si="23"/>
        <v/>
      </c>
      <c r="AX13" t="str">
        <f t="shared" si="23"/>
        <v/>
      </c>
      <c r="AY13" t="str">
        <f t="shared" si="23"/>
        <v/>
      </c>
      <c r="AZ13" t="str">
        <f t="shared" si="23"/>
        <v/>
      </c>
      <c r="BA13" t="str">
        <f t="shared" si="23"/>
        <v/>
      </c>
      <c r="BB13" t="str">
        <f t="shared" si="23"/>
        <v/>
      </c>
      <c r="BC13" t="str">
        <f t="shared" si="23"/>
        <v/>
      </c>
      <c r="BD13" t="str">
        <f t="shared" si="23"/>
        <v/>
      </c>
      <c r="BE13" t="str">
        <f t="shared" si="23"/>
        <v/>
      </c>
      <c r="BF13" t="str">
        <f t="shared" si="23"/>
        <v/>
      </c>
      <c r="BG13" t="str">
        <f t="shared" si="23"/>
        <v/>
      </c>
      <c r="BH13" t="str">
        <f>IF(ISBLANK(AF13),"",AF13-$AI$13)</f>
        <v/>
      </c>
      <c r="BI13" t="str">
        <f t="shared" ref="BI13" si="24">IF(ISBLANK(AG13),"",AG13-$AI$13)</f>
        <v/>
      </c>
    </row>
    <row r="14" spans="1:61" x14ac:dyDescent="0.15">
      <c r="A14" s="22">
        <v>5</v>
      </c>
      <c r="B14" s="22">
        <v>3301</v>
      </c>
      <c r="C14" s="3" t="s">
        <v>54</v>
      </c>
      <c r="D14" s="22">
        <v>1997</v>
      </c>
      <c r="E14" s="3" t="s">
        <v>37</v>
      </c>
      <c r="F14" s="3">
        <v>45.2</v>
      </c>
      <c r="G14" s="3">
        <v>-68.73</v>
      </c>
      <c r="H14">
        <v>5.5250000000000004</v>
      </c>
      <c r="I14">
        <v>7.0916666666666703</v>
      </c>
      <c r="J14">
        <v>7.625</v>
      </c>
      <c r="K14">
        <v>5.68333333333333</v>
      </c>
      <c r="L14">
        <v>6.8666666666666698</v>
      </c>
      <c r="M14">
        <v>6.3250000000000002</v>
      </c>
      <c r="N14">
        <v>6.0166666666666702</v>
      </c>
      <c r="AH14">
        <v>7</v>
      </c>
      <c r="AI14">
        <f t="shared" si="4"/>
        <v>6.4476190476190496</v>
      </c>
      <c r="AJ14">
        <f>IF(ISBLANK(H14),"",H14-$AI$14)</f>
        <v>-0.92261904761904923</v>
      </c>
      <c r="AK14">
        <f t="shared" ref="AK14:BG14" si="25">IF(ISBLANK(I14),"",I14-$AI$14)</f>
        <v>0.64404761904762076</v>
      </c>
      <c r="AL14">
        <f t="shared" si="25"/>
        <v>1.1773809523809504</v>
      </c>
      <c r="AM14">
        <f t="shared" si="25"/>
        <v>-0.76428571428571956</v>
      </c>
      <c r="AN14">
        <f t="shared" si="25"/>
        <v>0.41904761904762022</v>
      </c>
      <c r="AO14">
        <f t="shared" si="25"/>
        <v>-0.1226190476190494</v>
      </c>
      <c r="AP14">
        <f t="shared" si="25"/>
        <v>-0.43095238095237942</v>
      </c>
      <c r="AQ14" t="str">
        <f t="shared" si="25"/>
        <v/>
      </c>
      <c r="AR14" t="str">
        <f t="shared" si="25"/>
        <v/>
      </c>
      <c r="AS14" t="str">
        <f t="shared" si="25"/>
        <v/>
      </c>
      <c r="AT14" t="str">
        <f t="shared" si="25"/>
        <v/>
      </c>
      <c r="AU14" t="str">
        <f t="shared" si="25"/>
        <v/>
      </c>
      <c r="AV14" t="str">
        <f t="shared" si="25"/>
        <v/>
      </c>
      <c r="AW14" t="str">
        <f t="shared" si="25"/>
        <v/>
      </c>
      <c r="AX14" t="str">
        <f t="shared" si="25"/>
        <v/>
      </c>
      <c r="AY14" t="str">
        <f t="shared" si="25"/>
        <v/>
      </c>
      <c r="AZ14" t="str">
        <f t="shared" si="25"/>
        <v/>
      </c>
      <c r="BA14" t="str">
        <f t="shared" si="25"/>
        <v/>
      </c>
      <c r="BB14" t="str">
        <f t="shared" si="25"/>
        <v/>
      </c>
      <c r="BC14" t="str">
        <f t="shared" si="25"/>
        <v/>
      </c>
      <c r="BD14" t="str">
        <f t="shared" si="25"/>
        <v/>
      </c>
      <c r="BE14" t="str">
        <f t="shared" si="25"/>
        <v/>
      </c>
      <c r="BF14" t="str">
        <f t="shared" si="25"/>
        <v/>
      </c>
      <c r="BG14" t="str">
        <f t="shared" si="25"/>
        <v/>
      </c>
      <c r="BH14" t="str">
        <f>IF(ISBLANK(AF14),"",AF14-$AI$14)</f>
        <v/>
      </c>
      <c r="BI14" t="str">
        <f t="shared" ref="BI14" si="26">IF(ISBLANK(AG14),"",AG14-$AI$14)</f>
        <v/>
      </c>
    </row>
    <row r="15" spans="1:61" x14ac:dyDescent="0.15">
      <c r="A15" s="22">
        <v>6</v>
      </c>
      <c r="B15" s="22">
        <v>3302</v>
      </c>
      <c r="C15" s="3" t="s">
        <v>78</v>
      </c>
      <c r="D15" s="22">
        <v>1996</v>
      </c>
      <c r="E15" s="3" t="s">
        <v>37</v>
      </c>
      <c r="F15" s="3">
        <v>42.53</v>
      </c>
      <c r="G15" s="3">
        <v>-72.180000000000007</v>
      </c>
      <c r="H15">
        <v>6.7166666666666703</v>
      </c>
      <c r="I15">
        <v>6.5333333333333297</v>
      </c>
      <c r="J15">
        <v>8.2333333333333307</v>
      </c>
      <c r="K15">
        <v>8.0083333333333293</v>
      </c>
      <c r="L15">
        <v>6.69166666666667</v>
      </c>
      <c r="M15">
        <v>7.5083333333333302</v>
      </c>
      <c r="N15">
        <v>7.55833333333333</v>
      </c>
      <c r="O15">
        <v>6.5083333333333302</v>
      </c>
      <c r="AH15">
        <v>8</v>
      </c>
      <c r="AI15">
        <f t="shared" si="4"/>
        <v>7.2197916666666657</v>
      </c>
      <c r="AJ15">
        <f>IF(ISBLANK(H15),"",H15-$AI$15)</f>
        <v>-0.50312499999999538</v>
      </c>
      <c r="AK15">
        <f t="shared" ref="AK15:BG15" si="27">IF(ISBLANK(I15),"",I15-$AI$15)</f>
        <v>-0.68645833333333606</v>
      </c>
      <c r="AL15">
        <f t="shared" si="27"/>
        <v>1.013541666666665</v>
      </c>
      <c r="AM15">
        <f t="shared" si="27"/>
        <v>0.78854166666666359</v>
      </c>
      <c r="AN15">
        <f t="shared" si="27"/>
        <v>-0.52812499999999574</v>
      </c>
      <c r="AO15">
        <f t="shared" si="27"/>
        <v>0.28854166666666448</v>
      </c>
      <c r="AP15">
        <f t="shared" si="27"/>
        <v>0.3385416666666643</v>
      </c>
      <c r="AQ15">
        <f t="shared" si="27"/>
        <v>-0.71145833333333552</v>
      </c>
      <c r="AR15" t="str">
        <f t="shared" si="27"/>
        <v/>
      </c>
      <c r="AS15" t="str">
        <f t="shared" si="27"/>
        <v/>
      </c>
      <c r="AT15" t="str">
        <f t="shared" si="27"/>
        <v/>
      </c>
      <c r="AU15" t="str">
        <f t="shared" si="27"/>
        <v/>
      </c>
      <c r="AV15" t="str">
        <f t="shared" si="27"/>
        <v/>
      </c>
      <c r="AW15" t="str">
        <f t="shared" si="27"/>
        <v/>
      </c>
      <c r="AX15" t="str">
        <f t="shared" si="27"/>
        <v/>
      </c>
      <c r="AY15" t="str">
        <f t="shared" si="27"/>
        <v/>
      </c>
      <c r="AZ15" t="str">
        <f t="shared" si="27"/>
        <v/>
      </c>
      <c r="BA15" t="str">
        <f t="shared" si="27"/>
        <v/>
      </c>
      <c r="BB15" t="str">
        <f t="shared" si="27"/>
        <v/>
      </c>
      <c r="BC15" t="str">
        <f t="shared" si="27"/>
        <v/>
      </c>
      <c r="BD15" t="str">
        <f t="shared" si="27"/>
        <v/>
      </c>
      <c r="BE15" t="str">
        <f t="shared" si="27"/>
        <v/>
      </c>
      <c r="BF15" t="str">
        <f t="shared" si="27"/>
        <v/>
      </c>
      <c r="BG15" t="str">
        <f t="shared" si="27"/>
        <v/>
      </c>
      <c r="BH15" t="str">
        <f>IF(ISBLANK(AF15),"",AF15-$AI$15)</f>
        <v/>
      </c>
      <c r="BI15" t="str">
        <f t="shared" ref="BI15" si="28">IF(ISBLANK(AG15),"",AG15-$AI$15)</f>
        <v/>
      </c>
    </row>
    <row r="16" spans="1:61" x14ac:dyDescent="0.15">
      <c r="A16" s="22">
        <v>6</v>
      </c>
      <c r="B16" s="22">
        <v>3302</v>
      </c>
      <c r="C16" s="3" t="s">
        <v>79</v>
      </c>
      <c r="D16" s="22">
        <v>1997</v>
      </c>
      <c r="E16" s="3" t="s">
        <v>45</v>
      </c>
      <c r="F16" s="3">
        <v>42.53</v>
      </c>
      <c r="G16" s="3">
        <v>-72.180000000000007</v>
      </c>
      <c r="H16">
        <v>6.5333333333333297</v>
      </c>
      <c r="I16">
        <v>8.2333333333333307</v>
      </c>
      <c r="J16">
        <v>8.0083333333333293</v>
      </c>
      <c r="K16">
        <v>6.69166666666667</v>
      </c>
      <c r="L16">
        <v>7.5083333333333302</v>
      </c>
      <c r="M16">
        <v>7.55833333333333</v>
      </c>
      <c r="N16">
        <v>6.5083333333333302</v>
      </c>
      <c r="AH16">
        <v>7</v>
      </c>
      <c r="AI16">
        <f t="shared" si="4"/>
        <v>7.2916666666666652</v>
      </c>
      <c r="AJ16">
        <f>IF(ISBLANK(H16),"",H16-$AI$16)</f>
        <v>-0.75833333333333552</v>
      </c>
      <c r="AK16">
        <f t="shared" ref="AK16:BG16" si="29">IF(ISBLANK(I16),"",I16-$AI$16)</f>
        <v>0.94166666666666554</v>
      </c>
      <c r="AL16">
        <f t="shared" si="29"/>
        <v>0.71666666666666412</v>
      </c>
      <c r="AM16">
        <f t="shared" si="29"/>
        <v>-0.5999999999999952</v>
      </c>
      <c r="AN16">
        <f t="shared" si="29"/>
        <v>0.21666666666666501</v>
      </c>
      <c r="AO16">
        <f t="shared" si="29"/>
        <v>0.26666666666666483</v>
      </c>
      <c r="AP16">
        <f t="shared" si="29"/>
        <v>-0.78333333333333499</v>
      </c>
      <c r="AQ16" t="str">
        <f t="shared" si="29"/>
        <v/>
      </c>
      <c r="AR16" t="str">
        <f t="shared" si="29"/>
        <v/>
      </c>
      <c r="AS16" t="str">
        <f t="shared" si="29"/>
        <v/>
      </c>
      <c r="AT16" t="str">
        <f t="shared" si="29"/>
        <v/>
      </c>
      <c r="AU16" t="str">
        <f t="shared" si="29"/>
        <v/>
      </c>
      <c r="AV16" t="str">
        <f t="shared" si="29"/>
        <v/>
      </c>
      <c r="AW16" t="str">
        <f t="shared" si="29"/>
        <v/>
      </c>
      <c r="AX16" t="str">
        <f t="shared" si="29"/>
        <v/>
      </c>
      <c r="AY16" t="str">
        <f t="shared" si="29"/>
        <v/>
      </c>
      <c r="AZ16" t="str">
        <f t="shared" si="29"/>
        <v/>
      </c>
      <c r="BA16" t="str">
        <f t="shared" si="29"/>
        <v/>
      </c>
      <c r="BB16" t="str">
        <f t="shared" si="29"/>
        <v/>
      </c>
      <c r="BC16" t="str">
        <f t="shared" si="29"/>
        <v/>
      </c>
      <c r="BD16" t="str">
        <f t="shared" si="29"/>
        <v/>
      </c>
      <c r="BE16" t="str">
        <f t="shared" si="29"/>
        <v/>
      </c>
      <c r="BF16" t="str">
        <f t="shared" si="29"/>
        <v/>
      </c>
      <c r="BG16" t="str">
        <f t="shared" si="29"/>
        <v/>
      </c>
      <c r="BH16" t="str">
        <f>IF(ISBLANK(AF16),"",AF16-$AI$16)</f>
        <v/>
      </c>
      <c r="BI16" t="str">
        <f t="shared" ref="BI16" si="30">IF(ISBLANK(AG16),"",AG16-$AI$16)</f>
        <v/>
      </c>
    </row>
    <row r="17" spans="1:61" x14ac:dyDescent="0.15">
      <c r="A17" s="22">
        <v>7</v>
      </c>
      <c r="B17" s="22">
        <v>3254</v>
      </c>
      <c r="C17" s="3" t="s">
        <v>81</v>
      </c>
      <c r="D17" s="22">
        <v>1997</v>
      </c>
      <c r="E17" s="3" t="s">
        <v>45</v>
      </c>
      <c r="F17" s="3">
        <v>36.07</v>
      </c>
      <c r="G17" s="3">
        <v>-79.099999999999994</v>
      </c>
      <c r="H17">
        <v>14.1833333333333</v>
      </c>
      <c r="I17">
        <v>15.6833333333333</v>
      </c>
      <c r="J17">
        <v>15.091666666666701</v>
      </c>
      <c r="K17">
        <v>14.15</v>
      </c>
      <c r="L17">
        <v>14.633333333333301</v>
      </c>
      <c r="M17">
        <v>14.983333333333301</v>
      </c>
      <c r="N17">
        <v>13.975</v>
      </c>
      <c r="AH17">
        <v>7</v>
      </c>
      <c r="AI17">
        <f t="shared" si="4"/>
        <v>14.671428571428558</v>
      </c>
      <c r="AJ17">
        <f>IF(ISBLANK(H17),"",H17-$AI$17)</f>
        <v>-0.48809523809525857</v>
      </c>
      <c r="AK17">
        <f t="shared" ref="AK17:BG17" si="31">IF(ISBLANK(I17),"",I17-$AI$17)</f>
        <v>1.0119047619047414</v>
      </c>
      <c r="AL17">
        <f t="shared" si="31"/>
        <v>0.42023809523814215</v>
      </c>
      <c r="AM17">
        <f t="shared" si="31"/>
        <v>-0.52142857142855803</v>
      </c>
      <c r="AN17">
        <f t="shared" si="31"/>
        <v>-3.80952380952575E-2</v>
      </c>
      <c r="AO17">
        <f t="shared" si="31"/>
        <v>0.31190476190474214</v>
      </c>
      <c r="AP17">
        <f t="shared" si="31"/>
        <v>-0.69642857142855874</v>
      </c>
      <c r="AQ17" t="str">
        <f t="shared" si="31"/>
        <v/>
      </c>
      <c r="AR17" t="str">
        <f t="shared" si="31"/>
        <v/>
      </c>
      <c r="AS17" t="str">
        <f t="shared" si="31"/>
        <v/>
      </c>
      <c r="AT17" t="str">
        <f t="shared" si="31"/>
        <v/>
      </c>
      <c r="AU17" t="str">
        <f t="shared" si="31"/>
        <v/>
      </c>
      <c r="AV17" t="str">
        <f t="shared" si="31"/>
        <v/>
      </c>
      <c r="AW17" t="str">
        <f t="shared" si="31"/>
        <v/>
      </c>
      <c r="AX17" t="str">
        <f t="shared" si="31"/>
        <v/>
      </c>
      <c r="AY17" t="str">
        <f t="shared" si="31"/>
        <v/>
      </c>
      <c r="AZ17" t="str">
        <f t="shared" si="31"/>
        <v/>
      </c>
      <c r="BA17" t="str">
        <f t="shared" si="31"/>
        <v/>
      </c>
      <c r="BB17" t="str">
        <f t="shared" si="31"/>
        <v/>
      </c>
      <c r="BC17" t="str">
        <f t="shared" si="31"/>
        <v/>
      </c>
      <c r="BD17" t="str">
        <f t="shared" si="31"/>
        <v/>
      </c>
      <c r="BE17" t="str">
        <f t="shared" si="31"/>
        <v/>
      </c>
      <c r="BF17" t="str">
        <f t="shared" si="31"/>
        <v/>
      </c>
      <c r="BG17" t="str">
        <f t="shared" si="31"/>
        <v/>
      </c>
      <c r="BH17" t="str">
        <f>IF(ISBLANK(AF17),"",AF17-$AI$17)</f>
        <v/>
      </c>
      <c r="BI17" t="str">
        <f t="shared" ref="BI17" si="32">IF(ISBLANK(AG17),"",AG17-$AI$17)</f>
        <v/>
      </c>
    </row>
    <row r="18" spans="1:61" x14ac:dyDescent="0.15">
      <c r="A18" s="22">
        <v>8</v>
      </c>
      <c r="B18" s="22">
        <v>3197</v>
      </c>
      <c r="C18" s="3" t="s">
        <v>86</v>
      </c>
      <c r="D18" s="22">
        <v>1994</v>
      </c>
      <c r="E18" s="3" t="s">
        <v>87</v>
      </c>
      <c r="F18" s="3">
        <v>54.7</v>
      </c>
      <c r="G18" s="3">
        <v>-2.4</v>
      </c>
      <c r="H18">
        <v>5.9833333333333298</v>
      </c>
      <c r="I18">
        <v>6.3</v>
      </c>
      <c r="J18">
        <v>5.4749999999999996</v>
      </c>
      <c r="K18">
        <v>6.8250000000000002</v>
      </c>
      <c r="L18">
        <v>6.30833333333333</v>
      </c>
      <c r="M18">
        <v>6.5</v>
      </c>
      <c r="N18">
        <v>6.25</v>
      </c>
      <c r="AH18">
        <v>7</v>
      </c>
      <c r="AI18">
        <f t="shared" si="4"/>
        <v>6.2345238095238082</v>
      </c>
      <c r="AJ18">
        <f>IF(ISBLANK(H18),"",H18-$AI$18)</f>
        <v>-0.25119047619047841</v>
      </c>
      <c r="AK18">
        <f t="shared" ref="AK18:BG18" si="33">IF(ISBLANK(I18),"",I18-$AI$18)</f>
        <v>6.5476190476191576E-2</v>
      </c>
      <c r="AL18">
        <f t="shared" si="33"/>
        <v>-0.7595238095238086</v>
      </c>
      <c r="AM18">
        <f t="shared" si="33"/>
        <v>0.59047619047619193</v>
      </c>
      <c r="AN18">
        <f t="shared" si="33"/>
        <v>7.3809523809521771E-2</v>
      </c>
      <c r="AO18">
        <f t="shared" si="33"/>
        <v>0.26547619047619175</v>
      </c>
      <c r="AP18">
        <f t="shared" si="33"/>
        <v>1.5476190476191753E-2</v>
      </c>
      <c r="AQ18" t="str">
        <f t="shared" si="33"/>
        <v/>
      </c>
      <c r="AR18" t="str">
        <f t="shared" si="33"/>
        <v/>
      </c>
      <c r="AS18" t="str">
        <f t="shared" si="33"/>
        <v/>
      </c>
      <c r="AT18" t="str">
        <f t="shared" si="33"/>
        <v/>
      </c>
      <c r="AU18" t="str">
        <f t="shared" si="33"/>
        <v/>
      </c>
      <c r="AV18" t="str">
        <f t="shared" si="33"/>
        <v/>
      </c>
      <c r="AW18" t="str">
        <f t="shared" si="33"/>
        <v/>
      </c>
      <c r="AX18" t="str">
        <f t="shared" si="33"/>
        <v/>
      </c>
      <c r="AY18" t="str">
        <f t="shared" si="33"/>
        <v/>
      </c>
      <c r="AZ18" t="str">
        <f t="shared" si="33"/>
        <v/>
      </c>
      <c r="BA18" t="str">
        <f t="shared" si="33"/>
        <v/>
      </c>
      <c r="BB18" t="str">
        <f t="shared" si="33"/>
        <v/>
      </c>
      <c r="BC18" t="str">
        <f t="shared" si="33"/>
        <v/>
      </c>
      <c r="BD18" t="str">
        <f t="shared" si="33"/>
        <v/>
      </c>
      <c r="BE18" t="str">
        <f t="shared" si="33"/>
        <v/>
      </c>
      <c r="BF18" t="str">
        <f t="shared" si="33"/>
        <v/>
      </c>
      <c r="BG18" t="str">
        <f t="shared" si="33"/>
        <v/>
      </c>
      <c r="BH18" t="str">
        <f>IF(ISBLANK(AF18),"",AF18-$AI$18)</f>
        <v/>
      </c>
      <c r="BI18" t="str">
        <f t="shared" ref="BI18" si="34">IF(ISBLANK(AG18),"",AG18-$AI$18)</f>
        <v/>
      </c>
    </row>
    <row r="19" spans="1:61" x14ac:dyDescent="0.15">
      <c r="A19" s="22">
        <v>9</v>
      </c>
      <c r="B19" s="22">
        <v>6347</v>
      </c>
      <c r="C19" s="3" t="s">
        <v>93</v>
      </c>
      <c r="D19" s="22">
        <v>2003</v>
      </c>
      <c r="E19" s="3" t="s">
        <v>37</v>
      </c>
      <c r="F19" s="3">
        <v>49.868833330000001</v>
      </c>
      <c r="G19" s="3">
        <v>-125.33508329999999</v>
      </c>
      <c r="H19">
        <v>5.5</v>
      </c>
      <c r="I19">
        <v>6.25</v>
      </c>
      <c r="J19">
        <v>5.6749999999999998</v>
      </c>
      <c r="K19">
        <v>5.4</v>
      </c>
      <c r="L19">
        <v>4.9083333333333297</v>
      </c>
      <c r="M19">
        <v>4.6416666666666702</v>
      </c>
      <c r="N19">
        <v>5.0083333333333302</v>
      </c>
      <c r="AH19">
        <v>7</v>
      </c>
      <c r="AI19">
        <f t="shared" si="4"/>
        <v>5.340476190476191</v>
      </c>
      <c r="AJ19">
        <f>IF(ISBLANK(H19),"",H19-$AI$19)</f>
        <v>0.15952380952380896</v>
      </c>
      <c r="AK19">
        <f t="shared" ref="AK19:BG19" si="35">IF(ISBLANK(I19),"",I19-$AI$19)</f>
        <v>0.90952380952380896</v>
      </c>
      <c r="AL19">
        <f t="shared" si="35"/>
        <v>0.33452380952380878</v>
      </c>
      <c r="AM19">
        <f t="shared" si="35"/>
        <v>5.9523809523809312E-2</v>
      </c>
      <c r="AN19">
        <f t="shared" si="35"/>
        <v>-0.43214285714286138</v>
      </c>
      <c r="AO19">
        <f t="shared" si="35"/>
        <v>-0.69880952380952088</v>
      </c>
      <c r="AP19">
        <f t="shared" si="35"/>
        <v>-0.33214285714286085</v>
      </c>
      <c r="AQ19" t="str">
        <f t="shared" si="35"/>
        <v/>
      </c>
      <c r="AR19" t="str">
        <f t="shared" si="35"/>
        <v/>
      </c>
      <c r="AS19" t="str">
        <f t="shared" si="35"/>
        <v/>
      </c>
      <c r="AT19" t="str">
        <f t="shared" si="35"/>
        <v/>
      </c>
      <c r="AU19" t="str">
        <f t="shared" si="35"/>
        <v/>
      </c>
      <c r="AV19" t="str">
        <f t="shared" si="35"/>
        <v/>
      </c>
      <c r="AW19" t="str">
        <f t="shared" si="35"/>
        <v/>
      </c>
      <c r="AX19" t="str">
        <f t="shared" si="35"/>
        <v/>
      </c>
      <c r="AY19" t="str">
        <f t="shared" si="35"/>
        <v/>
      </c>
      <c r="AZ19" t="str">
        <f t="shared" si="35"/>
        <v/>
      </c>
      <c r="BA19" t="str">
        <f t="shared" si="35"/>
        <v/>
      </c>
      <c r="BB19" t="str">
        <f t="shared" si="35"/>
        <v/>
      </c>
      <c r="BC19" t="str">
        <f t="shared" si="35"/>
        <v/>
      </c>
      <c r="BD19" t="str">
        <f t="shared" si="35"/>
        <v/>
      </c>
      <c r="BE19" t="str">
        <f t="shared" si="35"/>
        <v/>
      </c>
      <c r="BF19" t="str">
        <f t="shared" si="35"/>
        <v/>
      </c>
      <c r="BG19" t="str">
        <f t="shared" si="35"/>
        <v/>
      </c>
      <c r="BH19" t="str">
        <f>IF(ISBLANK(AF19),"",AF19-$AI$19)</f>
        <v/>
      </c>
      <c r="BI19" t="str">
        <f t="shared" ref="BI19" si="36">IF(ISBLANK(AG19),"",AG19-$AI$19)</f>
        <v/>
      </c>
    </row>
    <row r="20" spans="1:61" x14ac:dyDescent="0.15">
      <c r="A20" s="22">
        <v>10</v>
      </c>
      <c r="B20" s="22">
        <v>4864</v>
      </c>
      <c r="C20" s="3" t="s">
        <v>99</v>
      </c>
      <c r="D20" s="22">
        <v>2000</v>
      </c>
      <c r="E20" s="3" t="s">
        <v>37</v>
      </c>
      <c r="F20" s="3">
        <v>31.332999999999998</v>
      </c>
      <c r="G20" s="3">
        <v>35.049999999999997</v>
      </c>
      <c r="H20">
        <v>20.6666666666667</v>
      </c>
      <c r="I20">
        <v>21.324999999999999</v>
      </c>
      <c r="J20">
        <v>21.258333333333301</v>
      </c>
      <c r="K20">
        <v>21.15</v>
      </c>
      <c r="L20">
        <v>20.941666666666698</v>
      </c>
      <c r="M20">
        <v>20.841666666666701</v>
      </c>
      <c r="AH20">
        <v>6</v>
      </c>
      <c r="AI20">
        <f t="shared" si="4"/>
        <v>21.030555555555566</v>
      </c>
      <c r="AJ20">
        <f>IF(ISBLANK(H20),"",H20-$AI$20)</f>
        <v>-0.36388888888886584</v>
      </c>
      <c r="AK20">
        <f t="shared" ref="AK20:BG20" si="37">IF(ISBLANK(I20),"",I20-$AI$20)</f>
        <v>0.29444444444443363</v>
      </c>
      <c r="AL20">
        <f t="shared" si="37"/>
        <v>0.22777777777773522</v>
      </c>
      <c r="AM20">
        <f t="shared" si="37"/>
        <v>0.11944444444443292</v>
      </c>
      <c r="AN20">
        <f t="shared" si="37"/>
        <v>-8.8888888888867257E-2</v>
      </c>
      <c r="AO20">
        <f t="shared" si="37"/>
        <v>-0.18888888888886513</v>
      </c>
      <c r="AP20" t="str">
        <f t="shared" si="37"/>
        <v/>
      </c>
      <c r="AQ20" t="str">
        <f t="shared" si="37"/>
        <v/>
      </c>
      <c r="AR20" t="str">
        <f t="shared" si="37"/>
        <v/>
      </c>
      <c r="AS20" t="str">
        <f t="shared" si="37"/>
        <v/>
      </c>
      <c r="AT20" t="str">
        <f t="shared" si="37"/>
        <v/>
      </c>
      <c r="AU20" t="str">
        <f t="shared" si="37"/>
        <v/>
      </c>
      <c r="AV20" t="str">
        <f t="shared" si="37"/>
        <v/>
      </c>
      <c r="AW20" t="str">
        <f t="shared" si="37"/>
        <v/>
      </c>
      <c r="AX20" t="str">
        <f t="shared" si="37"/>
        <v/>
      </c>
      <c r="AY20" t="str">
        <f t="shared" si="37"/>
        <v/>
      </c>
      <c r="AZ20" t="str">
        <f t="shared" si="37"/>
        <v/>
      </c>
      <c r="BA20" t="str">
        <f t="shared" si="37"/>
        <v/>
      </c>
      <c r="BB20" t="str">
        <f t="shared" si="37"/>
        <v/>
      </c>
      <c r="BC20" t="str">
        <f t="shared" si="37"/>
        <v/>
      </c>
      <c r="BD20" t="str">
        <f t="shared" si="37"/>
        <v/>
      </c>
      <c r="BE20" t="str">
        <f t="shared" si="37"/>
        <v/>
      </c>
      <c r="BF20" t="str">
        <f t="shared" si="37"/>
        <v/>
      </c>
      <c r="BG20" t="str">
        <f t="shared" si="37"/>
        <v/>
      </c>
      <c r="BH20" t="str">
        <f>IF(ISBLANK(AF20),"",AF20-$AI$20)</f>
        <v/>
      </c>
      <c r="BI20" t="str">
        <f t="shared" ref="BI20" si="38">IF(ISBLANK(AG20),"",AG20-$AI$20)</f>
        <v/>
      </c>
    </row>
    <row r="21" spans="1:61" x14ac:dyDescent="0.15">
      <c r="A21" s="22">
        <v>11</v>
      </c>
      <c r="B21" s="22">
        <v>3581</v>
      </c>
      <c r="C21" s="3" t="s">
        <v>104</v>
      </c>
      <c r="D21" s="22">
        <v>1998</v>
      </c>
      <c r="E21" s="3" t="s">
        <v>37</v>
      </c>
      <c r="F21" s="3">
        <v>10.43</v>
      </c>
      <c r="G21" s="3">
        <v>-83.98</v>
      </c>
      <c r="H21">
        <v>27.625</v>
      </c>
      <c r="I21">
        <v>26.466666666666701</v>
      </c>
      <c r="J21">
        <v>26.875</v>
      </c>
      <c r="K21">
        <v>27.366666666666699</v>
      </c>
      <c r="L21">
        <v>27.766666666666701</v>
      </c>
      <c r="AH21">
        <v>5</v>
      </c>
      <c r="AI21">
        <f t="shared" si="4"/>
        <v>27.22000000000002</v>
      </c>
      <c r="AJ21">
        <f>IF(ISBLANK(H21),"",H21-$AI$21)</f>
        <v>0.40499999999997982</v>
      </c>
      <c r="AK21">
        <f t="shared" ref="AK21:BG21" si="39">IF(ISBLANK(I21),"",I21-$AI$21)</f>
        <v>-0.75333333333331964</v>
      </c>
      <c r="AL21">
        <f t="shared" si="39"/>
        <v>-0.34500000000002018</v>
      </c>
      <c r="AM21">
        <f t="shared" si="39"/>
        <v>0.14666666666667894</v>
      </c>
      <c r="AN21">
        <f t="shared" si="39"/>
        <v>0.54666666666668107</v>
      </c>
      <c r="AO21" t="str">
        <f t="shared" si="39"/>
        <v/>
      </c>
      <c r="AP21" t="str">
        <f t="shared" si="39"/>
        <v/>
      </c>
      <c r="AQ21" t="str">
        <f t="shared" si="39"/>
        <v/>
      </c>
      <c r="AR21" t="str">
        <f t="shared" si="39"/>
        <v/>
      </c>
      <c r="AS21" t="str">
        <f t="shared" si="39"/>
        <v/>
      </c>
      <c r="AT21" t="str">
        <f t="shared" si="39"/>
        <v/>
      </c>
      <c r="AU21" t="str">
        <f t="shared" si="39"/>
        <v/>
      </c>
      <c r="AV21" t="str">
        <f t="shared" si="39"/>
        <v/>
      </c>
      <c r="AW21" t="str">
        <f t="shared" si="39"/>
        <v/>
      </c>
      <c r="AX21" t="str">
        <f t="shared" si="39"/>
        <v/>
      </c>
      <c r="AY21" t="str">
        <f t="shared" si="39"/>
        <v/>
      </c>
      <c r="AZ21" t="str">
        <f t="shared" si="39"/>
        <v/>
      </c>
      <c r="BA21" t="str">
        <f t="shared" si="39"/>
        <v/>
      </c>
      <c r="BB21" t="str">
        <f t="shared" si="39"/>
        <v/>
      </c>
      <c r="BC21" t="str">
        <f t="shared" si="39"/>
        <v/>
      </c>
      <c r="BD21" t="str">
        <f t="shared" si="39"/>
        <v/>
      </c>
      <c r="BE21" t="str">
        <f t="shared" si="39"/>
        <v/>
      </c>
      <c r="BF21" t="str">
        <f t="shared" si="39"/>
        <v/>
      </c>
      <c r="BG21" t="str">
        <f t="shared" si="39"/>
        <v/>
      </c>
      <c r="BH21" t="str">
        <f>IF(ISBLANK(AF21),"",AF21-$AI$21)</f>
        <v/>
      </c>
      <c r="BI21" t="str">
        <f t="shared" ref="BI21" si="40">IF(ISBLANK(AG21),"",AG21-$AI$21)</f>
        <v/>
      </c>
    </row>
    <row r="22" spans="1:61" x14ac:dyDescent="0.15">
      <c r="A22" s="22">
        <v>11</v>
      </c>
      <c r="B22" s="22">
        <v>3581</v>
      </c>
      <c r="C22" s="3" t="s">
        <v>105</v>
      </c>
      <c r="D22" s="22">
        <v>1998</v>
      </c>
      <c r="E22" s="3" t="s">
        <v>45</v>
      </c>
      <c r="F22" s="3">
        <v>10.43</v>
      </c>
      <c r="G22" s="3">
        <v>-83.98</v>
      </c>
      <c r="H22">
        <v>27.625</v>
      </c>
      <c r="I22">
        <v>26.466666666666701</v>
      </c>
      <c r="J22">
        <v>26.875</v>
      </c>
      <c r="K22">
        <v>27.366666666666699</v>
      </c>
      <c r="L22">
        <v>27.766666666666701</v>
      </c>
      <c r="AH22">
        <v>5</v>
      </c>
      <c r="AI22">
        <f t="shared" si="4"/>
        <v>27.22000000000002</v>
      </c>
      <c r="AJ22">
        <f>IF(ISBLANK(H22),"",H22-$AI$22)</f>
        <v>0.40499999999997982</v>
      </c>
      <c r="AK22">
        <f t="shared" ref="AK22:BG22" si="41">IF(ISBLANK(I22),"",I22-$AI$22)</f>
        <v>-0.75333333333331964</v>
      </c>
      <c r="AL22">
        <f t="shared" si="41"/>
        <v>-0.34500000000002018</v>
      </c>
      <c r="AM22">
        <f t="shared" si="41"/>
        <v>0.14666666666667894</v>
      </c>
      <c r="AN22">
        <f t="shared" si="41"/>
        <v>0.54666666666668107</v>
      </c>
      <c r="AO22" t="str">
        <f t="shared" si="41"/>
        <v/>
      </c>
      <c r="AP22" t="str">
        <f t="shared" si="41"/>
        <v/>
      </c>
      <c r="AQ22" t="str">
        <f t="shared" si="41"/>
        <v/>
      </c>
      <c r="AR22" t="str">
        <f t="shared" si="41"/>
        <v/>
      </c>
      <c r="AS22" t="str">
        <f t="shared" si="41"/>
        <v/>
      </c>
      <c r="AT22" t="str">
        <f t="shared" si="41"/>
        <v/>
      </c>
      <c r="AU22" t="str">
        <f t="shared" si="41"/>
        <v/>
      </c>
      <c r="AV22" t="str">
        <f t="shared" si="41"/>
        <v/>
      </c>
      <c r="AW22" t="str">
        <f t="shared" si="41"/>
        <v/>
      </c>
      <c r="AX22" t="str">
        <f t="shared" si="41"/>
        <v/>
      </c>
      <c r="AY22" t="str">
        <f t="shared" si="41"/>
        <v/>
      </c>
      <c r="AZ22" t="str">
        <f t="shared" si="41"/>
        <v/>
      </c>
      <c r="BA22" t="str">
        <f t="shared" si="41"/>
        <v/>
      </c>
      <c r="BB22" t="str">
        <f t="shared" si="41"/>
        <v/>
      </c>
      <c r="BC22" t="str">
        <f t="shared" si="41"/>
        <v/>
      </c>
      <c r="BD22" t="str">
        <f t="shared" si="41"/>
        <v/>
      </c>
      <c r="BE22" t="str">
        <f t="shared" si="41"/>
        <v/>
      </c>
      <c r="BF22" t="str">
        <f t="shared" si="41"/>
        <v/>
      </c>
      <c r="BG22" t="str">
        <f t="shared" si="41"/>
        <v/>
      </c>
      <c r="BH22" t="str">
        <f>IF(ISBLANK(AF22),"",AF22-$AI$22)</f>
        <v/>
      </c>
      <c r="BI22" t="str">
        <f t="shared" ref="BI22" si="42">IF(ISBLANK(AG22),"",AG22-$AI$22)</f>
        <v/>
      </c>
    </row>
    <row r="23" spans="1:61" x14ac:dyDescent="0.15">
      <c r="A23" s="22">
        <v>12</v>
      </c>
      <c r="B23" s="22">
        <v>5935</v>
      </c>
      <c r="C23" s="3" t="s">
        <v>116</v>
      </c>
      <c r="D23" s="22">
        <v>2004</v>
      </c>
      <c r="E23" s="3" t="s">
        <v>37</v>
      </c>
      <c r="F23" s="3">
        <v>26.744166669999998</v>
      </c>
      <c r="G23" s="3">
        <v>115.05916670000001</v>
      </c>
      <c r="H23">
        <v>17.8333333333333</v>
      </c>
      <c r="I23">
        <v>17.441666666666698</v>
      </c>
      <c r="J23">
        <v>17.925000000000001</v>
      </c>
      <c r="K23">
        <v>18.3333333333333</v>
      </c>
      <c r="L23">
        <v>17.741666666666699</v>
      </c>
      <c r="M23">
        <v>18.1666666666667</v>
      </c>
      <c r="N23">
        <v>17.875</v>
      </c>
      <c r="AH23">
        <v>7</v>
      </c>
      <c r="AI23">
        <f t="shared" si="4"/>
        <v>17.902380952380959</v>
      </c>
      <c r="AJ23">
        <f>IF(ISBLANK(H23),"",H23-$AI$23)</f>
        <v>-6.904761904765877E-2</v>
      </c>
      <c r="AK23">
        <f t="shared" ref="AK23:BG23" si="43">IF(ISBLANK(I23),"",I23-$AI$23)</f>
        <v>-0.46071428571426054</v>
      </c>
      <c r="AL23">
        <f t="shared" si="43"/>
        <v>2.2619047619041766E-2</v>
      </c>
      <c r="AM23">
        <f t="shared" si="43"/>
        <v>0.43095238095234123</v>
      </c>
      <c r="AN23">
        <f t="shared" si="43"/>
        <v>-0.16071428571425983</v>
      </c>
      <c r="AO23">
        <f t="shared" si="43"/>
        <v>0.26428571428574088</v>
      </c>
      <c r="AP23">
        <f t="shared" si="43"/>
        <v>-2.7380952380958945E-2</v>
      </c>
      <c r="AQ23" t="str">
        <f t="shared" si="43"/>
        <v/>
      </c>
      <c r="AR23" t="str">
        <f t="shared" si="43"/>
        <v/>
      </c>
      <c r="AS23" t="str">
        <f t="shared" si="43"/>
        <v/>
      </c>
      <c r="AT23" t="str">
        <f t="shared" si="43"/>
        <v/>
      </c>
      <c r="AU23" t="str">
        <f t="shared" si="43"/>
        <v/>
      </c>
      <c r="AV23" t="str">
        <f t="shared" si="43"/>
        <v/>
      </c>
      <c r="AW23" t="str">
        <f t="shared" si="43"/>
        <v/>
      </c>
      <c r="AX23" t="str">
        <f t="shared" si="43"/>
        <v/>
      </c>
      <c r="AY23" t="str">
        <f t="shared" si="43"/>
        <v/>
      </c>
      <c r="AZ23" t="str">
        <f t="shared" si="43"/>
        <v/>
      </c>
      <c r="BA23" t="str">
        <f t="shared" si="43"/>
        <v/>
      </c>
      <c r="BB23" t="str">
        <f t="shared" si="43"/>
        <v/>
      </c>
      <c r="BC23" t="str">
        <f t="shared" si="43"/>
        <v/>
      </c>
      <c r="BD23" t="str">
        <f t="shared" si="43"/>
        <v/>
      </c>
      <c r="BE23" t="str">
        <f t="shared" si="43"/>
        <v/>
      </c>
      <c r="BF23" t="str">
        <f t="shared" si="43"/>
        <v/>
      </c>
      <c r="BG23" t="str">
        <f t="shared" si="43"/>
        <v/>
      </c>
      <c r="BH23" t="str">
        <f>IF(ISBLANK(AF23),"",AF23-$AI$23)</f>
        <v/>
      </c>
      <c r="BI23" t="str">
        <f t="shared" ref="BI23" si="44">IF(ISBLANK(AG23),"",AG23-$AI$23)</f>
        <v/>
      </c>
    </row>
    <row r="24" spans="1:61" x14ac:dyDescent="0.15">
      <c r="A24" s="22">
        <v>13</v>
      </c>
      <c r="B24" s="22">
        <v>2927</v>
      </c>
      <c r="C24" s="3" t="s">
        <v>118</v>
      </c>
      <c r="D24" s="22">
        <v>1999</v>
      </c>
      <c r="E24" s="3" t="s">
        <v>117</v>
      </c>
      <c r="F24" s="3">
        <v>45.81</v>
      </c>
      <c r="G24" s="3">
        <v>-121.98</v>
      </c>
      <c r="H24">
        <v>9.3583333333333307</v>
      </c>
      <c r="I24">
        <v>9.0833333333333304</v>
      </c>
      <c r="J24">
        <v>9.2833333333333297</v>
      </c>
      <c r="K24">
        <v>9.3833333333333293</v>
      </c>
      <c r="L24">
        <v>10.025</v>
      </c>
      <c r="AH24">
        <v>5</v>
      </c>
      <c r="AI24">
        <f t="shared" si="4"/>
        <v>9.4266666666666641</v>
      </c>
      <c r="AJ24">
        <f>IF(ISBLANK(H24),"",H24-$AI$24)</f>
        <v>-6.8333333333333357E-2</v>
      </c>
      <c r="AK24">
        <f t="shared" ref="AK24:BG24" si="45">IF(ISBLANK(I24),"",I24-$AI$24)</f>
        <v>-0.34333333333333371</v>
      </c>
      <c r="AL24">
        <f t="shared" si="45"/>
        <v>-0.14333333333333442</v>
      </c>
      <c r="AM24">
        <f t="shared" si="45"/>
        <v>-4.3333333333334778E-2</v>
      </c>
      <c r="AN24">
        <f t="shared" si="45"/>
        <v>0.59833333333333627</v>
      </c>
      <c r="AO24" t="str">
        <f t="shared" si="45"/>
        <v/>
      </c>
      <c r="AP24" t="str">
        <f t="shared" si="45"/>
        <v/>
      </c>
      <c r="AQ24" t="str">
        <f t="shared" si="45"/>
        <v/>
      </c>
      <c r="AR24" t="str">
        <f t="shared" si="45"/>
        <v/>
      </c>
      <c r="AS24" t="str">
        <f t="shared" si="45"/>
        <v/>
      </c>
      <c r="AT24" t="str">
        <f t="shared" si="45"/>
        <v/>
      </c>
      <c r="AU24" t="str">
        <f t="shared" si="45"/>
        <v/>
      </c>
      <c r="AV24" t="str">
        <f t="shared" si="45"/>
        <v/>
      </c>
      <c r="AW24" t="str">
        <f t="shared" si="45"/>
        <v/>
      </c>
      <c r="AX24" t="str">
        <f t="shared" si="45"/>
        <v/>
      </c>
      <c r="AY24" t="str">
        <f t="shared" si="45"/>
        <v/>
      </c>
      <c r="AZ24" t="str">
        <f t="shared" si="45"/>
        <v/>
      </c>
      <c r="BA24" t="str">
        <f t="shared" si="45"/>
        <v/>
      </c>
      <c r="BB24" t="str">
        <f t="shared" si="45"/>
        <v/>
      </c>
      <c r="BC24" t="str">
        <f t="shared" si="45"/>
        <v/>
      </c>
      <c r="BD24" t="str">
        <f t="shared" si="45"/>
        <v/>
      </c>
      <c r="BE24" t="str">
        <f t="shared" si="45"/>
        <v/>
      </c>
      <c r="BF24" t="str">
        <f t="shared" si="45"/>
        <v/>
      </c>
      <c r="BG24" t="str">
        <f t="shared" si="45"/>
        <v/>
      </c>
      <c r="BH24" t="str">
        <f>IF(ISBLANK(AF24),"",AF24-$AI$24)</f>
        <v/>
      </c>
      <c r="BI24" t="str">
        <f t="shared" ref="BI24" si="46">IF(ISBLANK(AG24),"",AG24-$AI$24)</f>
        <v/>
      </c>
    </row>
    <row r="25" spans="1:61" x14ac:dyDescent="0.15">
      <c r="A25" s="22">
        <v>14</v>
      </c>
      <c r="B25" s="22">
        <v>1654</v>
      </c>
      <c r="C25" s="3" t="s">
        <v>123</v>
      </c>
      <c r="D25" s="22">
        <v>1993</v>
      </c>
      <c r="E25" s="3" t="s">
        <v>124</v>
      </c>
      <c r="F25" s="3">
        <v>31.1</v>
      </c>
      <c r="G25" s="3">
        <v>-97.33</v>
      </c>
      <c r="H25">
        <v>18.425000000000001</v>
      </c>
      <c r="I25">
        <v>19.2</v>
      </c>
      <c r="J25">
        <v>18.925000000000001</v>
      </c>
      <c r="K25">
        <v>19.149999999999999</v>
      </c>
      <c r="L25">
        <v>18.141666666666701</v>
      </c>
      <c r="M25">
        <v>19.991666666666699</v>
      </c>
      <c r="AH25">
        <v>6</v>
      </c>
      <c r="AI25">
        <f t="shared" si="4"/>
        <v>18.972222222222232</v>
      </c>
      <c r="AJ25">
        <f>IF(ISBLANK(H25),"",H25-$AI$25)</f>
        <v>-0.54722222222223138</v>
      </c>
      <c r="AK25">
        <f t="shared" ref="AK25:BG25" si="47">IF(ISBLANK(I25),"",I25-$AI$25)</f>
        <v>0.2277777777777672</v>
      </c>
      <c r="AL25">
        <f t="shared" si="47"/>
        <v>-4.722222222223138E-2</v>
      </c>
      <c r="AM25">
        <f t="shared" si="47"/>
        <v>0.17777777777776649</v>
      </c>
      <c r="AN25">
        <f t="shared" si="47"/>
        <v>-0.83055555555553084</v>
      </c>
      <c r="AO25">
        <f t="shared" si="47"/>
        <v>1.019444444444467</v>
      </c>
      <c r="AP25" t="str">
        <f t="shared" si="47"/>
        <v/>
      </c>
      <c r="AQ25" t="str">
        <f t="shared" si="47"/>
        <v/>
      </c>
      <c r="AR25" t="str">
        <f t="shared" si="47"/>
        <v/>
      </c>
      <c r="AS25" t="str">
        <f t="shared" si="47"/>
        <v/>
      </c>
      <c r="AT25" t="str">
        <f t="shared" si="47"/>
        <v/>
      </c>
      <c r="AU25" t="str">
        <f t="shared" si="47"/>
        <v/>
      </c>
      <c r="AV25" t="str">
        <f t="shared" si="47"/>
        <v/>
      </c>
      <c r="AW25" t="str">
        <f t="shared" si="47"/>
        <v/>
      </c>
      <c r="AX25" t="str">
        <f t="shared" si="47"/>
        <v/>
      </c>
      <c r="AY25" t="str">
        <f t="shared" si="47"/>
        <v/>
      </c>
      <c r="AZ25" t="str">
        <f t="shared" si="47"/>
        <v/>
      </c>
      <c r="BA25" t="str">
        <f t="shared" si="47"/>
        <v/>
      </c>
      <c r="BB25" t="str">
        <f t="shared" si="47"/>
        <v/>
      </c>
      <c r="BC25" t="str">
        <f t="shared" si="47"/>
        <v/>
      </c>
      <c r="BD25" t="str">
        <f t="shared" si="47"/>
        <v/>
      </c>
      <c r="BE25" t="str">
        <f t="shared" si="47"/>
        <v/>
      </c>
      <c r="BF25" t="str">
        <f t="shared" si="47"/>
        <v/>
      </c>
      <c r="BG25" t="str">
        <f t="shared" si="47"/>
        <v/>
      </c>
      <c r="BH25" t="str">
        <f>IF(ISBLANK(AF25),"",AF25-$AI$25)</f>
        <v/>
      </c>
      <c r="BI25" t="str">
        <f t="shared" ref="BI25" si="48">IF(ISBLANK(AG25),"",AG25-$AI$25)</f>
        <v/>
      </c>
    </row>
    <row r="26" spans="1:61" x14ac:dyDescent="0.15">
      <c r="A26" s="22">
        <v>14</v>
      </c>
      <c r="B26" s="22">
        <v>1654</v>
      </c>
      <c r="C26" s="3" t="s">
        <v>248</v>
      </c>
      <c r="D26" s="22">
        <v>1993</v>
      </c>
      <c r="E26" s="3" t="s">
        <v>124</v>
      </c>
      <c r="F26" s="3">
        <v>31.1</v>
      </c>
      <c r="G26" s="3">
        <v>-97.33</v>
      </c>
      <c r="H26">
        <v>18.425000000000001</v>
      </c>
      <c r="I26">
        <v>19.2</v>
      </c>
      <c r="J26">
        <v>18.925000000000001</v>
      </c>
      <c r="K26">
        <v>19.149999999999999</v>
      </c>
      <c r="L26">
        <v>18.141666666666701</v>
      </c>
      <c r="M26">
        <v>19.991666666666699</v>
      </c>
      <c r="AH26">
        <v>6</v>
      </c>
      <c r="AI26">
        <f t="shared" si="4"/>
        <v>18.972222222222232</v>
      </c>
      <c r="AJ26">
        <f>IF(ISBLANK(H26),"",H26-$AI$26)</f>
        <v>-0.54722222222223138</v>
      </c>
      <c r="AK26">
        <f t="shared" ref="AK26:BG26" si="49">IF(ISBLANK(I26),"",I26-$AI$26)</f>
        <v>0.2277777777777672</v>
      </c>
      <c r="AL26">
        <f t="shared" si="49"/>
        <v>-4.722222222223138E-2</v>
      </c>
      <c r="AM26">
        <f t="shared" si="49"/>
        <v>0.17777777777776649</v>
      </c>
      <c r="AN26">
        <f t="shared" si="49"/>
        <v>-0.83055555555553084</v>
      </c>
      <c r="AO26">
        <f t="shared" si="49"/>
        <v>1.019444444444467</v>
      </c>
      <c r="AP26" t="str">
        <f t="shared" si="49"/>
        <v/>
      </c>
      <c r="AQ26" t="str">
        <f t="shared" si="49"/>
        <v/>
      </c>
      <c r="AR26" t="str">
        <f t="shared" si="49"/>
        <v/>
      </c>
      <c r="AS26" t="str">
        <f t="shared" si="49"/>
        <v/>
      </c>
      <c r="AT26" t="str">
        <f t="shared" si="49"/>
        <v/>
      </c>
      <c r="AU26" t="str">
        <f t="shared" si="49"/>
        <v/>
      </c>
      <c r="AV26" t="str">
        <f t="shared" si="49"/>
        <v/>
      </c>
      <c r="AW26" t="str">
        <f t="shared" si="49"/>
        <v/>
      </c>
      <c r="AX26" t="str">
        <f t="shared" si="49"/>
        <v/>
      </c>
      <c r="AY26" t="str">
        <f t="shared" si="49"/>
        <v/>
      </c>
      <c r="AZ26" t="str">
        <f t="shared" si="49"/>
        <v/>
      </c>
      <c r="BA26" t="str">
        <f t="shared" si="49"/>
        <v/>
      </c>
      <c r="BB26" t="str">
        <f t="shared" si="49"/>
        <v/>
      </c>
      <c r="BC26" t="str">
        <f t="shared" si="49"/>
        <v/>
      </c>
      <c r="BD26" t="str">
        <f t="shared" si="49"/>
        <v/>
      </c>
      <c r="BE26" t="str">
        <f t="shared" si="49"/>
        <v/>
      </c>
      <c r="BF26" t="str">
        <f t="shared" si="49"/>
        <v/>
      </c>
      <c r="BG26" t="str">
        <f t="shared" si="49"/>
        <v/>
      </c>
      <c r="BH26" t="str">
        <f>IF(ISBLANK(AF26),"",AF26-$AI$26)</f>
        <v/>
      </c>
      <c r="BI26" t="str">
        <f t="shared" ref="BI26" si="50">IF(ISBLANK(AG26),"",AG26-$AI$26)</f>
        <v/>
      </c>
    </row>
    <row r="27" spans="1:61" x14ac:dyDescent="0.15">
      <c r="A27" s="22">
        <v>15</v>
      </c>
      <c r="B27" s="22">
        <v>5278</v>
      </c>
      <c r="C27" s="3" t="s">
        <v>135</v>
      </c>
      <c r="D27" s="22">
        <v>2001</v>
      </c>
      <c r="E27" s="3" t="s">
        <v>30</v>
      </c>
      <c r="F27" s="3">
        <v>45.332999999999998</v>
      </c>
      <c r="G27" s="3">
        <v>127.5667</v>
      </c>
      <c r="H27">
        <v>3.0166666666666702</v>
      </c>
      <c r="I27">
        <v>3.6333333333333302</v>
      </c>
      <c r="J27">
        <v>4.1666666666666696</v>
      </c>
      <c r="K27">
        <v>3.9833333333333298</v>
      </c>
      <c r="L27">
        <v>3.2250000000000001</v>
      </c>
      <c r="M27">
        <v>3.7083333333333299</v>
      </c>
      <c r="AH27">
        <v>6</v>
      </c>
      <c r="AI27">
        <f t="shared" si="4"/>
        <v>3.6222222222222218</v>
      </c>
      <c r="AJ27">
        <f>IF(ISBLANK(H27),"",H27-$AI$27)</f>
        <v>-0.60555555555555163</v>
      </c>
      <c r="AK27">
        <f t="shared" ref="AK27:BG27" si="51">IF(ISBLANK(I27),"",I27-$AI$27)</f>
        <v>1.1111111111108407E-2</v>
      </c>
      <c r="AL27">
        <f t="shared" si="51"/>
        <v>0.54444444444444784</v>
      </c>
      <c r="AM27">
        <f t="shared" si="51"/>
        <v>0.36111111111110805</v>
      </c>
      <c r="AN27">
        <f t="shared" si="51"/>
        <v>-0.3972222222222217</v>
      </c>
      <c r="AO27">
        <f t="shared" si="51"/>
        <v>8.6111111111108141E-2</v>
      </c>
      <c r="AP27" t="str">
        <f t="shared" si="51"/>
        <v/>
      </c>
      <c r="AQ27" t="str">
        <f t="shared" si="51"/>
        <v/>
      </c>
      <c r="AR27" t="str">
        <f t="shared" si="51"/>
        <v/>
      </c>
      <c r="AS27" t="str">
        <f t="shared" si="51"/>
        <v/>
      </c>
      <c r="AT27" t="str">
        <f t="shared" si="51"/>
        <v/>
      </c>
      <c r="AU27" t="str">
        <f t="shared" si="51"/>
        <v/>
      </c>
      <c r="AV27" t="str">
        <f t="shared" si="51"/>
        <v/>
      </c>
      <c r="AW27" t="str">
        <f t="shared" si="51"/>
        <v/>
      </c>
      <c r="AX27" t="str">
        <f t="shared" si="51"/>
        <v/>
      </c>
      <c r="AY27" t="str">
        <f t="shared" si="51"/>
        <v/>
      </c>
      <c r="AZ27" t="str">
        <f t="shared" si="51"/>
        <v/>
      </c>
      <c r="BA27" t="str">
        <f t="shared" si="51"/>
        <v/>
      </c>
      <c r="BB27" t="str">
        <f t="shared" si="51"/>
        <v/>
      </c>
      <c r="BC27" t="str">
        <f t="shared" si="51"/>
        <v/>
      </c>
      <c r="BD27" t="str">
        <f t="shared" si="51"/>
        <v/>
      </c>
      <c r="BE27" t="str">
        <f t="shared" si="51"/>
        <v/>
      </c>
      <c r="BF27" t="str">
        <f t="shared" si="51"/>
        <v/>
      </c>
      <c r="BG27" t="str">
        <f t="shared" si="51"/>
        <v/>
      </c>
      <c r="BH27" t="str">
        <f>IF(ISBLANK(AF27),"",AF27-$AI$27)</f>
        <v/>
      </c>
      <c r="BI27" t="str">
        <f t="shared" ref="BI27" si="52">IF(ISBLANK(AG27),"",AG27-$AI$27)</f>
        <v/>
      </c>
    </row>
    <row r="28" spans="1:61" x14ac:dyDescent="0.15">
      <c r="A28" s="22">
        <v>16</v>
      </c>
      <c r="B28" s="22">
        <v>6451</v>
      </c>
      <c r="C28" s="3" t="s">
        <v>144</v>
      </c>
      <c r="D28" s="22">
        <v>2001</v>
      </c>
      <c r="E28" s="3" t="s">
        <v>29</v>
      </c>
      <c r="F28" s="3">
        <v>47.266666669999999</v>
      </c>
      <c r="G28" s="3">
        <v>7.8833333330000004</v>
      </c>
      <c r="H28">
        <v>9.4250000000000007</v>
      </c>
      <c r="I28">
        <v>9.7916666666666696</v>
      </c>
      <c r="J28">
        <v>9.7249999999999996</v>
      </c>
      <c r="K28">
        <v>9.2166666666666703</v>
      </c>
      <c r="L28">
        <v>8.93333333333333</v>
      </c>
      <c r="AH28">
        <v>5</v>
      </c>
      <c r="AI28">
        <f t="shared" si="4"/>
        <v>9.418333333333333</v>
      </c>
      <c r="AJ28">
        <f>IF(ISBLANK(H28),"",H28-$AI$28)</f>
        <v>6.6666666666677088E-3</v>
      </c>
      <c r="AK28">
        <f t="shared" ref="AK28:BG28" si="53">IF(ISBLANK(I28),"",I28-$AI$28)</f>
        <v>0.37333333333333663</v>
      </c>
      <c r="AL28">
        <f t="shared" si="53"/>
        <v>0.30666666666666664</v>
      </c>
      <c r="AM28">
        <f t="shared" si="53"/>
        <v>-0.20166666666666266</v>
      </c>
      <c r="AN28">
        <f t="shared" si="53"/>
        <v>-0.48500000000000298</v>
      </c>
      <c r="AO28" t="str">
        <f t="shared" si="53"/>
        <v/>
      </c>
      <c r="AP28" t="str">
        <f t="shared" si="53"/>
        <v/>
      </c>
      <c r="AQ28" t="str">
        <f t="shared" si="53"/>
        <v/>
      </c>
      <c r="AR28" t="str">
        <f t="shared" si="53"/>
        <v/>
      </c>
      <c r="AS28" t="str">
        <f t="shared" si="53"/>
        <v/>
      </c>
      <c r="AT28" t="str">
        <f t="shared" si="53"/>
        <v/>
      </c>
      <c r="AU28" t="str">
        <f t="shared" si="53"/>
        <v/>
      </c>
      <c r="AV28" t="str">
        <f t="shared" si="53"/>
        <v/>
      </c>
      <c r="AW28" t="str">
        <f t="shared" si="53"/>
        <v/>
      </c>
      <c r="AX28" t="str">
        <f t="shared" si="53"/>
        <v/>
      </c>
      <c r="AY28" t="str">
        <f t="shared" si="53"/>
        <v/>
      </c>
      <c r="AZ28" t="str">
        <f t="shared" si="53"/>
        <v/>
      </c>
      <c r="BA28" t="str">
        <f t="shared" si="53"/>
        <v/>
      </c>
      <c r="BB28" t="str">
        <f t="shared" si="53"/>
        <v/>
      </c>
      <c r="BC28" t="str">
        <f t="shared" si="53"/>
        <v/>
      </c>
      <c r="BD28" t="str">
        <f t="shared" si="53"/>
        <v/>
      </c>
      <c r="BE28" t="str">
        <f t="shared" si="53"/>
        <v/>
      </c>
      <c r="BF28" t="str">
        <f t="shared" si="53"/>
        <v/>
      </c>
      <c r="BG28" t="str">
        <f t="shared" si="53"/>
        <v/>
      </c>
      <c r="BH28" t="str">
        <f>IF(ISBLANK(AF28),"",AF28-$AI$28)</f>
        <v/>
      </c>
      <c r="BI28" t="str">
        <f t="shared" ref="BI28" si="54">IF(ISBLANK(AG28),"",AG28-$AI$28)</f>
        <v/>
      </c>
    </row>
    <row r="29" spans="1:61" x14ac:dyDescent="0.15">
      <c r="A29" s="22">
        <v>16</v>
      </c>
      <c r="B29" s="22">
        <v>6451</v>
      </c>
      <c r="C29" s="3" t="s">
        <v>145</v>
      </c>
      <c r="D29" s="22">
        <v>2001</v>
      </c>
      <c r="E29" s="3" t="s">
        <v>29</v>
      </c>
      <c r="F29" s="3">
        <v>47.166666669999998</v>
      </c>
      <c r="G29" s="3">
        <v>9.0666666669999998</v>
      </c>
      <c r="H29">
        <v>4.2750000000000004</v>
      </c>
      <c r="I29">
        <v>4.8916666666666702</v>
      </c>
      <c r="J29">
        <v>5.1166666666666698</v>
      </c>
      <c r="K29">
        <v>4.05833333333333</v>
      </c>
      <c r="L29">
        <v>3.7166666666666699</v>
      </c>
      <c r="AH29">
        <v>5</v>
      </c>
      <c r="AI29">
        <f t="shared" si="4"/>
        <v>4.411666666666668</v>
      </c>
      <c r="AJ29">
        <f>IF(ISBLANK(H29),"",H29-$AI$29)</f>
        <v>-0.1366666666666676</v>
      </c>
      <c r="AK29">
        <f t="shared" ref="AK29:BG29" si="55">IF(ISBLANK(I29),"",I29-$AI$29)</f>
        <v>0.4800000000000022</v>
      </c>
      <c r="AL29">
        <f t="shared" si="55"/>
        <v>0.70500000000000185</v>
      </c>
      <c r="AM29">
        <f t="shared" si="55"/>
        <v>-0.35333333333333794</v>
      </c>
      <c r="AN29">
        <f t="shared" si="55"/>
        <v>-0.69499999999999806</v>
      </c>
      <c r="AO29" t="str">
        <f t="shared" si="55"/>
        <v/>
      </c>
      <c r="AP29" t="str">
        <f t="shared" si="55"/>
        <v/>
      </c>
      <c r="AQ29" t="str">
        <f t="shared" si="55"/>
        <v/>
      </c>
      <c r="AR29" t="str">
        <f t="shared" si="55"/>
        <v/>
      </c>
      <c r="AS29" t="str">
        <f t="shared" si="55"/>
        <v/>
      </c>
      <c r="AT29" t="str">
        <f t="shared" si="55"/>
        <v/>
      </c>
      <c r="AU29" t="str">
        <f t="shared" si="55"/>
        <v/>
      </c>
      <c r="AV29" t="str">
        <f t="shared" si="55"/>
        <v/>
      </c>
      <c r="AW29" t="str">
        <f t="shared" si="55"/>
        <v/>
      </c>
      <c r="AX29" t="str">
        <f t="shared" si="55"/>
        <v/>
      </c>
      <c r="AY29" t="str">
        <f t="shared" si="55"/>
        <v/>
      </c>
      <c r="AZ29" t="str">
        <f t="shared" si="55"/>
        <v/>
      </c>
      <c r="BA29" t="str">
        <f t="shared" si="55"/>
        <v/>
      </c>
      <c r="BB29" t="str">
        <f t="shared" si="55"/>
        <v/>
      </c>
      <c r="BC29" t="str">
        <f t="shared" si="55"/>
        <v/>
      </c>
      <c r="BD29" t="str">
        <f t="shared" si="55"/>
        <v/>
      </c>
      <c r="BE29" t="str">
        <f t="shared" si="55"/>
        <v/>
      </c>
      <c r="BF29" t="str">
        <f t="shared" si="55"/>
        <v/>
      </c>
      <c r="BG29" t="str">
        <f t="shared" si="55"/>
        <v/>
      </c>
      <c r="BH29" t="str">
        <f>IF(ISBLANK(AF29),"",AF29-$AI$29)</f>
        <v/>
      </c>
      <c r="BI29" t="str">
        <f t="shared" ref="BI29" si="56">IF(ISBLANK(AG29),"",AG29-$AI$29)</f>
        <v/>
      </c>
    </row>
    <row r="30" spans="1:61" x14ac:dyDescent="0.15">
      <c r="A30" s="22">
        <v>16</v>
      </c>
      <c r="B30" s="22">
        <v>6451</v>
      </c>
      <c r="C30" s="3" t="s">
        <v>146</v>
      </c>
      <c r="D30" s="22">
        <v>2001</v>
      </c>
      <c r="E30" s="3" t="s">
        <v>29</v>
      </c>
      <c r="F30" s="3">
        <v>46.716666670000002</v>
      </c>
      <c r="G30" s="3">
        <v>7.766666667</v>
      </c>
      <c r="H30">
        <v>6.9916666666666698</v>
      </c>
      <c r="I30">
        <v>7.3583333333333298</v>
      </c>
      <c r="J30">
        <v>7.56666666666667</v>
      </c>
      <c r="K30">
        <v>6.8250000000000002</v>
      </c>
      <c r="L30">
        <v>6.2750000000000004</v>
      </c>
      <c r="AH30">
        <v>5</v>
      </c>
      <c r="AI30">
        <f t="shared" si="4"/>
        <v>7.0033333333333347</v>
      </c>
      <c r="AJ30">
        <f>IF(ISBLANK(H30),"",H30-$AI$30)</f>
        <v>-1.1666666666664938E-2</v>
      </c>
      <c r="AK30">
        <f t="shared" ref="AK30:BG30" si="57">IF(ISBLANK(I30),"",I30-$AI$30)</f>
        <v>0.3549999999999951</v>
      </c>
      <c r="AL30">
        <f t="shared" si="57"/>
        <v>0.56333333333333524</v>
      </c>
      <c r="AM30">
        <f t="shared" si="57"/>
        <v>-0.17833333333333456</v>
      </c>
      <c r="AN30">
        <f t="shared" si="57"/>
        <v>-0.72833333333333439</v>
      </c>
      <c r="AO30" t="str">
        <f t="shared" si="57"/>
        <v/>
      </c>
      <c r="AP30" t="str">
        <f t="shared" si="57"/>
        <v/>
      </c>
      <c r="AQ30" t="str">
        <f t="shared" si="57"/>
        <v/>
      </c>
      <c r="AR30" t="str">
        <f t="shared" si="57"/>
        <v/>
      </c>
      <c r="AS30" t="str">
        <f t="shared" si="57"/>
        <v/>
      </c>
      <c r="AT30" t="str">
        <f t="shared" si="57"/>
        <v/>
      </c>
      <c r="AU30" t="str">
        <f t="shared" si="57"/>
        <v/>
      </c>
      <c r="AV30" t="str">
        <f t="shared" si="57"/>
        <v/>
      </c>
      <c r="AW30" t="str">
        <f t="shared" si="57"/>
        <v/>
      </c>
      <c r="AX30" t="str">
        <f t="shared" si="57"/>
        <v/>
      </c>
      <c r="AY30" t="str">
        <f t="shared" si="57"/>
        <v/>
      </c>
      <c r="AZ30" t="str">
        <f t="shared" si="57"/>
        <v/>
      </c>
      <c r="BA30" t="str">
        <f t="shared" si="57"/>
        <v/>
      </c>
      <c r="BB30" t="str">
        <f t="shared" si="57"/>
        <v/>
      </c>
      <c r="BC30" t="str">
        <f t="shared" si="57"/>
        <v/>
      </c>
      <c r="BD30" t="str">
        <f t="shared" si="57"/>
        <v/>
      </c>
      <c r="BE30" t="str">
        <f t="shared" si="57"/>
        <v/>
      </c>
      <c r="BF30" t="str">
        <f t="shared" si="57"/>
        <v/>
      </c>
      <c r="BG30" t="str">
        <f t="shared" si="57"/>
        <v/>
      </c>
      <c r="BH30" t="str">
        <f>IF(ISBLANK(AF30),"",AF30-$AI$30)</f>
        <v/>
      </c>
      <c r="BI30" t="str">
        <f t="shared" ref="BI30" si="58">IF(ISBLANK(AG30),"",AG30-$AI$30)</f>
        <v/>
      </c>
    </row>
    <row r="31" spans="1:61" x14ac:dyDescent="0.15">
      <c r="A31" s="22">
        <v>17</v>
      </c>
      <c r="B31" s="22">
        <v>4333</v>
      </c>
      <c r="C31" s="3" t="s">
        <v>153</v>
      </c>
      <c r="D31" s="22">
        <v>1999</v>
      </c>
      <c r="E31" s="3" t="s">
        <v>31</v>
      </c>
      <c r="F31" s="3">
        <v>52.5</v>
      </c>
      <c r="G31" s="3">
        <v>13.33</v>
      </c>
      <c r="H31">
        <v>9.5250000000000004</v>
      </c>
      <c r="I31">
        <v>9.8416666666666703</v>
      </c>
      <c r="J31">
        <v>8.5833333333333304</v>
      </c>
      <c r="K31">
        <v>9.06666666666667</v>
      </c>
      <c r="L31">
        <v>8.93333333333333</v>
      </c>
      <c r="M31">
        <v>8.68333333333333</v>
      </c>
      <c r="N31">
        <v>8.7750000000000004</v>
      </c>
      <c r="O31">
        <v>9.3583333333333307</v>
      </c>
      <c r="AH31">
        <v>8</v>
      </c>
      <c r="AI31">
        <f t="shared" si="4"/>
        <v>9.0958333333333332</v>
      </c>
      <c r="AJ31">
        <f>IF(ISBLANK(H31),"",H31-$AI$31)</f>
        <v>0.42916666666666714</v>
      </c>
      <c r="AK31">
        <f t="shared" ref="AK31:BG31" si="59">IF(ISBLANK(I31),"",I31-$AI$31)</f>
        <v>0.74583333333333712</v>
      </c>
      <c r="AL31">
        <f t="shared" si="59"/>
        <v>-0.51250000000000284</v>
      </c>
      <c r="AM31">
        <f t="shared" si="59"/>
        <v>-2.9166666666663232E-2</v>
      </c>
      <c r="AN31">
        <f t="shared" si="59"/>
        <v>-0.1625000000000032</v>
      </c>
      <c r="AO31">
        <f t="shared" si="59"/>
        <v>-0.4125000000000032</v>
      </c>
      <c r="AP31">
        <f t="shared" si="59"/>
        <v>-0.32083333333333286</v>
      </c>
      <c r="AQ31">
        <f t="shared" si="59"/>
        <v>0.26249999999999751</v>
      </c>
      <c r="AR31" t="str">
        <f t="shared" si="59"/>
        <v/>
      </c>
      <c r="AS31" t="str">
        <f t="shared" si="59"/>
        <v/>
      </c>
      <c r="AT31" t="str">
        <f t="shared" si="59"/>
        <v/>
      </c>
      <c r="AU31" t="str">
        <f t="shared" si="59"/>
        <v/>
      </c>
      <c r="AV31" t="str">
        <f t="shared" si="59"/>
        <v/>
      </c>
      <c r="AW31" t="str">
        <f t="shared" si="59"/>
        <v/>
      </c>
      <c r="AX31" t="str">
        <f t="shared" si="59"/>
        <v/>
      </c>
      <c r="AY31" t="str">
        <f t="shared" si="59"/>
        <v/>
      </c>
      <c r="AZ31" t="str">
        <f t="shared" si="59"/>
        <v/>
      </c>
      <c r="BA31" t="str">
        <f t="shared" si="59"/>
        <v/>
      </c>
      <c r="BB31" t="str">
        <f t="shared" si="59"/>
        <v/>
      </c>
      <c r="BC31" t="str">
        <f t="shared" si="59"/>
        <v/>
      </c>
      <c r="BD31" t="str">
        <f t="shared" si="59"/>
        <v/>
      </c>
      <c r="BE31" t="str">
        <f t="shared" si="59"/>
        <v/>
      </c>
      <c r="BF31" t="str">
        <f t="shared" si="59"/>
        <v/>
      </c>
      <c r="BG31" t="str">
        <f t="shared" si="59"/>
        <v/>
      </c>
      <c r="BH31" t="str">
        <f>IF(ISBLANK(AF31),"",AF31-$AI$31)</f>
        <v/>
      </c>
      <c r="BI31" t="str">
        <f t="shared" ref="BI31" si="60">IF(ISBLANK(AG31),"",AG31-$AI$31)</f>
        <v/>
      </c>
    </row>
    <row r="32" spans="1:61" x14ac:dyDescent="0.15">
      <c r="A32" s="22">
        <v>17</v>
      </c>
      <c r="B32" s="22">
        <v>4333</v>
      </c>
      <c r="C32" s="3" t="s">
        <v>244</v>
      </c>
      <c r="D32" s="22">
        <v>1999</v>
      </c>
      <c r="E32" s="3" t="s">
        <v>245</v>
      </c>
      <c r="F32" s="3">
        <v>52.5</v>
      </c>
      <c r="G32" s="3">
        <v>13.33</v>
      </c>
      <c r="H32">
        <v>9.5250000000000004</v>
      </c>
      <c r="I32">
        <v>9.8416666666666703</v>
      </c>
      <c r="J32">
        <v>8.5833333333333304</v>
      </c>
      <c r="K32">
        <v>9.06666666666667</v>
      </c>
      <c r="L32">
        <v>8.93333333333333</v>
      </c>
      <c r="AH32">
        <v>5</v>
      </c>
      <c r="AI32">
        <f t="shared" si="4"/>
        <v>9.1900000000000013</v>
      </c>
      <c r="AJ32">
        <f>IF(ISBLANK(H32),"",H32-$AI$32)</f>
        <v>0.33499999999999908</v>
      </c>
      <c r="AK32">
        <f t="shared" ref="AK32:BG32" si="61">IF(ISBLANK(I32),"",I32-$AI$32)</f>
        <v>0.65166666666666906</v>
      </c>
      <c r="AL32">
        <f t="shared" si="61"/>
        <v>-0.60666666666667091</v>
      </c>
      <c r="AM32">
        <f t="shared" si="61"/>
        <v>-0.1233333333333313</v>
      </c>
      <c r="AN32">
        <f t="shared" si="61"/>
        <v>-0.25666666666667126</v>
      </c>
      <c r="AO32" t="str">
        <f t="shared" si="61"/>
        <v/>
      </c>
      <c r="AP32" t="str">
        <f t="shared" si="61"/>
        <v/>
      </c>
      <c r="AQ32" t="str">
        <f t="shared" si="61"/>
        <v/>
      </c>
      <c r="AR32" t="str">
        <f t="shared" si="61"/>
        <v/>
      </c>
      <c r="AS32" t="str">
        <f t="shared" si="61"/>
        <v/>
      </c>
      <c r="AT32" t="str">
        <f t="shared" si="61"/>
        <v/>
      </c>
      <c r="AU32" t="str">
        <f t="shared" si="61"/>
        <v/>
      </c>
      <c r="AV32" t="str">
        <f t="shared" si="61"/>
        <v/>
      </c>
      <c r="AW32" t="str">
        <f t="shared" si="61"/>
        <v/>
      </c>
      <c r="AX32" t="str">
        <f t="shared" si="61"/>
        <v/>
      </c>
      <c r="AY32" t="str">
        <f t="shared" si="61"/>
        <v/>
      </c>
      <c r="AZ32" t="str">
        <f t="shared" si="61"/>
        <v/>
      </c>
      <c r="BA32" t="str">
        <f t="shared" si="61"/>
        <v/>
      </c>
      <c r="BB32" t="str">
        <f t="shared" si="61"/>
        <v/>
      </c>
      <c r="BC32" t="str">
        <f t="shared" si="61"/>
        <v/>
      </c>
      <c r="BD32" t="str">
        <f t="shared" si="61"/>
        <v/>
      </c>
      <c r="BE32" t="str">
        <f t="shared" si="61"/>
        <v/>
      </c>
      <c r="BF32" t="str">
        <f t="shared" si="61"/>
        <v/>
      </c>
      <c r="BG32" t="str">
        <f t="shared" si="61"/>
        <v/>
      </c>
      <c r="BH32" t="str">
        <f>IF(ISBLANK(AF32),"",AF32-$AI$32)</f>
        <v/>
      </c>
      <c r="BI32" t="str">
        <f t="shared" ref="BI32" si="62">IF(ISBLANK(AG32),"",AG32-$AI$32)</f>
        <v/>
      </c>
    </row>
    <row r="33" spans="1:61" x14ac:dyDescent="0.15">
      <c r="A33" s="22">
        <v>18</v>
      </c>
      <c r="B33" s="22">
        <v>4564</v>
      </c>
      <c r="C33" s="3" t="s">
        <v>162</v>
      </c>
      <c r="D33" s="22">
        <v>1999</v>
      </c>
      <c r="E33" s="3" t="s">
        <v>161</v>
      </c>
      <c r="F33" s="3">
        <v>53.05</v>
      </c>
      <c r="G33" s="3">
        <v>-3.47</v>
      </c>
      <c r="H33">
        <v>9.4666666666666703</v>
      </c>
      <c r="I33">
        <v>8.94166666666667</v>
      </c>
      <c r="J33">
        <v>8.7833333333333297</v>
      </c>
      <c r="K33">
        <v>9.2583333333333293</v>
      </c>
      <c r="L33">
        <v>9.4749999999999996</v>
      </c>
      <c r="AH33">
        <v>5</v>
      </c>
      <c r="AI33">
        <f t="shared" si="4"/>
        <v>9.1850000000000005</v>
      </c>
      <c r="AJ33">
        <f>IF(ISBLANK(H33),"",H33-$AI$33)</f>
        <v>0.28166666666666984</v>
      </c>
      <c r="AK33">
        <f t="shared" ref="AK33:BG33" si="63">IF(ISBLANK(I33),"",I33-$AI$33)</f>
        <v>-0.24333333333333051</v>
      </c>
      <c r="AL33">
        <f t="shared" si="63"/>
        <v>-0.40166666666667084</v>
      </c>
      <c r="AM33">
        <f t="shared" si="63"/>
        <v>7.333333333332881E-2</v>
      </c>
      <c r="AN33">
        <f t="shared" si="63"/>
        <v>0.28999999999999915</v>
      </c>
      <c r="AO33" t="str">
        <f t="shared" si="63"/>
        <v/>
      </c>
      <c r="AP33" t="str">
        <f t="shared" si="63"/>
        <v/>
      </c>
      <c r="AQ33" t="str">
        <f t="shared" si="63"/>
        <v/>
      </c>
      <c r="AR33" t="str">
        <f t="shared" si="63"/>
        <v/>
      </c>
      <c r="AS33" t="str">
        <f t="shared" si="63"/>
        <v/>
      </c>
      <c r="AT33" t="str">
        <f t="shared" si="63"/>
        <v/>
      </c>
      <c r="AU33" t="str">
        <f t="shared" si="63"/>
        <v/>
      </c>
      <c r="AV33" t="str">
        <f t="shared" si="63"/>
        <v/>
      </c>
      <c r="AW33" t="str">
        <f t="shared" si="63"/>
        <v/>
      </c>
      <c r="AX33" t="str">
        <f t="shared" si="63"/>
        <v/>
      </c>
      <c r="AY33" t="str">
        <f t="shared" si="63"/>
        <v/>
      </c>
      <c r="AZ33" t="str">
        <f t="shared" si="63"/>
        <v/>
      </c>
      <c r="BA33" t="str">
        <f t="shared" si="63"/>
        <v/>
      </c>
      <c r="BB33" t="str">
        <f t="shared" si="63"/>
        <v/>
      </c>
      <c r="BC33" t="str">
        <f t="shared" si="63"/>
        <v/>
      </c>
      <c r="BD33" t="str">
        <f t="shared" si="63"/>
        <v/>
      </c>
      <c r="BE33" t="str">
        <f t="shared" si="63"/>
        <v/>
      </c>
      <c r="BF33" t="str">
        <f t="shared" si="63"/>
        <v/>
      </c>
      <c r="BG33" t="str">
        <f t="shared" si="63"/>
        <v/>
      </c>
      <c r="BH33" t="str">
        <f>IF(ISBLANK(AF33),"",AF33-$AI$33)</f>
        <v/>
      </c>
      <c r="BI33" t="str">
        <f t="shared" ref="BI33" si="64">IF(ISBLANK(AG33),"",AG33-$AI$33)</f>
        <v/>
      </c>
    </row>
    <row r="34" spans="1:61" x14ac:dyDescent="0.15">
      <c r="A34" s="22">
        <v>19</v>
      </c>
      <c r="B34" s="22">
        <v>4938</v>
      </c>
      <c r="C34" s="3" t="s">
        <v>169</v>
      </c>
      <c r="D34" s="22">
        <v>2002</v>
      </c>
      <c r="E34" s="3" t="s">
        <v>45</v>
      </c>
      <c r="F34" s="3">
        <v>61.85</v>
      </c>
      <c r="G34" s="3">
        <v>24.283333330000001</v>
      </c>
      <c r="H34">
        <v>3.7583333333333302</v>
      </c>
      <c r="I34">
        <v>3.5083333333333302</v>
      </c>
      <c r="J34">
        <v>3.80833333333333</v>
      </c>
      <c r="K34">
        <v>4.2666666666666702</v>
      </c>
      <c r="L34">
        <v>4.43333333333333</v>
      </c>
      <c r="AH34">
        <v>5</v>
      </c>
      <c r="AI34">
        <f t="shared" si="4"/>
        <v>3.9549999999999983</v>
      </c>
      <c r="AJ34">
        <f>IF(ISBLANK(H34),"",H34-$AI$34)</f>
        <v>-0.1966666666666681</v>
      </c>
      <c r="AK34">
        <f t="shared" ref="AK34:BG34" si="65">IF(ISBLANK(I34),"",I34-$AI$34)</f>
        <v>-0.4466666666666681</v>
      </c>
      <c r="AL34">
        <f t="shared" si="65"/>
        <v>-0.14666666666666828</v>
      </c>
      <c r="AM34">
        <f t="shared" si="65"/>
        <v>0.31166666666667187</v>
      </c>
      <c r="AN34">
        <f t="shared" si="65"/>
        <v>0.47833333333333172</v>
      </c>
      <c r="AO34" t="str">
        <f t="shared" si="65"/>
        <v/>
      </c>
      <c r="AP34" t="str">
        <f t="shared" si="65"/>
        <v/>
      </c>
      <c r="AQ34" t="str">
        <f t="shared" si="65"/>
        <v/>
      </c>
      <c r="AR34" t="str">
        <f t="shared" si="65"/>
        <v/>
      </c>
      <c r="AS34" t="str">
        <f t="shared" si="65"/>
        <v/>
      </c>
      <c r="AT34" t="str">
        <f t="shared" si="65"/>
        <v/>
      </c>
      <c r="AU34" t="str">
        <f t="shared" si="65"/>
        <v/>
      </c>
      <c r="AV34" t="str">
        <f t="shared" si="65"/>
        <v/>
      </c>
      <c r="AW34" t="str">
        <f t="shared" si="65"/>
        <v/>
      </c>
      <c r="AX34" t="str">
        <f t="shared" si="65"/>
        <v/>
      </c>
      <c r="AY34" t="str">
        <f t="shared" si="65"/>
        <v/>
      </c>
      <c r="AZ34" t="str">
        <f t="shared" si="65"/>
        <v/>
      </c>
      <c r="BA34" t="str">
        <f t="shared" si="65"/>
        <v/>
      </c>
      <c r="BB34" t="str">
        <f t="shared" si="65"/>
        <v/>
      </c>
      <c r="BC34" t="str">
        <f t="shared" si="65"/>
        <v/>
      </c>
      <c r="BD34" t="str">
        <f t="shared" si="65"/>
        <v/>
      </c>
      <c r="BE34" t="str">
        <f t="shared" si="65"/>
        <v/>
      </c>
      <c r="BF34" t="str">
        <f t="shared" si="65"/>
        <v/>
      </c>
      <c r="BG34" t="str">
        <f t="shared" si="65"/>
        <v/>
      </c>
      <c r="BH34" t="str">
        <f>IF(ISBLANK(AF34),"",AF34-$AI$34)</f>
        <v/>
      </c>
      <c r="BI34" t="str">
        <f t="shared" ref="BI34" si="66">IF(ISBLANK(AG34),"",AG34-$AI$34)</f>
        <v/>
      </c>
    </row>
    <row r="35" spans="1:61" x14ac:dyDescent="0.15">
      <c r="A35" s="22">
        <v>20</v>
      </c>
      <c r="B35" s="22">
        <v>5519</v>
      </c>
      <c r="C35" s="3" t="s">
        <v>174</v>
      </c>
      <c r="D35" s="22">
        <v>2003</v>
      </c>
      <c r="E35" s="3" t="s">
        <v>45</v>
      </c>
      <c r="F35" s="3">
        <v>42.9</v>
      </c>
      <c r="G35" s="3">
        <v>-72.283333330000005</v>
      </c>
      <c r="H35">
        <v>6.5083333333333302</v>
      </c>
      <c r="I35">
        <v>6.9249999999999998</v>
      </c>
      <c r="J35">
        <v>7.35</v>
      </c>
      <c r="K35">
        <v>8.0749999999999993</v>
      </c>
      <c r="L35">
        <v>6.9916666666666698</v>
      </c>
      <c r="AH35">
        <v>5</v>
      </c>
      <c r="AI35">
        <f t="shared" si="4"/>
        <v>7.17</v>
      </c>
      <c r="AJ35">
        <f>IF(ISBLANK(H35),"",H35-$AI$35)</f>
        <v>-0.66166666666666973</v>
      </c>
      <c r="AK35">
        <f t="shared" ref="AK35:BG35" si="67">IF(ISBLANK(I35),"",I35-$AI$35)</f>
        <v>-0.24500000000000011</v>
      </c>
      <c r="AL35">
        <f t="shared" si="67"/>
        <v>0.17999999999999972</v>
      </c>
      <c r="AM35">
        <f t="shared" si="67"/>
        <v>0.90499999999999936</v>
      </c>
      <c r="AN35">
        <f t="shared" si="67"/>
        <v>-0.17833333333333012</v>
      </c>
      <c r="AO35" t="str">
        <f t="shared" si="67"/>
        <v/>
      </c>
      <c r="AP35" t="str">
        <f t="shared" si="67"/>
        <v/>
      </c>
      <c r="AQ35" t="str">
        <f t="shared" si="67"/>
        <v/>
      </c>
      <c r="AR35" t="str">
        <f t="shared" si="67"/>
        <v/>
      </c>
      <c r="AS35" t="str">
        <f t="shared" si="67"/>
        <v/>
      </c>
      <c r="AT35" t="str">
        <f t="shared" si="67"/>
        <v/>
      </c>
      <c r="AU35" t="str">
        <f t="shared" si="67"/>
        <v/>
      </c>
      <c r="AV35" t="str">
        <f t="shared" si="67"/>
        <v/>
      </c>
      <c r="AW35" t="str">
        <f t="shared" si="67"/>
        <v/>
      </c>
      <c r="AX35" t="str">
        <f t="shared" si="67"/>
        <v/>
      </c>
      <c r="AY35" t="str">
        <f t="shared" si="67"/>
        <v/>
      </c>
      <c r="AZ35" t="str">
        <f t="shared" si="67"/>
        <v/>
      </c>
      <c r="BA35" t="str">
        <f t="shared" si="67"/>
        <v/>
      </c>
      <c r="BB35" t="str">
        <f t="shared" si="67"/>
        <v/>
      </c>
      <c r="BC35" t="str">
        <f t="shared" si="67"/>
        <v/>
      </c>
      <c r="BD35" t="str">
        <f t="shared" si="67"/>
        <v/>
      </c>
      <c r="BE35" t="str">
        <f t="shared" si="67"/>
        <v/>
      </c>
      <c r="BF35" t="str">
        <f t="shared" si="67"/>
        <v/>
      </c>
      <c r="BG35" t="str">
        <f t="shared" si="67"/>
        <v/>
      </c>
      <c r="BH35" t="str">
        <f>IF(ISBLANK(AF35),"",AF35-$AI$35)</f>
        <v/>
      </c>
      <c r="BI35" t="str">
        <f t="shared" ref="BI35" si="68">IF(ISBLANK(AG35),"",AG35-$AI$35)</f>
        <v/>
      </c>
    </row>
    <row r="36" spans="1:61" x14ac:dyDescent="0.15">
      <c r="A36" s="22">
        <v>20</v>
      </c>
      <c r="B36" s="22">
        <v>5519</v>
      </c>
      <c r="C36" s="3" t="s">
        <v>175</v>
      </c>
      <c r="D36" s="22">
        <v>2003</v>
      </c>
      <c r="E36" s="3" t="s">
        <v>45</v>
      </c>
      <c r="F36" s="3">
        <v>42.9</v>
      </c>
      <c r="G36" s="3">
        <v>-72.283333330000005</v>
      </c>
      <c r="H36">
        <v>6.5083333333333302</v>
      </c>
      <c r="I36">
        <v>6.9249999999999998</v>
      </c>
      <c r="J36">
        <v>7.35</v>
      </c>
      <c r="K36">
        <v>8.0749999999999993</v>
      </c>
      <c r="L36">
        <v>6.9916666666666698</v>
      </c>
      <c r="AH36">
        <v>5</v>
      </c>
      <c r="AI36">
        <f t="shared" si="4"/>
        <v>7.17</v>
      </c>
      <c r="AJ36">
        <f>IF(ISBLANK(H36),"",H36-$AI$36)</f>
        <v>-0.66166666666666973</v>
      </c>
      <c r="AK36">
        <f t="shared" ref="AK36:BG36" si="69">IF(ISBLANK(I36),"",I36-$AI$36)</f>
        <v>-0.24500000000000011</v>
      </c>
      <c r="AL36">
        <f t="shared" si="69"/>
        <v>0.17999999999999972</v>
      </c>
      <c r="AM36">
        <f t="shared" si="69"/>
        <v>0.90499999999999936</v>
      </c>
      <c r="AN36">
        <f t="shared" si="69"/>
        <v>-0.17833333333333012</v>
      </c>
      <c r="AO36" t="str">
        <f t="shared" si="69"/>
        <v/>
      </c>
      <c r="AP36" t="str">
        <f t="shared" si="69"/>
        <v/>
      </c>
      <c r="AQ36" t="str">
        <f t="shared" si="69"/>
        <v/>
      </c>
      <c r="AR36" t="str">
        <f t="shared" si="69"/>
        <v/>
      </c>
      <c r="AS36" t="str">
        <f t="shared" si="69"/>
        <v/>
      </c>
      <c r="AT36" t="str">
        <f t="shared" si="69"/>
        <v/>
      </c>
      <c r="AU36" t="str">
        <f t="shared" si="69"/>
        <v/>
      </c>
      <c r="AV36" t="str">
        <f t="shared" si="69"/>
        <v/>
      </c>
      <c r="AW36" t="str">
        <f t="shared" si="69"/>
        <v/>
      </c>
      <c r="AX36" t="str">
        <f t="shared" si="69"/>
        <v/>
      </c>
      <c r="AY36" t="str">
        <f t="shared" si="69"/>
        <v/>
      </c>
      <c r="AZ36" t="str">
        <f t="shared" si="69"/>
        <v/>
      </c>
      <c r="BA36" t="str">
        <f t="shared" si="69"/>
        <v/>
      </c>
      <c r="BB36" t="str">
        <f t="shared" si="69"/>
        <v/>
      </c>
      <c r="BC36" t="str">
        <f t="shared" si="69"/>
        <v/>
      </c>
      <c r="BD36" t="str">
        <f t="shared" si="69"/>
        <v/>
      </c>
      <c r="BE36" t="str">
        <f t="shared" si="69"/>
        <v/>
      </c>
      <c r="BF36" t="str">
        <f t="shared" si="69"/>
        <v/>
      </c>
      <c r="BG36" t="str">
        <f t="shared" si="69"/>
        <v/>
      </c>
      <c r="BH36" t="str">
        <f>IF(ISBLANK(AF36),"",AF36-$AI$36)</f>
        <v/>
      </c>
      <c r="BI36" t="str">
        <f t="shared" ref="BI36" si="70">IF(ISBLANK(AG36),"",AG36-$AI$36)</f>
        <v/>
      </c>
    </row>
    <row r="37" spans="1:61" x14ac:dyDescent="0.15">
      <c r="A37" s="22">
        <v>21</v>
      </c>
      <c r="B37" s="22">
        <v>6504</v>
      </c>
      <c r="C37" s="3" t="s">
        <v>185</v>
      </c>
      <c r="D37" s="22">
        <v>2004</v>
      </c>
      <c r="E37" s="3" t="s">
        <v>184</v>
      </c>
      <c r="F37" s="3">
        <v>53.133333329999999</v>
      </c>
      <c r="G37" s="3">
        <v>13.03333333</v>
      </c>
      <c r="H37">
        <v>8.4916666666666707</v>
      </c>
      <c r="I37">
        <v>8.68333333333333</v>
      </c>
      <c r="J37">
        <v>9.1999999999999993</v>
      </c>
      <c r="K37">
        <v>9.5083333333333293</v>
      </c>
      <c r="L37">
        <v>9.2249999999999996</v>
      </c>
      <c r="AH37">
        <v>5</v>
      </c>
      <c r="AI37">
        <f t="shared" si="4"/>
        <v>9.0216666666666647</v>
      </c>
      <c r="AJ37">
        <f>IF(ISBLANK(H37),"",H37-$AI$37)</f>
        <v>-0.52999999999999403</v>
      </c>
      <c r="AK37">
        <f t="shared" ref="AK37:BG37" si="71">IF(ISBLANK(I37),"",I37-$AI$37)</f>
        <v>-0.33833333333333471</v>
      </c>
      <c r="AL37">
        <f t="shared" si="71"/>
        <v>0.17833333333333456</v>
      </c>
      <c r="AM37">
        <f t="shared" si="71"/>
        <v>0.48666666666666458</v>
      </c>
      <c r="AN37">
        <f t="shared" si="71"/>
        <v>0.20333333333333492</v>
      </c>
      <c r="AO37" t="str">
        <f t="shared" si="71"/>
        <v/>
      </c>
      <c r="AP37" t="str">
        <f t="shared" si="71"/>
        <v/>
      </c>
      <c r="AQ37" t="str">
        <f t="shared" si="71"/>
        <v/>
      </c>
      <c r="AR37" t="str">
        <f t="shared" si="71"/>
        <v/>
      </c>
      <c r="AS37" t="str">
        <f t="shared" si="71"/>
        <v/>
      </c>
      <c r="AT37" t="str">
        <f t="shared" si="71"/>
        <v/>
      </c>
      <c r="AU37" t="str">
        <f t="shared" si="71"/>
        <v/>
      </c>
      <c r="AV37" t="str">
        <f t="shared" si="71"/>
        <v/>
      </c>
      <c r="AW37" t="str">
        <f t="shared" si="71"/>
        <v/>
      </c>
      <c r="AX37" t="str">
        <f t="shared" si="71"/>
        <v/>
      </c>
      <c r="AY37" t="str">
        <f t="shared" si="71"/>
        <v/>
      </c>
      <c r="AZ37" t="str">
        <f t="shared" si="71"/>
        <v/>
      </c>
      <c r="BA37" t="str">
        <f t="shared" si="71"/>
        <v/>
      </c>
      <c r="BB37" t="str">
        <f t="shared" si="71"/>
        <v/>
      </c>
      <c r="BC37" t="str">
        <f t="shared" si="71"/>
        <v/>
      </c>
      <c r="BD37" t="str">
        <f t="shared" si="71"/>
        <v/>
      </c>
      <c r="BE37" t="str">
        <f t="shared" si="71"/>
        <v/>
      </c>
      <c r="BF37" t="str">
        <f t="shared" si="71"/>
        <v/>
      </c>
      <c r="BG37" t="str">
        <f t="shared" si="71"/>
        <v/>
      </c>
      <c r="BH37" t="str">
        <f>IF(ISBLANK(AF37),"",AF37-$AI$37)</f>
        <v/>
      </c>
      <c r="BI37" t="str">
        <f t="shared" ref="BI37" si="72">IF(ISBLANK(AG37),"",AG37-$AI$37)</f>
        <v/>
      </c>
    </row>
    <row r="38" spans="1:61" x14ac:dyDescent="0.15">
      <c r="A38" s="22">
        <v>22</v>
      </c>
      <c r="B38" s="22">
        <v>2656</v>
      </c>
      <c r="C38" s="3" t="s">
        <v>193</v>
      </c>
      <c r="D38" s="22">
        <v>1997</v>
      </c>
      <c r="E38" s="3" t="s">
        <v>30</v>
      </c>
      <c r="F38" s="3">
        <v>35.97</v>
      </c>
      <c r="G38" s="3">
        <v>-79.08</v>
      </c>
      <c r="H38">
        <v>14.45</v>
      </c>
      <c r="I38">
        <v>15.758333333333301</v>
      </c>
      <c r="J38">
        <v>15.158333333333299</v>
      </c>
      <c r="K38">
        <v>14.35</v>
      </c>
      <c r="L38">
        <v>15.008333333333301</v>
      </c>
      <c r="AH38">
        <v>5</v>
      </c>
      <c r="AI38">
        <f t="shared" si="4"/>
        <v>14.944999999999983</v>
      </c>
      <c r="AJ38">
        <f>IF(ISBLANK(H38),"",H38-$AI$38)</f>
        <v>-0.49499999999998323</v>
      </c>
      <c r="AK38">
        <f t="shared" ref="AK38:BG38" si="73">IF(ISBLANK(I38),"",I38-$AI$38)</f>
        <v>0.81333333333331836</v>
      </c>
      <c r="AL38">
        <f t="shared" si="73"/>
        <v>0.21333333333331694</v>
      </c>
      <c r="AM38">
        <f t="shared" si="73"/>
        <v>-0.59499999999998288</v>
      </c>
      <c r="AN38">
        <f t="shared" si="73"/>
        <v>6.3333333333318365E-2</v>
      </c>
      <c r="AO38" t="str">
        <f t="shared" si="73"/>
        <v/>
      </c>
      <c r="AP38" t="str">
        <f t="shared" si="73"/>
        <v/>
      </c>
      <c r="AQ38" t="str">
        <f t="shared" si="73"/>
        <v/>
      </c>
      <c r="AR38" t="str">
        <f t="shared" si="73"/>
        <v/>
      </c>
      <c r="AS38" t="str">
        <f t="shared" si="73"/>
        <v/>
      </c>
      <c r="AT38" t="str">
        <f t="shared" si="73"/>
        <v/>
      </c>
      <c r="AU38" t="str">
        <f t="shared" si="73"/>
        <v/>
      </c>
      <c r="AV38" t="str">
        <f t="shared" si="73"/>
        <v/>
      </c>
      <c r="AW38" t="str">
        <f t="shared" si="73"/>
        <v/>
      </c>
      <c r="AX38" t="str">
        <f t="shared" si="73"/>
        <v/>
      </c>
      <c r="AY38" t="str">
        <f t="shared" si="73"/>
        <v/>
      </c>
      <c r="AZ38" t="str">
        <f t="shared" si="73"/>
        <v/>
      </c>
      <c r="BA38" t="str">
        <f t="shared" si="73"/>
        <v/>
      </c>
      <c r="BB38" t="str">
        <f t="shared" si="73"/>
        <v/>
      </c>
      <c r="BC38" t="str">
        <f t="shared" si="73"/>
        <v/>
      </c>
      <c r="BD38" t="str">
        <f t="shared" si="73"/>
        <v/>
      </c>
      <c r="BE38" t="str">
        <f t="shared" si="73"/>
        <v/>
      </c>
      <c r="BF38" t="str">
        <f t="shared" si="73"/>
        <v/>
      </c>
      <c r="BG38" t="str">
        <f t="shared" si="73"/>
        <v/>
      </c>
      <c r="BH38" t="str">
        <f>IF(ISBLANK(AF38),"",AF38-$AI$38)</f>
        <v/>
      </c>
      <c r="BI38" t="str">
        <f t="shared" ref="BI38" si="74">IF(ISBLANK(AG38),"",AG38-$AI$38)</f>
        <v/>
      </c>
    </row>
    <row r="39" spans="1:61" x14ac:dyDescent="0.15">
      <c r="A39" s="22">
        <v>22</v>
      </c>
      <c r="B39" s="22">
        <v>2656</v>
      </c>
      <c r="C39" s="3" t="s">
        <v>194</v>
      </c>
      <c r="D39" s="22">
        <v>1997</v>
      </c>
      <c r="E39" s="3" t="s">
        <v>30</v>
      </c>
      <c r="F39" s="3">
        <v>35.9</v>
      </c>
      <c r="G39" s="3">
        <v>-84.33</v>
      </c>
      <c r="H39">
        <v>14.641666666666699</v>
      </c>
      <c r="I39">
        <v>16.274999999999999</v>
      </c>
      <c r="J39">
        <v>15.533333333333299</v>
      </c>
      <c r="K39">
        <v>14.908333333333299</v>
      </c>
      <c r="L39">
        <v>15.1666666666667</v>
      </c>
      <c r="AH39">
        <v>5</v>
      </c>
      <c r="AI39">
        <f t="shared" si="4"/>
        <v>15.305000000000001</v>
      </c>
      <c r="AJ39">
        <f>IF(ISBLANK(H39),"",H39-$AI$39)</f>
        <v>-0.66333333333330202</v>
      </c>
      <c r="AK39">
        <f t="shared" ref="AK39:BG39" si="75">IF(ISBLANK(I39),"",I39-$AI$39)</f>
        <v>0.96999999999999709</v>
      </c>
      <c r="AL39">
        <f t="shared" si="75"/>
        <v>0.22833333333329797</v>
      </c>
      <c r="AM39">
        <f t="shared" si="75"/>
        <v>-0.39666666666670203</v>
      </c>
      <c r="AN39">
        <f t="shared" si="75"/>
        <v>-0.13833333333330167</v>
      </c>
      <c r="AO39" t="str">
        <f t="shared" si="75"/>
        <v/>
      </c>
      <c r="AP39" t="str">
        <f t="shared" si="75"/>
        <v/>
      </c>
      <c r="AQ39" t="str">
        <f t="shared" si="75"/>
        <v/>
      </c>
      <c r="AR39" t="str">
        <f t="shared" si="75"/>
        <v/>
      </c>
      <c r="AS39" t="str">
        <f t="shared" si="75"/>
        <v/>
      </c>
      <c r="AT39" t="str">
        <f t="shared" si="75"/>
        <v/>
      </c>
      <c r="AU39" t="str">
        <f t="shared" si="75"/>
        <v/>
      </c>
      <c r="AV39" t="str">
        <f t="shared" si="75"/>
        <v/>
      </c>
      <c r="AW39" t="str">
        <f t="shared" si="75"/>
        <v/>
      </c>
      <c r="AX39" t="str">
        <f t="shared" si="75"/>
        <v/>
      </c>
      <c r="AY39" t="str">
        <f t="shared" si="75"/>
        <v/>
      </c>
      <c r="AZ39" t="str">
        <f t="shared" si="75"/>
        <v/>
      </c>
      <c r="BA39" t="str">
        <f t="shared" si="75"/>
        <v/>
      </c>
      <c r="BB39" t="str">
        <f t="shared" si="75"/>
        <v/>
      </c>
      <c r="BC39" t="str">
        <f t="shared" si="75"/>
        <v/>
      </c>
      <c r="BD39" t="str">
        <f t="shared" si="75"/>
        <v/>
      </c>
      <c r="BE39" t="str">
        <f t="shared" si="75"/>
        <v/>
      </c>
      <c r="BF39" t="str">
        <f t="shared" si="75"/>
        <v/>
      </c>
      <c r="BG39" t="str">
        <f t="shared" si="75"/>
        <v/>
      </c>
      <c r="BH39" t="str">
        <f>IF(ISBLANK(AF39),"",AF39-$AI$39)</f>
        <v/>
      </c>
      <c r="BI39" t="str">
        <f t="shared" ref="BI39" si="76">IF(ISBLANK(AG39),"",AG39-$AI$39)</f>
        <v/>
      </c>
    </row>
    <row r="40" spans="1:61" x14ac:dyDescent="0.15">
      <c r="A40" s="22">
        <v>23</v>
      </c>
      <c r="B40" s="22">
        <v>7290</v>
      </c>
      <c r="C40" s="3" t="s">
        <v>201</v>
      </c>
      <c r="D40" s="22">
        <v>2005</v>
      </c>
      <c r="E40" s="3" t="s">
        <v>124</v>
      </c>
      <c r="F40" s="3">
        <v>35.97</v>
      </c>
      <c r="G40" s="3">
        <v>-79.13</v>
      </c>
      <c r="H40">
        <v>14.95</v>
      </c>
      <c r="I40">
        <v>15.033333333333299</v>
      </c>
      <c r="J40">
        <v>15.775</v>
      </c>
      <c r="K40">
        <v>14.883333333333301</v>
      </c>
      <c r="L40">
        <v>14.85</v>
      </c>
      <c r="M40">
        <v>14.8083333333333</v>
      </c>
      <c r="AH40">
        <v>6</v>
      </c>
      <c r="AI40">
        <f t="shared" si="4"/>
        <v>15.049999999999981</v>
      </c>
      <c r="AJ40">
        <f>IF(ISBLANK(H40),"",H40-$AI$40)</f>
        <v>-9.9999999999981881E-2</v>
      </c>
      <c r="AK40">
        <f t="shared" ref="AK40:BG40" si="77">IF(ISBLANK(I40),"",I40-$AI$40)</f>
        <v>-1.6666666666681706E-2</v>
      </c>
      <c r="AL40">
        <f t="shared" si="77"/>
        <v>0.72500000000001918</v>
      </c>
      <c r="AM40">
        <f t="shared" si="77"/>
        <v>-0.16666666666668029</v>
      </c>
      <c r="AN40">
        <f t="shared" si="77"/>
        <v>-0.19999999999998153</v>
      </c>
      <c r="AO40">
        <f t="shared" si="77"/>
        <v>-0.24166666666668135</v>
      </c>
      <c r="AP40" t="str">
        <f t="shared" si="77"/>
        <v/>
      </c>
      <c r="AQ40" t="str">
        <f t="shared" si="77"/>
        <v/>
      </c>
      <c r="AR40" t="str">
        <f t="shared" si="77"/>
        <v/>
      </c>
      <c r="AS40" t="str">
        <f t="shared" si="77"/>
        <v/>
      </c>
      <c r="AT40" t="str">
        <f t="shared" si="77"/>
        <v/>
      </c>
      <c r="AU40" t="str">
        <f t="shared" si="77"/>
        <v/>
      </c>
      <c r="AV40" t="str">
        <f t="shared" si="77"/>
        <v/>
      </c>
      <c r="AW40" t="str">
        <f t="shared" si="77"/>
        <v/>
      </c>
      <c r="AX40" t="str">
        <f t="shared" si="77"/>
        <v/>
      </c>
      <c r="AY40" t="str">
        <f t="shared" si="77"/>
        <v/>
      </c>
      <c r="AZ40" t="str">
        <f t="shared" si="77"/>
        <v/>
      </c>
      <c r="BA40" t="str">
        <f t="shared" si="77"/>
        <v/>
      </c>
      <c r="BB40" t="str">
        <f t="shared" si="77"/>
        <v/>
      </c>
      <c r="BC40" t="str">
        <f t="shared" si="77"/>
        <v/>
      </c>
      <c r="BD40" t="str">
        <f t="shared" si="77"/>
        <v/>
      </c>
      <c r="BE40" t="str">
        <f t="shared" si="77"/>
        <v/>
      </c>
      <c r="BF40" t="str">
        <f t="shared" si="77"/>
        <v/>
      </c>
      <c r="BG40" t="str">
        <f t="shared" si="77"/>
        <v/>
      </c>
      <c r="BH40" t="str">
        <f>IF(ISBLANK(AF40),"",AF40-$AI$40)</f>
        <v/>
      </c>
      <c r="BI40" t="str">
        <f t="shared" ref="BI40" si="78">IF(ISBLANK(AG40),"",AG40-$AI$40)</f>
        <v/>
      </c>
    </row>
    <row r="41" spans="1:61" x14ac:dyDescent="0.15">
      <c r="A41" s="22">
        <v>23</v>
      </c>
      <c r="B41" s="22">
        <v>7290</v>
      </c>
      <c r="C41" s="3" t="s">
        <v>202</v>
      </c>
      <c r="D41" s="22">
        <v>2005</v>
      </c>
      <c r="E41" s="3" t="s">
        <v>124</v>
      </c>
      <c r="F41" s="3">
        <v>35.97</v>
      </c>
      <c r="G41" s="3">
        <v>-79.13</v>
      </c>
      <c r="H41">
        <v>14.95</v>
      </c>
      <c r="I41">
        <v>15.033333333333299</v>
      </c>
      <c r="J41">
        <v>15.775</v>
      </c>
      <c r="K41">
        <v>14.883333333333301</v>
      </c>
      <c r="L41">
        <v>14.85</v>
      </c>
      <c r="M41">
        <v>14.8083333333333</v>
      </c>
      <c r="AH41">
        <v>6</v>
      </c>
      <c r="AI41">
        <f t="shared" si="4"/>
        <v>15.049999999999981</v>
      </c>
      <c r="AJ41">
        <f>IF(ISBLANK(H41),"",H41-$AI$41)</f>
        <v>-9.9999999999981881E-2</v>
      </c>
      <c r="AK41">
        <f t="shared" ref="AK41:BG41" si="79">IF(ISBLANK(I41),"",I41-$AI$41)</f>
        <v>-1.6666666666681706E-2</v>
      </c>
      <c r="AL41">
        <f t="shared" si="79"/>
        <v>0.72500000000001918</v>
      </c>
      <c r="AM41">
        <f t="shared" si="79"/>
        <v>-0.16666666666668029</v>
      </c>
      <c r="AN41">
        <f t="shared" si="79"/>
        <v>-0.19999999999998153</v>
      </c>
      <c r="AO41">
        <f t="shared" si="79"/>
        <v>-0.24166666666668135</v>
      </c>
      <c r="AP41" t="str">
        <f t="shared" si="79"/>
        <v/>
      </c>
      <c r="AQ41" t="str">
        <f t="shared" si="79"/>
        <v/>
      </c>
      <c r="AR41" t="str">
        <f t="shared" si="79"/>
        <v/>
      </c>
      <c r="AS41" t="str">
        <f t="shared" si="79"/>
        <v/>
      </c>
      <c r="AT41" t="str">
        <f t="shared" si="79"/>
        <v/>
      </c>
      <c r="AU41" t="str">
        <f t="shared" si="79"/>
        <v/>
      </c>
      <c r="AV41" t="str">
        <f t="shared" si="79"/>
        <v/>
      </c>
      <c r="AW41" t="str">
        <f t="shared" si="79"/>
        <v/>
      </c>
      <c r="AX41" t="str">
        <f t="shared" si="79"/>
        <v/>
      </c>
      <c r="AY41" t="str">
        <f t="shared" si="79"/>
        <v/>
      </c>
      <c r="AZ41" t="str">
        <f t="shared" si="79"/>
        <v/>
      </c>
      <c r="BA41" t="str">
        <f t="shared" si="79"/>
        <v/>
      </c>
      <c r="BB41" t="str">
        <f t="shared" si="79"/>
        <v/>
      </c>
      <c r="BC41" t="str">
        <f t="shared" si="79"/>
        <v/>
      </c>
      <c r="BD41" t="str">
        <f t="shared" si="79"/>
        <v/>
      </c>
      <c r="BE41" t="str">
        <f t="shared" si="79"/>
        <v/>
      </c>
      <c r="BF41" t="str">
        <f t="shared" si="79"/>
        <v/>
      </c>
      <c r="BG41" t="str">
        <f t="shared" si="79"/>
        <v/>
      </c>
      <c r="BH41" t="str">
        <f>IF(ISBLANK(AF41),"",AF41-$AI$41)</f>
        <v/>
      </c>
      <c r="BI41" t="str">
        <f t="shared" ref="BI41" si="80">IF(ISBLANK(AG41),"",AG41-$AI$41)</f>
        <v/>
      </c>
    </row>
    <row r="42" spans="1:61" x14ac:dyDescent="0.15">
      <c r="A42" s="22">
        <v>23</v>
      </c>
      <c r="B42" s="22">
        <v>7290</v>
      </c>
      <c r="C42" s="3" t="s">
        <v>203</v>
      </c>
      <c r="D42" s="22">
        <v>2005</v>
      </c>
      <c r="E42" s="3" t="s">
        <v>124</v>
      </c>
      <c r="F42" s="3">
        <v>35.97</v>
      </c>
      <c r="G42" s="3">
        <v>-79.13</v>
      </c>
      <c r="H42">
        <v>14.95</v>
      </c>
      <c r="I42">
        <v>15.033333333333299</v>
      </c>
      <c r="J42">
        <v>15.775</v>
      </c>
      <c r="K42">
        <v>14.883333333333301</v>
      </c>
      <c r="L42">
        <v>14.85</v>
      </c>
      <c r="M42">
        <v>14.8083333333333</v>
      </c>
      <c r="AH42">
        <v>6</v>
      </c>
      <c r="AI42">
        <f t="shared" si="4"/>
        <v>15.049999999999981</v>
      </c>
      <c r="AJ42">
        <f>IF(ISBLANK(H42),"",H42-$AI$42)</f>
        <v>-9.9999999999981881E-2</v>
      </c>
      <c r="AK42">
        <f t="shared" ref="AK42:BG42" si="81">IF(ISBLANK(I42),"",I42-$AI$42)</f>
        <v>-1.6666666666681706E-2</v>
      </c>
      <c r="AL42">
        <f t="shared" si="81"/>
        <v>0.72500000000001918</v>
      </c>
      <c r="AM42">
        <f t="shared" si="81"/>
        <v>-0.16666666666668029</v>
      </c>
      <c r="AN42">
        <f t="shared" si="81"/>
        <v>-0.19999999999998153</v>
      </c>
      <c r="AO42">
        <f t="shared" si="81"/>
        <v>-0.24166666666668135</v>
      </c>
      <c r="AP42" t="str">
        <f t="shared" si="81"/>
        <v/>
      </c>
      <c r="AQ42" t="str">
        <f t="shared" si="81"/>
        <v/>
      </c>
      <c r="AR42" t="str">
        <f t="shared" si="81"/>
        <v/>
      </c>
      <c r="AS42" t="str">
        <f t="shared" si="81"/>
        <v/>
      </c>
      <c r="AT42" t="str">
        <f t="shared" si="81"/>
        <v/>
      </c>
      <c r="AU42" t="str">
        <f t="shared" si="81"/>
        <v/>
      </c>
      <c r="AV42" t="str">
        <f t="shared" si="81"/>
        <v/>
      </c>
      <c r="AW42" t="str">
        <f t="shared" si="81"/>
        <v/>
      </c>
      <c r="AX42" t="str">
        <f t="shared" si="81"/>
        <v/>
      </c>
      <c r="AY42" t="str">
        <f t="shared" si="81"/>
        <v/>
      </c>
      <c r="AZ42" t="str">
        <f t="shared" si="81"/>
        <v/>
      </c>
      <c r="BA42" t="str">
        <f t="shared" si="81"/>
        <v/>
      </c>
      <c r="BB42" t="str">
        <f t="shared" si="81"/>
        <v/>
      </c>
      <c r="BC42" t="str">
        <f t="shared" si="81"/>
        <v/>
      </c>
      <c r="BD42" t="str">
        <f t="shared" si="81"/>
        <v/>
      </c>
      <c r="BE42" t="str">
        <f t="shared" si="81"/>
        <v/>
      </c>
      <c r="BF42" t="str">
        <f t="shared" si="81"/>
        <v/>
      </c>
      <c r="BG42" t="str">
        <f t="shared" si="81"/>
        <v/>
      </c>
      <c r="BH42" t="str">
        <f>IF(ISBLANK(AF42),"",AF42-$AI$42)</f>
        <v/>
      </c>
      <c r="BI42" t="str">
        <f t="shared" ref="BI42" si="82">IF(ISBLANK(AG42),"",AG42-$AI$42)</f>
        <v/>
      </c>
    </row>
    <row r="43" spans="1:61" x14ac:dyDescent="0.15">
      <c r="A43" s="22">
        <v>23</v>
      </c>
      <c r="B43" s="22">
        <v>7290</v>
      </c>
      <c r="C43" s="20" t="s">
        <v>204</v>
      </c>
      <c r="D43" s="22">
        <v>2001</v>
      </c>
      <c r="E43" s="20" t="s">
        <v>124</v>
      </c>
      <c r="F43" s="3">
        <v>35.97</v>
      </c>
      <c r="G43" s="3">
        <v>-79.13</v>
      </c>
      <c r="H43">
        <v>15.008333333333301</v>
      </c>
      <c r="I43">
        <v>15.358333333333301</v>
      </c>
      <c r="J43">
        <v>14.3333333333333</v>
      </c>
      <c r="K43">
        <v>15.0666666666667</v>
      </c>
      <c r="L43">
        <v>14.95</v>
      </c>
      <c r="M43">
        <v>15.033333333333299</v>
      </c>
      <c r="N43">
        <v>15.775</v>
      </c>
      <c r="O43">
        <v>14.883333333333301</v>
      </c>
      <c r="P43">
        <v>14.85</v>
      </c>
      <c r="Q43">
        <v>14.8083333333333</v>
      </c>
      <c r="AH43">
        <v>10</v>
      </c>
      <c r="AI43">
        <f t="shared" si="4"/>
        <v>15.006666666666652</v>
      </c>
      <c r="AJ43">
        <f>IF(ISBLANK(H43),"",H43-$AI$43)</f>
        <v>1.6666666666491636E-3</v>
      </c>
      <c r="AK43">
        <f t="shared" ref="AK43:BG43" si="83">IF(ISBLANK(I43),"",I43-$AI$43)</f>
        <v>0.35166666666664881</v>
      </c>
      <c r="AL43">
        <f t="shared" si="83"/>
        <v>-0.67333333333335155</v>
      </c>
      <c r="AM43">
        <f t="shared" si="83"/>
        <v>6.0000000000048459E-2</v>
      </c>
      <c r="AN43">
        <f t="shared" si="83"/>
        <v>-5.6666666666652432E-2</v>
      </c>
      <c r="AO43">
        <f t="shared" si="83"/>
        <v>2.6666666666647743E-2</v>
      </c>
      <c r="AP43">
        <f t="shared" si="83"/>
        <v>0.76833333333334863</v>
      </c>
      <c r="AQ43">
        <f t="shared" si="83"/>
        <v>-0.12333333333335084</v>
      </c>
      <c r="AR43">
        <f t="shared" si="83"/>
        <v>-0.15666666666665208</v>
      </c>
      <c r="AS43">
        <f t="shared" si="83"/>
        <v>-0.1983333333333519</v>
      </c>
      <c r="AT43" t="str">
        <f t="shared" si="83"/>
        <v/>
      </c>
      <c r="AU43" t="str">
        <f t="shared" si="83"/>
        <v/>
      </c>
      <c r="AV43" t="str">
        <f t="shared" si="83"/>
        <v/>
      </c>
      <c r="AW43" t="str">
        <f t="shared" si="83"/>
        <v/>
      </c>
      <c r="AX43" t="str">
        <f t="shared" si="83"/>
        <v/>
      </c>
      <c r="AY43" t="str">
        <f t="shared" si="83"/>
        <v/>
      </c>
      <c r="AZ43" t="str">
        <f t="shared" si="83"/>
        <v/>
      </c>
      <c r="BA43" t="str">
        <f t="shared" si="83"/>
        <v/>
      </c>
      <c r="BB43" t="str">
        <f t="shared" si="83"/>
        <v/>
      </c>
      <c r="BC43" t="str">
        <f t="shared" si="83"/>
        <v/>
      </c>
      <c r="BD43" t="str">
        <f t="shared" si="83"/>
        <v/>
      </c>
      <c r="BE43" t="str">
        <f t="shared" si="83"/>
        <v/>
      </c>
      <c r="BF43" t="str">
        <f t="shared" si="83"/>
        <v/>
      </c>
      <c r="BG43" t="str">
        <f t="shared" si="83"/>
        <v/>
      </c>
      <c r="BH43" t="str">
        <f>IF(ISBLANK(AF43),"",AF43-$AI$43)</f>
        <v/>
      </c>
      <c r="BI43" t="str">
        <f t="shared" ref="BI43" si="84">IF(ISBLANK(AG43),"",AG43-$AI$43)</f>
        <v/>
      </c>
    </row>
    <row r="44" spans="1:61" x14ac:dyDescent="0.15">
      <c r="A44" s="22">
        <v>23</v>
      </c>
      <c r="B44" s="22">
        <v>7290</v>
      </c>
      <c r="C44" s="3" t="s">
        <v>205</v>
      </c>
      <c r="D44" s="22">
        <v>2001</v>
      </c>
      <c r="E44" s="3" t="s">
        <v>124</v>
      </c>
      <c r="F44" s="3">
        <v>35.97</v>
      </c>
      <c r="G44" s="3">
        <v>-79.13</v>
      </c>
      <c r="H44">
        <v>15.008333333333301</v>
      </c>
      <c r="I44">
        <v>15.358333333333301</v>
      </c>
      <c r="J44">
        <v>14.3333333333333</v>
      </c>
      <c r="K44">
        <v>15.0666666666667</v>
      </c>
      <c r="L44">
        <v>14.95</v>
      </c>
      <c r="M44">
        <v>15.033333333333299</v>
      </c>
      <c r="N44">
        <v>15.775</v>
      </c>
      <c r="O44">
        <v>14.883333333333301</v>
      </c>
      <c r="P44">
        <v>14.85</v>
      </c>
      <c r="Q44">
        <v>14.8083333333333</v>
      </c>
      <c r="AH44">
        <v>10</v>
      </c>
      <c r="AI44">
        <f t="shared" si="4"/>
        <v>15.006666666666652</v>
      </c>
      <c r="AJ44">
        <f>IF(ISBLANK(H44),"",H44-$AI$44)</f>
        <v>1.6666666666491636E-3</v>
      </c>
      <c r="AK44">
        <f t="shared" ref="AK44:BG44" si="85">IF(ISBLANK(I44),"",I44-$AI$44)</f>
        <v>0.35166666666664881</v>
      </c>
      <c r="AL44">
        <f t="shared" si="85"/>
        <v>-0.67333333333335155</v>
      </c>
      <c r="AM44">
        <f t="shared" si="85"/>
        <v>6.0000000000048459E-2</v>
      </c>
      <c r="AN44">
        <f t="shared" si="85"/>
        <v>-5.6666666666652432E-2</v>
      </c>
      <c r="AO44">
        <f t="shared" si="85"/>
        <v>2.6666666666647743E-2</v>
      </c>
      <c r="AP44">
        <f t="shared" si="85"/>
        <v>0.76833333333334863</v>
      </c>
      <c r="AQ44">
        <f t="shared" si="85"/>
        <v>-0.12333333333335084</v>
      </c>
      <c r="AR44">
        <f t="shared" si="85"/>
        <v>-0.15666666666665208</v>
      </c>
      <c r="AS44">
        <f t="shared" si="85"/>
        <v>-0.1983333333333519</v>
      </c>
      <c r="AT44" t="str">
        <f t="shared" si="85"/>
        <v/>
      </c>
      <c r="AU44" t="str">
        <f t="shared" si="85"/>
        <v/>
      </c>
      <c r="AV44" t="str">
        <f t="shared" si="85"/>
        <v/>
      </c>
      <c r="AW44" t="str">
        <f t="shared" si="85"/>
        <v/>
      </c>
      <c r="AX44" t="str">
        <f t="shared" si="85"/>
        <v/>
      </c>
      <c r="AY44" t="str">
        <f t="shared" si="85"/>
        <v/>
      </c>
      <c r="AZ44" t="str">
        <f t="shared" si="85"/>
        <v/>
      </c>
      <c r="BA44" t="str">
        <f t="shared" si="85"/>
        <v/>
      </c>
      <c r="BB44" t="str">
        <f t="shared" si="85"/>
        <v/>
      </c>
      <c r="BC44" t="str">
        <f t="shared" si="85"/>
        <v/>
      </c>
      <c r="BD44" t="str">
        <f t="shared" si="85"/>
        <v/>
      </c>
      <c r="BE44" t="str">
        <f t="shared" si="85"/>
        <v/>
      </c>
      <c r="BF44" t="str">
        <f t="shared" si="85"/>
        <v/>
      </c>
      <c r="BG44" t="str">
        <f t="shared" si="85"/>
        <v/>
      </c>
      <c r="BH44" t="str">
        <f>IF(ISBLANK(AF44),"",AF44-$AI$44)</f>
        <v/>
      </c>
      <c r="BI44" t="str">
        <f t="shared" ref="BI44" si="86">IF(ISBLANK(AG44),"",AG44-$AI$44)</f>
        <v/>
      </c>
    </row>
    <row r="45" spans="1:61" x14ac:dyDescent="0.15">
      <c r="A45" s="22">
        <v>23</v>
      </c>
      <c r="B45" s="22">
        <v>7290</v>
      </c>
      <c r="C45" s="3" t="s">
        <v>206</v>
      </c>
      <c r="D45" s="22">
        <v>2001</v>
      </c>
      <c r="E45" s="3" t="s">
        <v>124</v>
      </c>
      <c r="F45" s="3">
        <v>35.97</v>
      </c>
      <c r="G45" s="3">
        <v>-79.13</v>
      </c>
      <c r="H45">
        <v>15.008333333333301</v>
      </c>
      <c r="I45">
        <v>15.358333333333301</v>
      </c>
      <c r="J45">
        <v>14.3333333333333</v>
      </c>
      <c r="K45">
        <v>15.0666666666667</v>
      </c>
      <c r="L45">
        <v>14.95</v>
      </c>
      <c r="AH45">
        <v>5</v>
      </c>
      <c r="AI45">
        <f t="shared" si="4"/>
        <v>14.943333333333319</v>
      </c>
      <c r="AJ45">
        <f>IF(ISBLANK(H45),"",H45-$AI$45)</f>
        <v>6.4999999999981739E-2</v>
      </c>
      <c r="AK45">
        <f t="shared" ref="AK45:BG45" si="87">IF(ISBLANK(I45),"",I45-$AI$45)</f>
        <v>0.41499999999998138</v>
      </c>
      <c r="AL45">
        <f t="shared" si="87"/>
        <v>-0.61000000000001897</v>
      </c>
      <c r="AM45">
        <f t="shared" si="87"/>
        <v>0.12333333333338103</v>
      </c>
      <c r="AN45">
        <f t="shared" si="87"/>
        <v>6.6666666666801433E-3</v>
      </c>
      <c r="AO45" t="str">
        <f t="shared" si="87"/>
        <v/>
      </c>
      <c r="AP45" t="str">
        <f t="shared" si="87"/>
        <v/>
      </c>
      <c r="AQ45" t="str">
        <f t="shared" si="87"/>
        <v/>
      </c>
      <c r="AR45" t="str">
        <f t="shared" si="87"/>
        <v/>
      </c>
      <c r="AS45" t="str">
        <f t="shared" si="87"/>
        <v/>
      </c>
      <c r="AT45" t="str">
        <f t="shared" si="87"/>
        <v/>
      </c>
      <c r="AU45" t="str">
        <f t="shared" si="87"/>
        <v/>
      </c>
      <c r="AV45" t="str">
        <f t="shared" si="87"/>
        <v/>
      </c>
      <c r="AW45" t="str">
        <f t="shared" si="87"/>
        <v/>
      </c>
      <c r="AX45" t="str">
        <f t="shared" si="87"/>
        <v/>
      </c>
      <c r="AY45" t="str">
        <f t="shared" si="87"/>
        <v/>
      </c>
      <c r="AZ45" t="str">
        <f t="shared" si="87"/>
        <v/>
      </c>
      <c r="BA45" t="str">
        <f t="shared" si="87"/>
        <v/>
      </c>
      <c r="BB45" t="str">
        <f t="shared" si="87"/>
        <v/>
      </c>
      <c r="BC45" t="str">
        <f t="shared" si="87"/>
        <v/>
      </c>
      <c r="BD45" t="str">
        <f t="shared" si="87"/>
        <v/>
      </c>
      <c r="BE45" t="str">
        <f t="shared" si="87"/>
        <v/>
      </c>
      <c r="BF45" t="str">
        <f t="shared" si="87"/>
        <v/>
      </c>
      <c r="BG45" t="str">
        <f t="shared" si="87"/>
        <v/>
      </c>
      <c r="BH45" t="str">
        <f>IF(ISBLANK(AF45),"",AF45-$AI$45)</f>
        <v/>
      </c>
      <c r="BI45" t="str">
        <f t="shared" ref="BI45" si="88">IF(ISBLANK(AG45),"",AG45-$AI$45)</f>
        <v/>
      </c>
    </row>
    <row r="46" spans="1:61" x14ac:dyDescent="0.15">
      <c r="A46" s="22">
        <v>24</v>
      </c>
      <c r="B46" s="22">
        <v>7636</v>
      </c>
      <c r="C46" s="3" t="s">
        <v>214</v>
      </c>
      <c r="D46" s="22">
        <v>2005</v>
      </c>
      <c r="E46" s="3" t="s">
        <v>37</v>
      </c>
      <c r="F46" s="3">
        <v>37.733333330000001</v>
      </c>
      <c r="G46" s="3">
        <v>112.3666667</v>
      </c>
      <c r="H46">
        <v>6.44166666666667</v>
      </c>
      <c r="I46">
        <v>7.18333333333333</v>
      </c>
      <c r="J46">
        <v>6.8833333333333302</v>
      </c>
      <c r="K46">
        <v>6.2833333333333297</v>
      </c>
      <c r="L46">
        <v>6.5166666666666702</v>
      </c>
      <c r="AH46">
        <v>5</v>
      </c>
      <c r="AI46">
        <f t="shared" si="4"/>
        <v>6.6616666666666662</v>
      </c>
      <c r="AJ46">
        <f>IF(ISBLANK(H46),"",H46-$AI$46)</f>
        <v>-0.2199999999999962</v>
      </c>
      <c r="AK46">
        <f t="shared" ref="AK46:BG46" si="89">IF(ISBLANK(I46),"",I46-$AI$46)</f>
        <v>0.52166666666666384</v>
      </c>
      <c r="AL46">
        <f t="shared" si="89"/>
        <v>0.22166666666666401</v>
      </c>
      <c r="AM46">
        <f t="shared" si="89"/>
        <v>-0.37833333333333652</v>
      </c>
      <c r="AN46">
        <f t="shared" si="89"/>
        <v>-0.14499999999999602</v>
      </c>
      <c r="AO46" t="str">
        <f t="shared" si="89"/>
        <v/>
      </c>
      <c r="AP46" t="str">
        <f t="shared" si="89"/>
        <v/>
      </c>
      <c r="AQ46" t="str">
        <f t="shared" si="89"/>
        <v/>
      </c>
      <c r="AR46" t="str">
        <f t="shared" si="89"/>
        <v/>
      </c>
      <c r="AS46" t="str">
        <f t="shared" si="89"/>
        <v/>
      </c>
      <c r="AT46" t="str">
        <f t="shared" si="89"/>
        <v/>
      </c>
      <c r="AU46" t="str">
        <f t="shared" si="89"/>
        <v/>
      </c>
      <c r="AV46" t="str">
        <f t="shared" si="89"/>
        <v/>
      </c>
      <c r="AW46" t="str">
        <f t="shared" si="89"/>
        <v/>
      </c>
      <c r="AX46" t="str">
        <f t="shared" si="89"/>
        <v/>
      </c>
      <c r="AY46" t="str">
        <f t="shared" si="89"/>
        <v/>
      </c>
      <c r="AZ46" t="str">
        <f t="shared" si="89"/>
        <v/>
      </c>
      <c r="BA46" t="str">
        <f t="shared" si="89"/>
        <v/>
      </c>
      <c r="BB46" t="str">
        <f t="shared" si="89"/>
        <v/>
      </c>
      <c r="BC46" t="str">
        <f t="shared" si="89"/>
        <v/>
      </c>
      <c r="BD46" t="str">
        <f t="shared" si="89"/>
        <v/>
      </c>
      <c r="BE46" t="str">
        <f t="shared" si="89"/>
        <v/>
      </c>
      <c r="BF46" t="str">
        <f t="shared" si="89"/>
        <v/>
      </c>
      <c r="BG46" t="str">
        <f t="shared" si="89"/>
        <v/>
      </c>
      <c r="BH46" t="str">
        <f>IF(ISBLANK(AF46),"",AF46-$AI$46)</f>
        <v/>
      </c>
      <c r="BI46" t="str">
        <f t="shared" ref="BI46" si="90">IF(ISBLANK(AG46),"",AG46-$AI$46)</f>
        <v/>
      </c>
    </row>
    <row r="47" spans="1:61" x14ac:dyDescent="0.15">
      <c r="A47" s="22">
        <v>24</v>
      </c>
      <c r="B47" s="22">
        <v>7636</v>
      </c>
      <c r="C47" s="3" t="s">
        <v>215</v>
      </c>
      <c r="D47" s="22">
        <v>2005</v>
      </c>
      <c r="E47" s="3" t="s">
        <v>37</v>
      </c>
      <c r="F47" s="3">
        <v>37.733333330000001</v>
      </c>
      <c r="G47" s="3">
        <v>112.3666667</v>
      </c>
      <c r="H47">
        <v>6.44166666666667</v>
      </c>
      <c r="I47">
        <v>7.18333333333333</v>
      </c>
      <c r="J47">
        <v>6.8833333333333302</v>
      </c>
      <c r="K47">
        <v>6.2833333333333297</v>
      </c>
      <c r="L47">
        <v>6.5166666666666702</v>
      </c>
      <c r="AH47">
        <v>5</v>
      </c>
      <c r="AI47">
        <f t="shared" si="4"/>
        <v>6.6616666666666662</v>
      </c>
      <c r="AJ47">
        <f>IF(ISBLANK(H47),"",H47-$AI$47)</f>
        <v>-0.2199999999999962</v>
      </c>
      <c r="AK47">
        <f t="shared" ref="AK47:BG47" si="91">IF(ISBLANK(I47),"",I47-$AI$47)</f>
        <v>0.52166666666666384</v>
      </c>
      <c r="AL47">
        <f t="shared" si="91"/>
        <v>0.22166666666666401</v>
      </c>
      <c r="AM47">
        <f t="shared" si="91"/>
        <v>-0.37833333333333652</v>
      </c>
      <c r="AN47">
        <f t="shared" si="91"/>
        <v>-0.14499999999999602</v>
      </c>
      <c r="AO47" t="str">
        <f t="shared" si="91"/>
        <v/>
      </c>
      <c r="AP47" t="str">
        <f t="shared" si="91"/>
        <v/>
      </c>
      <c r="AQ47" t="str">
        <f t="shared" si="91"/>
        <v/>
      </c>
      <c r="AR47" t="str">
        <f t="shared" si="91"/>
        <v/>
      </c>
      <c r="AS47" t="str">
        <f t="shared" si="91"/>
        <v/>
      </c>
      <c r="AT47" t="str">
        <f t="shared" si="91"/>
        <v/>
      </c>
      <c r="AU47" t="str">
        <f t="shared" si="91"/>
        <v/>
      </c>
      <c r="AV47" t="str">
        <f t="shared" si="91"/>
        <v/>
      </c>
      <c r="AW47" t="str">
        <f t="shared" si="91"/>
        <v/>
      </c>
      <c r="AX47" t="str">
        <f t="shared" si="91"/>
        <v/>
      </c>
      <c r="AY47" t="str">
        <f t="shared" si="91"/>
        <v/>
      </c>
      <c r="AZ47" t="str">
        <f t="shared" si="91"/>
        <v/>
      </c>
      <c r="BA47" t="str">
        <f t="shared" si="91"/>
        <v/>
      </c>
      <c r="BB47" t="str">
        <f t="shared" si="91"/>
        <v/>
      </c>
      <c r="BC47" t="str">
        <f t="shared" si="91"/>
        <v/>
      </c>
      <c r="BD47" t="str">
        <f t="shared" si="91"/>
        <v/>
      </c>
      <c r="BE47" t="str">
        <f t="shared" si="91"/>
        <v/>
      </c>
      <c r="BF47" t="str">
        <f t="shared" si="91"/>
        <v/>
      </c>
      <c r="BG47" t="str">
        <f t="shared" si="91"/>
        <v/>
      </c>
      <c r="BH47" t="str">
        <f>IF(ISBLANK(AF47),"",AF47-$AI$47)</f>
        <v/>
      </c>
      <c r="BI47" t="str">
        <f t="shared" ref="BI47" si="92">IF(ISBLANK(AG47),"",AG47-$AI$47)</f>
        <v/>
      </c>
    </row>
    <row r="48" spans="1:61" x14ac:dyDescent="0.15">
      <c r="A48" s="22">
        <v>25</v>
      </c>
      <c r="B48" s="22">
        <v>10266</v>
      </c>
      <c r="C48" s="3" t="s">
        <v>223</v>
      </c>
      <c r="D48" s="22">
        <v>2008</v>
      </c>
      <c r="E48" s="3" t="s">
        <v>31</v>
      </c>
      <c r="F48" s="3">
        <v>35.200000000000003</v>
      </c>
      <c r="G48" s="3">
        <v>104.67</v>
      </c>
      <c r="H48">
        <v>6.0750000000000002</v>
      </c>
      <c r="I48">
        <v>6.6333333333333302</v>
      </c>
      <c r="J48">
        <v>6.5416666666666696</v>
      </c>
      <c r="K48">
        <v>5.9666666666666703</v>
      </c>
      <c r="L48">
        <v>5.7666666666666702</v>
      </c>
      <c r="M48">
        <v>7.30833333333333</v>
      </c>
      <c r="AH48">
        <v>6</v>
      </c>
      <c r="AI48">
        <f t="shared" si="4"/>
        <v>6.3819444444444455</v>
      </c>
      <c r="AJ48">
        <f>IF(ISBLANK(H48),"",H48-$AI$48)</f>
        <v>-0.30694444444444535</v>
      </c>
      <c r="AK48">
        <f t="shared" ref="AK48:BG48" si="93">IF(ISBLANK(I48),"",I48-$AI$48)</f>
        <v>0.25138888888888467</v>
      </c>
      <c r="AL48">
        <f t="shared" si="93"/>
        <v>0.1597222222222241</v>
      </c>
      <c r="AM48">
        <f t="shared" si="93"/>
        <v>-0.41527777777777519</v>
      </c>
      <c r="AN48">
        <f t="shared" si="93"/>
        <v>-0.61527777777777537</v>
      </c>
      <c r="AO48">
        <f t="shared" si="93"/>
        <v>0.92638888888888449</v>
      </c>
      <c r="AP48" t="str">
        <f t="shared" si="93"/>
        <v/>
      </c>
      <c r="AQ48" t="str">
        <f t="shared" si="93"/>
        <v/>
      </c>
      <c r="AR48" t="str">
        <f t="shared" si="93"/>
        <v/>
      </c>
      <c r="AS48" t="str">
        <f t="shared" si="93"/>
        <v/>
      </c>
      <c r="AT48" t="str">
        <f t="shared" si="93"/>
        <v/>
      </c>
      <c r="AU48" t="str">
        <f t="shared" si="93"/>
        <v/>
      </c>
      <c r="AV48" t="str">
        <f t="shared" si="93"/>
        <v/>
      </c>
      <c r="AW48" t="str">
        <f t="shared" si="93"/>
        <v/>
      </c>
      <c r="AX48" t="str">
        <f t="shared" si="93"/>
        <v/>
      </c>
      <c r="AY48" t="str">
        <f t="shared" si="93"/>
        <v/>
      </c>
      <c r="AZ48" t="str">
        <f t="shared" si="93"/>
        <v/>
      </c>
      <c r="BA48" t="str">
        <f t="shared" si="93"/>
        <v/>
      </c>
      <c r="BB48" t="str">
        <f t="shared" si="93"/>
        <v/>
      </c>
      <c r="BC48" t="str">
        <f t="shared" si="93"/>
        <v/>
      </c>
      <c r="BD48" t="str">
        <f t="shared" si="93"/>
        <v/>
      </c>
      <c r="BE48" t="str">
        <f t="shared" si="93"/>
        <v/>
      </c>
      <c r="BF48" t="str">
        <f t="shared" si="93"/>
        <v/>
      </c>
      <c r="BG48" t="str">
        <f t="shared" si="93"/>
        <v/>
      </c>
      <c r="BH48" t="str">
        <f>IF(ISBLANK(AF48),"",AF48-$AI$48)</f>
        <v/>
      </c>
      <c r="BI48" t="str">
        <f t="shared" ref="BI48" si="94">IF(ISBLANK(AG48),"",AG48-$AI$48)</f>
        <v/>
      </c>
    </row>
    <row r="49" spans="1:61" x14ac:dyDescent="0.15">
      <c r="A49" s="22">
        <v>26</v>
      </c>
      <c r="B49" s="22">
        <v>2298</v>
      </c>
      <c r="C49" s="3" t="s">
        <v>237</v>
      </c>
      <c r="D49" s="22">
        <v>1993</v>
      </c>
      <c r="E49" s="3" t="s">
        <v>236</v>
      </c>
      <c r="F49" s="3">
        <v>35.97</v>
      </c>
      <c r="G49" s="3">
        <v>-84.3</v>
      </c>
      <c r="H49">
        <v>14.983333333333301</v>
      </c>
      <c r="I49">
        <v>14.9</v>
      </c>
      <c r="J49">
        <v>14.991666666666699</v>
      </c>
      <c r="K49">
        <v>14.1916666666667</v>
      </c>
      <c r="L49">
        <v>14.641666666666699</v>
      </c>
      <c r="M49">
        <v>16.274999999999999</v>
      </c>
      <c r="N49">
        <v>15.533333333333299</v>
      </c>
      <c r="O49">
        <v>14.908333333333299</v>
      </c>
      <c r="AH49">
        <v>8</v>
      </c>
      <c r="AI49">
        <f t="shared" si="4"/>
        <v>15.053125000000001</v>
      </c>
      <c r="AJ49">
        <f>IF(ISBLANK(H49),"",H49-$AI$49)</f>
        <v>-6.9791666666700891E-2</v>
      </c>
      <c r="AK49">
        <f t="shared" ref="AK49:BG49" si="95">IF(ISBLANK(I49),"",I49-$AI$49)</f>
        <v>-0.15312500000000107</v>
      </c>
      <c r="AL49">
        <f t="shared" si="95"/>
        <v>-6.1458333333302306E-2</v>
      </c>
      <c r="AM49">
        <f t="shared" si="95"/>
        <v>-0.86145833333330124</v>
      </c>
      <c r="AN49">
        <f t="shared" si="95"/>
        <v>-0.41145833333330195</v>
      </c>
      <c r="AO49">
        <f t="shared" si="95"/>
        <v>1.2218749999999972</v>
      </c>
      <c r="AP49">
        <f t="shared" si="95"/>
        <v>0.48020833333329804</v>
      </c>
      <c r="AQ49">
        <f t="shared" si="95"/>
        <v>-0.14479166666670196</v>
      </c>
      <c r="AR49" t="str">
        <f t="shared" si="95"/>
        <v/>
      </c>
      <c r="AS49" t="str">
        <f t="shared" si="95"/>
        <v/>
      </c>
      <c r="AT49" t="str">
        <f t="shared" si="95"/>
        <v/>
      </c>
      <c r="AU49" t="str">
        <f t="shared" si="95"/>
        <v/>
      </c>
      <c r="AV49" t="str">
        <f t="shared" si="95"/>
        <v/>
      </c>
      <c r="AW49" t="str">
        <f t="shared" si="95"/>
        <v/>
      </c>
      <c r="AX49" t="str">
        <f t="shared" si="95"/>
        <v/>
      </c>
      <c r="AY49" t="str">
        <f t="shared" si="95"/>
        <v/>
      </c>
      <c r="AZ49" t="str">
        <f t="shared" si="95"/>
        <v/>
      </c>
      <c r="BA49" t="str">
        <f t="shared" si="95"/>
        <v/>
      </c>
      <c r="BB49" t="str">
        <f t="shared" si="95"/>
        <v/>
      </c>
      <c r="BC49" t="str">
        <f t="shared" si="95"/>
        <v/>
      </c>
      <c r="BD49" t="str">
        <f t="shared" si="95"/>
        <v/>
      </c>
      <c r="BE49" t="str">
        <f t="shared" si="95"/>
        <v/>
      </c>
      <c r="BF49" t="str">
        <f t="shared" si="95"/>
        <v/>
      </c>
      <c r="BG49" t="str">
        <f t="shared" si="95"/>
        <v/>
      </c>
      <c r="BH49" t="str">
        <f>IF(ISBLANK(AF49),"",AF49-$AI$49)</f>
        <v/>
      </c>
      <c r="BI49" t="str">
        <f t="shared" ref="BI49" si="96">IF(ISBLANK(AG49),"",AG49-$AI$49)</f>
        <v/>
      </c>
    </row>
    <row r="50" spans="1:61" x14ac:dyDescent="0.15">
      <c r="A50" s="22">
        <v>26</v>
      </c>
      <c r="B50" s="22">
        <v>2298</v>
      </c>
      <c r="C50" s="3" t="s">
        <v>238</v>
      </c>
      <c r="D50" s="22">
        <v>1993</v>
      </c>
      <c r="E50" s="3" t="s">
        <v>236</v>
      </c>
      <c r="F50" s="3">
        <v>35.97</v>
      </c>
      <c r="G50" s="3">
        <v>-84.3</v>
      </c>
      <c r="H50">
        <v>14.983333333333301</v>
      </c>
      <c r="I50">
        <v>14.9</v>
      </c>
      <c r="J50">
        <v>14.991666666666699</v>
      </c>
      <c r="K50">
        <v>14.1916666666667</v>
      </c>
      <c r="L50">
        <v>14.641666666666699</v>
      </c>
      <c r="M50">
        <v>16.274999999999999</v>
      </c>
      <c r="N50">
        <v>15.533333333333299</v>
      </c>
      <c r="O50">
        <v>14.908333333333299</v>
      </c>
      <c r="AH50">
        <v>8</v>
      </c>
      <c r="AI50">
        <f t="shared" si="4"/>
        <v>15.053125000000001</v>
      </c>
      <c r="AJ50">
        <f>IF(ISBLANK(H50),"",H50-$AI$50)</f>
        <v>-6.9791666666700891E-2</v>
      </c>
      <c r="AK50">
        <f t="shared" ref="AK50:BG50" si="97">IF(ISBLANK(I50),"",I50-$AI$50)</f>
        <v>-0.15312500000000107</v>
      </c>
      <c r="AL50">
        <f t="shared" si="97"/>
        <v>-6.1458333333302306E-2</v>
      </c>
      <c r="AM50">
        <f t="shared" si="97"/>
        <v>-0.86145833333330124</v>
      </c>
      <c r="AN50">
        <f t="shared" si="97"/>
        <v>-0.41145833333330195</v>
      </c>
      <c r="AO50">
        <f t="shared" si="97"/>
        <v>1.2218749999999972</v>
      </c>
      <c r="AP50">
        <f t="shared" si="97"/>
        <v>0.48020833333329804</v>
      </c>
      <c r="AQ50">
        <f t="shared" si="97"/>
        <v>-0.14479166666670196</v>
      </c>
      <c r="AR50" t="str">
        <f t="shared" si="97"/>
        <v/>
      </c>
      <c r="AS50" t="str">
        <f t="shared" si="97"/>
        <v/>
      </c>
      <c r="AT50" t="str">
        <f t="shared" si="97"/>
        <v/>
      </c>
      <c r="AU50" t="str">
        <f t="shared" si="97"/>
        <v/>
      </c>
      <c r="AV50" t="str">
        <f t="shared" si="97"/>
        <v/>
      </c>
      <c r="AW50" t="str">
        <f t="shared" si="97"/>
        <v/>
      </c>
      <c r="AX50" t="str">
        <f t="shared" si="97"/>
        <v/>
      </c>
      <c r="AY50" t="str">
        <f t="shared" si="97"/>
        <v/>
      </c>
      <c r="AZ50" t="str">
        <f t="shared" si="97"/>
        <v/>
      </c>
      <c r="BA50" t="str">
        <f t="shared" si="97"/>
        <v/>
      </c>
      <c r="BB50" t="str">
        <f t="shared" si="97"/>
        <v/>
      </c>
      <c r="BC50" t="str">
        <f t="shared" si="97"/>
        <v/>
      </c>
      <c r="BD50" t="str">
        <f t="shared" si="97"/>
        <v/>
      </c>
      <c r="BE50" t="str">
        <f t="shared" si="97"/>
        <v/>
      </c>
      <c r="BF50" t="str">
        <f t="shared" si="97"/>
        <v/>
      </c>
      <c r="BG50" t="str">
        <f t="shared" si="97"/>
        <v/>
      </c>
      <c r="BH50" t="str">
        <f>IF(ISBLANK(AF50),"",AF50-$AI$50)</f>
        <v/>
      </c>
      <c r="BI50" t="str">
        <f t="shared" ref="BI50" si="98">IF(ISBLANK(AG50),"",AG50-$AI$50)</f>
        <v/>
      </c>
    </row>
    <row r="51" spans="1:61" x14ac:dyDescent="0.15">
      <c r="A51" s="22">
        <v>26</v>
      </c>
      <c r="B51" s="22">
        <v>2298</v>
      </c>
      <c r="C51" s="3" t="s">
        <v>239</v>
      </c>
      <c r="D51" s="22">
        <v>1993</v>
      </c>
      <c r="E51" s="3" t="s">
        <v>236</v>
      </c>
      <c r="F51" s="3">
        <v>35.97</v>
      </c>
      <c r="G51" s="3">
        <v>-84.3</v>
      </c>
      <c r="H51">
        <v>14.983333333333301</v>
      </c>
      <c r="I51">
        <v>14.9</v>
      </c>
      <c r="J51">
        <v>14.991666666666699</v>
      </c>
      <c r="K51">
        <v>14.1916666666667</v>
      </c>
      <c r="L51">
        <v>14.641666666666699</v>
      </c>
      <c r="M51">
        <v>16.274999999999999</v>
      </c>
      <c r="N51">
        <v>15.533333333333299</v>
      </c>
      <c r="O51">
        <v>14.908333333333299</v>
      </c>
      <c r="AH51">
        <v>8</v>
      </c>
      <c r="AI51">
        <f t="shared" si="4"/>
        <v>15.053125000000001</v>
      </c>
      <c r="AJ51">
        <f>IF(ISBLANK(H51),"",H51-$AI$51)</f>
        <v>-6.9791666666700891E-2</v>
      </c>
      <c r="AK51">
        <f t="shared" ref="AK51:BG51" si="99">IF(ISBLANK(I51),"",I51-$AI$51)</f>
        <v>-0.15312500000000107</v>
      </c>
      <c r="AL51">
        <f t="shared" si="99"/>
        <v>-6.1458333333302306E-2</v>
      </c>
      <c r="AM51">
        <f t="shared" si="99"/>
        <v>-0.86145833333330124</v>
      </c>
      <c r="AN51">
        <f t="shared" si="99"/>
        <v>-0.41145833333330195</v>
      </c>
      <c r="AO51">
        <f t="shared" si="99"/>
        <v>1.2218749999999972</v>
      </c>
      <c r="AP51">
        <f t="shared" si="99"/>
        <v>0.48020833333329804</v>
      </c>
      <c r="AQ51">
        <f t="shared" si="99"/>
        <v>-0.14479166666670196</v>
      </c>
      <c r="AR51" t="str">
        <f t="shared" si="99"/>
        <v/>
      </c>
      <c r="AS51" t="str">
        <f t="shared" si="99"/>
        <v/>
      </c>
      <c r="AT51" t="str">
        <f t="shared" si="99"/>
        <v/>
      </c>
      <c r="AU51" t="str">
        <f t="shared" si="99"/>
        <v/>
      </c>
      <c r="AV51" t="str">
        <f t="shared" si="99"/>
        <v/>
      </c>
      <c r="AW51" t="str">
        <f t="shared" si="99"/>
        <v/>
      </c>
      <c r="AX51" t="str">
        <f t="shared" si="99"/>
        <v/>
      </c>
      <c r="AY51" t="str">
        <f t="shared" si="99"/>
        <v/>
      </c>
      <c r="AZ51" t="str">
        <f t="shared" si="99"/>
        <v/>
      </c>
      <c r="BA51" t="str">
        <f t="shared" si="99"/>
        <v/>
      </c>
      <c r="BB51" t="str">
        <f t="shared" si="99"/>
        <v/>
      </c>
      <c r="BC51" t="str">
        <f t="shared" si="99"/>
        <v/>
      </c>
      <c r="BD51" t="str">
        <f t="shared" si="99"/>
        <v/>
      </c>
      <c r="BE51" t="str">
        <f t="shared" si="99"/>
        <v/>
      </c>
      <c r="BF51" t="str">
        <f t="shared" si="99"/>
        <v/>
      </c>
      <c r="BG51" t="str">
        <f t="shared" si="99"/>
        <v/>
      </c>
      <c r="BH51" t="str">
        <f>IF(ISBLANK(AF51),"",AF51-$AI$51)</f>
        <v/>
      </c>
      <c r="BI51" t="str">
        <f t="shared" ref="BI51" si="100">IF(ISBLANK(AG51),"",AG51-$AI$51)</f>
        <v/>
      </c>
    </row>
    <row r="52" spans="1:61" x14ac:dyDescent="0.15">
      <c r="A52" s="22">
        <v>27</v>
      </c>
      <c r="B52" s="22">
        <v>11054</v>
      </c>
      <c r="C52" s="3" t="s">
        <v>243</v>
      </c>
      <c r="D52" s="22">
        <v>2009</v>
      </c>
      <c r="E52" s="3" t="s">
        <v>29</v>
      </c>
      <c r="F52" s="3">
        <v>31.85</v>
      </c>
      <c r="G52" s="3">
        <v>131.30000000000001</v>
      </c>
      <c r="H52">
        <v>14.7</v>
      </c>
      <c r="I52">
        <v>14.7083333333333</v>
      </c>
      <c r="J52">
        <v>14.275</v>
      </c>
      <c r="K52">
        <v>14.0833333333333</v>
      </c>
      <c r="L52">
        <v>14.8</v>
      </c>
      <c r="M52">
        <v>14.358333333333301</v>
      </c>
      <c r="AH52">
        <v>6</v>
      </c>
      <c r="AI52">
        <f t="shared" si="4"/>
        <v>14.487499999999985</v>
      </c>
      <c r="AJ52">
        <f>IF(ISBLANK(H52),"",H52-$AI$52)</f>
        <v>0.21250000000001457</v>
      </c>
      <c r="AK52">
        <f t="shared" ref="AK52:BG52" si="101">IF(ISBLANK(I52),"",I52-$AI$52)</f>
        <v>0.22083333333331545</v>
      </c>
      <c r="AL52">
        <f t="shared" si="101"/>
        <v>-0.21249999999998437</v>
      </c>
      <c r="AM52">
        <f t="shared" si="101"/>
        <v>-0.40416666666668455</v>
      </c>
      <c r="AN52">
        <f t="shared" si="101"/>
        <v>0.31250000000001599</v>
      </c>
      <c r="AO52">
        <f t="shared" si="101"/>
        <v>-0.12916666666668419</v>
      </c>
      <c r="AP52" t="str">
        <f t="shared" si="101"/>
        <v/>
      </c>
      <c r="AQ52" t="str">
        <f t="shared" si="101"/>
        <v/>
      </c>
      <c r="AR52" t="str">
        <f t="shared" si="101"/>
        <v/>
      </c>
      <c r="AS52" t="str">
        <f t="shared" si="101"/>
        <v/>
      </c>
      <c r="AT52" t="str">
        <f t="shared" si="101"/>
        <v/>
      </c>
      <c r="AU52" t="str">
        <f t="shared" si="101"/>
        <v/>
      </c>
      <c r="AV52" t="str">
        <f t="shared" si="101"/>
        <v/>
      </c>
      <c r="AW52" t="str">
        <f t="shared" si="101"/>
        <v/>
      </c>
      <c r="AX52" t="str">
        <f t="shared" si="101"/>
        <v/>
      </c>
      <c r="AY52" t="str">
        <f t="shared" si="101"/>
        <v/>
      </c>
      <c r="AZ52" t="str">
        <f t="shared" si="101"/>
        <v/>
      </c>
      <c r="BA52" t="str">
        <f t="shared" si="101"/>
        <v/>
      </c>
      <c r="BB52" t="str">
        <f t="shared" si="101"/>
        <v/>
      </c>
      <c r="BC52" t="str">
        <f t="shared" si="101"/>
        <v/>
      </c>
      <c r="BD52" t="str">
        <f t="shared" si="101"/>
        <v/>
      </c>
      <c r="BE52" t="str">
        <f t="shared" si="101"/>
        <v/>
      </c>
      <c r="BF52" t="str">
        <f t="shared" si="101"/>
        <v/>
      </c>
      <c r="BG52" t="str">
        <f t="shared" si="101"/>
        <v/>
      </c>
      <c r="BH52" t="str">
        <f>IF(ISBLANK(AF52),"",AF52-$AI$52)</f>
        <v/>
      </c>
      <c r="BI52" t="str">
        <f t="shared" ref="BI52" si="102">IF(ISBLANK(AG52),"",AG52-$AI$52)</f>
        <v/>
      </c>
    </row>
    <row r="53" spans="1:61" x14ac:dyDescent="0.15">
      <c r="A53" s="22">
        <v>28</v>
      </c>
      <c r="B53" s="22">
        <v>4348</v>
      </c>
      <c r="C53" s="3" t="s">
        <v>246</v>
      </c>
      <c r="D53" s="22">
        <v>2001</v>
      </c>
      <c r="E53" s="3" t="s">
        <v>37</v>
      </c>
      <c r="F53" s="3">
        <v>44.45</v>
      </c>
      <c r="G53" s="3">
        <v>-121.56</v>
      </c>
      <c r="H53">
        <v>3.5416666666666701</v>
      </c>
      <c r="I53">
        <v>3.4083333333333301</v>
      </c>
      <c r="J53">
        <v>4.2249999999999996</v>
      </c>
      <c r="K53">
        <v>3.9833333333333298</v>
      </c>
      <c r="L53">
        <v>3.5750000000000002</v>
      </c>
      <c r="M53">
        <v>3.7916666666666701</v>
      </c>
      <c r="AH53">
        <v>6</v>
      </c>
      <c r="AI53">
        <f t="shared" si="4"/>
        <v>3.7541666666666669</v>
      </c>
      <c r="AJ53">
        <f>IF(ISBLANK(H53),"",H53-$AI$53)</f>
        <v>-0.2124999999999968</v>
      </c>
      <c r="AK53">
        <f t="shared" ref="AK53:BG53" si="103">IF(ISBLANK(I53),"",I53-$AI$53)</f>
        <v>-0.34583333333333677</v>
      </c>
      <c r="AL53">
        <f t="shared" si="103"/>
        <v>0.47083333333333277</v>
      </c>
      <c r="AM53">
        <f t="shared" si="103"/>
        <v>0.22916666666666297</v>
      </c>
      <c r="AN53">
        <f t="shared" si="103"/>
        <v>-0.1791666666666667</v>
      </c>
      <c r="AO53">
        <f t="shared" si="103"/>
        <v>3.7500000000003197E-2</v>
      </c>
      <c r="AP53" t="str">
        <f t="shared" si="103"/>
        <v/>
      </c>
      <c r="AQ53" t="str">
        <f t="shared" si="103"/>
        <v/>
      </c>
      <c r="AR53" t="str">
        <f t="shared" si="103"/>
        <v/>
      </c>
      <c r="AS53" t="str">
        <f t="shared" si="103"/>
        <v/>
      </c>
      <c r="AT53" t="str">
        <f t="shared" si="103"/>
        <v/>
      </c>
      <c r="AU53" t="str">
        <f t="shared" si="103"/>
        <v/>
      </c>
      <c r="AV53" t="str">
        <f t="shared" si="103"/>
        <v/>
      </c>
      <c r="AW53" t="str">
        <f t="shared" si="103"/>
        <v/>
      </c>
      <c r="AX53" t="str">
        <f t="shared" si="103"/>
        <v/>
      </c>
      <c r="AY53" t="str">
        <f t="shared" si="103"/>
        <v/>
      </c>
      <c r="AZ53" t="str">
        <f t="shared" si="103"/>
        <v/>
      </c>
      <c r="BA53" t="str">
        <f t="shared" si="103"/>
        <v/>
      </c>
      <c r="BB53" t="str">
        <f t="shared" si="103"/>
        <v/>
      </c>
      <c r="BC53" t="str">
        <f t="shared" si="103"/>
        <v/>
      </c>
      <c r="BD53" t="str">
        <f t="shared" si="103"/>
        <v/>
      </c>
      <c r="BE53" t="str">
        <f t="shared" si="103"/>
        <v/>
      </c>
      <c r="BF53" t="str">
        <f t="shared" si="103"/>
        <v/>
      </c>
      <c r="BG53" t="str">
        <f t="shared" si="103"/>
        <v/>
      </c>
      <c r="BH53" t="str">
        <f>IF(ISBLANK(AF53),"",AF53-$AI$53)</f>
        <v/>
      </c>
      <c r="BI53" t="str">
        <f t="shared" ref="BI53" si="104">IF(ISBLANK(AG53),"",AG53-$AI$53)</f>
        <v/>
      </c>
    </row>
    <row r="54" spans="1:61" x14ac:dyDescent="0.15">
      <c r="A54" s="22">
        <v>29</v>
      </c>
      <c r="B54" s="22">
        <v>10466</v>
      </c>
      <c r="C54" s="3" t="s">
        <v>247</v>
      </c>
      <c r="D54" s="22">
        <v>2006</v>
      </c>
      <c r="E54" s="3" t="s">
        <v>29</v>
      </c>
      <c r="F54" s="3">
        <v>35.444000000000003</v>
      </c>
      <c r="G54" s="3">
        <v>138.76499999999999</v>
      </c>
      <c r="H54">
        <v>11.2083333333333</v>
      </c>
      <c r="I54">
        <v>11.0833333333333</v>
      </c>
      <c r="J54">
        <v>11.074999999999999</v>
      </c>
      <c r="K54">
        <v>11.225</v>
      </c>
      <c r="L54">
        <v>11.75</v>
      </c>
      <c r="M54">
        <v>11.0416666666667</v>
      </c>
      <c r="N54">
        <v>10.766666666666699</v>
      </c>
      <c r="O54">
        <v>11.491666666666699</v>
      </c>
      <c r="AH54">
        <v>8</v>
      </c>
      <c r="AI54">
        <f t="shared" si="4"/>
        <v>11.205208333333337</v>
      </c>
      <c r="AJ54">
        <f>IF(ISBLANK(H54),"",H54-$AI$54)</f>
        <v>3.124999999963407E-3</v>
      </c>
      <c r="AK54">
        <f t="shared" ref="AK54:BG54" si="105">IF(ISBLANK(I54),"",I54-$AI$54)</f>
        <v>-0.12187500000003659</v>
      </c>
      <c r="AL54">
        <f t="shared" si="105"/>
        <v>-0.13020833333333748</v>
      </c>
      <c r="AM54">
        <f t="shared" si="105"/>
        <v>1.9791666666662877E-2</v>
      </c>
      <c r="AN54">
        <f t="shared" si="105"/>
        <v>0.54479166666666323</v>
      </c>
      <c r="AO54">
        <f t="shared" si="105"/>
        <v>-0.16354166666663694</v>
      </c>
      <c r="AP54">
        <f t="shared" si="105"/>
        <v>-0.4385416666666373</v>
      </c>
      <c r="AQ54">
        <f t="shared" si="105"/>
        <v>0.28645833333336235</v>
      </c>
      <c r="AR54" t="str">
        <f t="shared" si="105"/>
        <v/>
      </c>
      <c r="AS54" t="str">
        <f t="shared" si="105"/>
        <v/>
      </c>
      <c r="AT54" t="str">
        <f t="shared" si="105"/>
        <v/>
      </c>
      <c r="AU54" t="str">
        <f t="shared" si="105"/>
        <v/>
      </c>
      <c r="AV54" t="str">
        <f t="shared" si="105"/>
        <v/>
      </c>
      <c r="AW54" t="str">
        <f t="shared" si="105"/>
        <v/>
      </c>
      <c r="AX54" t="str">
        <f t="shared" si="105"/>
        <v/>
      </c>
      <c r="AY54" t="str">
        <f t="shared" si="105"/>
        <v/>
      </c>
      <c r="AZ54" t="str">
        <f t="shared" si="105"/>
        <v/>
      </c>
      <c r="BA54" t="str">
        <f t="shared" si="105"/>
        <v/>
      </c>
      <c r="BB54" t="str">
        <f t="shared" si="105"/>
        <v/>
      </c>
      <c r="BC54" t="str">
        <f t="shared" si="105"/>
        <v/>
      </c>
      <c r="BD54" t="str">
        <f t="shared" si="105"/>
        <v/>
      </c>
      <c r="BE54" t="str">
        <f t="shared" si="105"/>
        <v/>
      </c>
      <c r="BF54" t="str">
        <f t="shared" si="105"/>
        <v/>
      </c>
      <c r="BG54" t="str">
        <f t="shared" si="105"/>
        <v/>
      </c>
      <c r="BH54" t="str">
        <f>IF(ISBLANK(AF54),"",AF54-$AI$54)</f>
        <v/>
      </c>
      <c r="BI54" t="str">
        <f t="shared" ref="BI54" si="106">IF(ISBLANK(AG54),"",AG54-$AI$54)</f>
        <v/>
      </c>
    </row>
    <row r="55" spans="1:61" x14ac:dyDescent="0.15">
      <c r="A55" s="22">
        <v>30</v>
      </c>
      <c r="B55" s="22">
        <v>1891</v>
      </c>
      <c r="C55" s="3" t="s">
        <v>249</v>
      </c>
      <c r="D55" s="22">
        <v>1995</v>
      </c>
      <c r="E55" s="3" t="s">
        <v>37</v>
      </c>
      <c r="F55" s="3">
        <v>42.53</v>
      </c>
      <c r="G55" s="3">
        <v>-72.180000000000007</v>
      </c>
      <c r="H55">
        <v>6.8583333333333298</v>
      </c>
      <c r="I55">
        <v>6.7166666666666703</v>
      </c>
      <c r="J55">
        <v>6.5333333333333297</v>
      </c>
      <c r="K55">
        <v>8.2333333333333307</v>
      </c>
      <c r="L55">
        <v>8.0083333333333293</v>
      </c>
      <c r="AH55">
        <v>5</v>
      </c>
      <c r="AI55">
        <f t="shared" si="4"/>
        <v>7.2699999999999978</v>
      </c>
      <c r="AJ55">
        <f>IF(ISBLANK(H55),"",H55-$AI$55)</f>
        <v>-0.41166666666666796</v>
      </c>
      <c r="AK55">
        <f t="shared" ref="AK55:BG55" si="107">IF(ISBLANK(I55),"",I55-$AI$55)</f>
        <v>-0.55333333333332746</v>
      </c>
      <c r="AL55">
        <f t="shared" si="107"/>
        <v>-0.73666666666666814</v>
      </c>
      <c r="AM55">
        <f t="shared" si="107"/>
        <v>0.96333333333333293</v>
      </c>
      <c r="AN55">
        <f t="shared" si="107"/>
        <v>0.73833333333333151</v>
      </c>
      <c r="AO55" t="str">
        <f t="shared" si="107"/>
        <v/>
      </c>
      <c r="AP55" t="str">
        <f t="shared" si="107"/>
        <v/>
      </c>
      <c r="AQ55" t="str">
        <f t="shared" si="107"/>
        <v/>
      </c>
      <c r="AR55" t="str">
        <f t="shared" si="107"/>
        <v/>
      </c>
      <c r="AS55" t="str">
        <f t="shared" si="107"/>
        <v/>
      </c>
      <c r="AT55" t="str">
        <f t="shared" si="107"/>
        <v/>
      </c>
      <c r="AU55" t="str">
        <f t="shared" si="107"/>
        <v/>
      </c>
      <c r="AV55" t="str">
        <f t="shared" si="107"/>
        <v/>
      </c>
      <c r="AW55" t="str">
        <f t="shared" si="107"/>
        <v/>
      </c>
      <c r="AX55" t="str">
        <f t="shared" si="107"/>
        <v/>
      </c>
      <c r="AY55" t="str">
        <f t="shared" si="107"/>
        <v/>
      </c>
      <c r="AZ55" t="str">
        <f t="shared" si="107"/>
        <v/>
      </c>
      <c r="BA55" t="str">
        <f t="shared" si="107"/>
        <v/>
      </c>
      <c r="BB55" t="str">
        <f t="shared" si="107"/>
        <v/>
      </c>
      <c r="BC55" t="str">
        <f t="shared" si="107"/>
        <v/>
      </c>
      <c r="BD55" t="str">
        <f t="shared" si="107"/>
        <v/>
      </c>
      <c r="BE55" t="str">
        <f t="shared" si="107"/>
        <v/>
      </c>
      <c r="BF55" t="str">
        <f t="shared" si="107"/>
        <v/>
      </c>
      <c r="BG55" t="str">
        <f t="shared" si="107"/>
        <v/>
      </c>
      <c r="BH55" t="str">
        <f>IF(ISBLANK(AF55),"",AF55-$AI$55)</f>
        <v/>
      </c>
      <c r="BI55" t="str">
        <f t="shared" ref="BI55" si="108">IF(ISBLANK(AG55),"",AG55-$AI$55)</f>
        <v/>
      </c>
    </row>
    <row r="56" spans="1:61" x14ac:dyDescent="0.15">
      <c r="A56" s="22">
        <v>30</v>
      </c>
      <c r="B56" s="22">
        <v>1891</v>
      </c>
      <c r="C56" s="3" t="s">
        <v>250</v>
      </c>
      <c r="D56" s="22">
        <v>1995</v>
      </c>
      <c r="E56" s="3" t="s">
        <v>37</v>
      </c>
      <c r="F56" s="3">
        <v>42.53</v>
      </c>
      <c r="G56" s="3">
        <v>-72.180000000000007</v>
      </c>
      <c r="H56">
        <v>6.8583333333333298</v>
      </c>
      <c r="I56">
        <v>6.7166666666666703</v>
      </c>
      <c r="J56">
        <v>6.5333333333333297</v>
      </c>
      <c r="K56">
        <v>8.2333333333333307</v>
      </c>
      <c r="L56">
        <v>8.0083333333333293</v>
      </c>
      <c r="AH56">
        <v>5</v>
      </c>
      <c r="AI56">
        <f t="shared" si="4"/>
        <v>7.2699999999999978</v>
      </c>
      <c r="AJ56">
        <f>IF(ISBLANK(H56),"",H56-$AI$56)</f>
        <v>-0.41166666666666796</v>
      </c>
      <c r="AK56">
        <f t="shared" ref="AK56:BG56" si="109">IF(ISBLANK(I56),"",I56-$AI$56)</f>
        <v>-0.55333333333332746</v>
      </c>
      <c r="AL56">
        <f t="shared" si="109"/>
        <v>-0.73666666666666814</v>
      </c>
      <c r="AM56">
        <f t="shared" si="109"/>
        <v>0.96333333333333293</v>
      </c>
      <c r="AN56">
        <f t="shared" si="109"/>
        <v>0.73833333333333151</v>
      </c>
      <c r="AO56" t="str">
        <f t="shared" si="109"/>
        <v/>
      </c>
      <c r="AP56" t="str">
        <f t="shared" si="109"/>
        <v/>
      </c>
      <c r="AQ56" t="str">
        <f t="shared" si="109"/>
        <v/>
      </c>
      <c r="AR56" t="str">
        <f t="shared" si="109"/>
        <v/>
      </c>
      <c r="AS56" t="str">
        <f t="shared" si="109"/>
        <v/>
      </c>
      <c r="AT56" t="str">
        <f t="shared" si="109"/>
        <v/>
      </c>
      <c r="AU56" t="str">
        <f t="shared" si="109"/>
        <v/>
      </c>
      <c r="AV56" t="str">
        <f t="shared" si="109"/>
        <v/>
      </c>
      <c r="AW56" t="str">
        <f t="shared" si="109"/>
        <v/>
      </c>
      <c r="AX56" t="str">
        <f t="shared" si="109"/>
        <v/>
      </c>
      <c r="AY56" t="str">
        <f t="shared" si="109"/>
        <v/>
      </c>
      <c r="AZ56" t="str">
        <f t="shared" si="109"/>
        <v/>
      </c>
      <c r="BA56" t="str">
        <f t="shared" si="109"/>
        <v/>
      </c>
      <c r="BB56" t="str">
        <f t="shared" si="109"/>
        <v/>
      </c>
      <c r="BC56" t="str">
        <f t="shared" si="109"/>
        <v/>
      </c>
      <c r="BD56" t="str">
        <f t="shared" si="109"/>
        <v/>
      </c>
      <c r="BE56" t="str">
        <f t="shared" si="109"/>
        <v/>
      </c>
      <c r="BF56" t="str">
        <f t="shared" si="109"/>
        <v/>
      </c>
      <c r="BG56" t="str">
        <f t="shared" si="109"/>
        <v/>
      </c>
      <c r="BH56" t="str">
        <f>IF(ISBLANK(AF56),"",AF56-$AI$56)</f>
        <v/>
      </c>
      <c r="BI56" t="str">
        <f t="shared" ref="BI56" si="110">IF(ISBLANK(AG56),"",AG56-$AI$56)</f>
        <v/>
      </c>
    </row>
    <row r="57" spans="1:61" x14ac:dyDescent="0.15">
      <c r="A57" s="22">
        <v>30</v>
      </c>
      <c r="B57" s="22">
        <v>1891</v>
      </c>
      <c r="C57" s="3" t="s">
        <v>251</v>
      </c>
      <c r="D57" s="22">
        <v>1995</v>
      </c>
      <c r="E57" s="3" t="s">
        <v>37</v>
      </c>
      <c r="F57" s="3">
        <v>42.53</v>
      </c>
      <c r="G57" s="3">
        <v>-72.180000000000007</v>
      </c>
      <c r="H57">
        <v>6.8583333333333298</v>
      </c>
      <c r="I57">
        <v>6.7166666666666703</v>
      </c>
      <c r="J57">
        <v>6.5333333333333297</v>
      </c>
      <c r="K57">
        <v>8.2333333333333307</v>
      </c>
      <c r="L57">
        <v>8.0083333333333293</v>
      </c>
      <c r="AH57">
        <v>5</v>
      </c>
      <c r="AI57">
        <f t="shared" si="4"/>
        <v>7.2699999999999978</v>
      </c>
      <c r="AJ57">
        <f>IF(ISBLANK(H57),"",H57-$AI$57)</f>
        <v>-0.41166666666666796</v>
      </c>
      <c r="AK57">
        <f t="shared" ref="AK57:BG57" si="111">IF(ISBLANK(I57),"",I57-$AI$57)</f>
        <v>-0.55333333333332746</v>
      </c>
      <c r="AL57">
        <f t="shared" si="111"/>
        <v>-0.73666666666666814</v>
      </c>
      <c r="AM57">
        <f t="shared" si="111"/>
        <v>0.96333333333333293</v>
      </c>
      <c r="AN57">
        <f t="shared" si="111"/>
        <v>0.73833333333333151</v>
      </c>
      <c r="AO57" t="str">
        <f t="shared" si="111"/>
        <v/>
      </c>
      <c r="AP57" t="str">
        <f t="shared" si="111"/>
        <v/>
      </c>
      <c r="AQ57" t="str">
        <f t="shared" si="111"/>
        <v/>
      </c>
      <c r="AR57" t="str">
        <f t="shared" si="111"/>
        <v/>
      </c>
      <c r="AS57" t="str">
        <f t="shared" si="111"/>
        <v/>
      </c>
      <c r="AT57" t="str">
        <f t="shared" si="111"/>
        <v/>
      </c>
      <c r="AU57" t="str">
        <f t="shared" si="111"/>
        <v/>
      </c>
      <c r="AV57" t="str">
        <f t="shared" si="111"/>
        <v/>
      </c>
      <c r="AW57" t="str">
        <f t="shared" si="111"/>
        <v/>
      </c>
      <c r="AX57" t="str">
        <f t="shared" si="111"/>
        <v/>
      </c>
      <c r="AY57" t="str">
        <f t="shared" si="111"/>
        <v/>
      </c>
      <c r="AZ57" t="str">
        <f t="shared" si="111"/>
        <v/>
      </c>
      <c r="BA57" t="str">
        <f t="shared" si="111"/>
        <v/>
      </c>
      <c r="BB57" t="str">
        <f t="shared" si="111"/>
        <v/>
      </c>
      <c r="BC57" t="str">
        <f t="shared" si="111"/>
        <v/>
      </c>
      <c r="BD57" t="str">
        <f t="shared" si="111"/>
        <v/>
      </c>
      <c r="BE57" t="str">
        <f t="shared" si="111"/>
        <v/>
      </c>
      <c r="BF57" t="str">
        <f t="shared" si="111"/>
        <v/>
      </c>
      <c r="BG57" t="str">
        <f t="shared" si="111"/>
        <v/>
      </c>
      <c r="BH57" t="str">
        <f>IF(ISBLANK(AF57),"",AF57-$AI$57)</f>
        <v/>
      </c>
      <c r="BI57" t="str">
        <f t="shared" ref="BI57" si="112">IF(ISBLANK(AG57),"",AG57-$AI$57)</f>
        <v/>
      </c>
    </row>
    <row r="58" spans="1:61" x14ac:dyDescent="0.15">
      <c r="A58" s="22">
        <v>30</v>
      </c>
      <c r="B58" s="22">
        <v>1891</v>
      </c>
      <c r="C58" s="3" t="s">
        <v>252</v>
      </c>
      <c r="D58" s="22">
        <v>1995</v>
      </c>
      <c r="E58" s="3" t="s">
        <v>37</v>
      </c>
      <c r="F58" s="3">
        <v>42.53</v>
      </c>
      <c r="G58" s="3">
        <v>-72.180000000000007</v>
      </c>
      <c r="H58">
        <v>6.8583333333333298</v>
      </c>
      <c r="I58">
        <v>6.7166666666666703</v>
      </c>
      <c r="J58">
        <v>6.5333333333333297</v>
      </c>
      <c r="K58">
        <v>8.2333333333333307</v>
      </c>
      <c r="L58">
        <v>8.0083333333333293</v>
      </c>
      <c r="AH58">
        <v>5</v>
      </c>
      <c r="AI58">
        <f t="shared" si="4"/>
        <v>7.2699999999999978</v>
      </c>
      <c r="AJ58">
        <f>IF(ISBLANK(H58),"",H58-$AI$58)</f>
        <v>-0.41166666666666796</v>
      </c>
      <c r="AK58">
        <f t="shared" ref="AK58:BG58" si="113">IF(ISBLANK(I58),"",I58-$AI$58)</f>
        <v>-0.55333333333332746</v>
      </c>
      <c r="AL58">
        <f t="shared" si="113"/>
        <v>-0.73666666666666814</v>
      </c>
      <c r="AM58">
        <f t="shared" si="113"/>
        <v>0.96333333333333293</v>
      </c>
      <c r="AN58">
        <f t="shared" si="113"/>
        <v>0.73833333333333151</v>
      </c>
      <c r="AO58" t="str">
        <f t="shared" si="113"/>
        <v/>
      </c>
      <c r="AP58" t="str">
        <f t="shared" si="113"/>
        <v/>
      </c>
      <c r="AQ58" t="str">
        <f t="shared" si="113"/>
        <v/>
      </c>
      <c r="AR58" t="str">
        <f t="shared" si="113"/>
        <v/>
      </c>
      <c r="AS58" t="str">
        <f t="shared" si="113"/>
        <v/>
      </c>
      <c r="AT58" t="str">
        <f t="shared" si="113"/>
        <v/>
      </c>
      <c r="AU58" t="str">
        <f t="shared" si="113"/>
        <v/>
      </c>
      <c r="AV58" t="str">
        <f t="shared" si="113"/>
        <v/>
      </c>
      <c r="AW58" t="str">
        <f t="shared" si="113"/>
        <v/>
      </c>
      <c r="AX58" t="str">
        <f t="shared" si="113"/>
        <v/>
      </c>
      <c r="AY58" t="str">
        <f t="shared" si="113"/>
        <v/>
      </c>
      <c r="AZ58" t="str">
        <f t="shared" si="113"/>
        <v/>
      </c>
      <c r="BA58" t="str">
        <f t="shared" si="113"/>
        <v/>
      </c>
      <c r="BB58" t="str">
        <f t="shared" si="113"/>
        <v/>
      </c>
      <c r="BC58" t="str">
        <f t="shared" si="113"/>
        <v/>
      </c>
      <c r="BD58" t="str">
        <f t="shared" si="113"/>
        <v/>
      </c>
      <c r="BE58" t="str">
        <f t="shared" si="113"/>
        <v/>
      </c>
      <c r="BF58" t="str">
        <f t="shared" si="113"/>
        <v/>
      </c>
      <c r="BG58" t="str">
        <f t="shared" si="113"/>
        <v/>
      </c>
      <c r="BH58" t="str">
        <f>IF(ISBLANK(AF58),"",AF58-$AI$58)</f>
        <v/>
      </c>
      <c r="BI58" t="str">
        <f t="shared" ref="BI58" si="114">IF(ISBLANK(AG58),"",AG58-$AI$58)</f>
        <v/>
      </c>
    </row>
    <row r="59" spans="1:61" x14ac:dyDescent="0.15">
      <c r="A59" s="22">
        <v>31</v>
      </c>
      <c r="B59" s="22">
        <v>2904</v>
      </c>
      <c r="C59" s="3" t="s">
        <v>256</v>
      </c>
      <c r="D59" s="22">
        <v>1999</v>
      </c>
      <c r="E59" s="3" t="s">
        <v>257</v>
      </c>
      <c r="F59" s="3">
        <v>45.59</v>
      </c>
      <c r="G59" s="3">
        <v>-84.71</v>
      </c>
      <c r="H59">
        <v>7.0083333333333302</v>
      </c>
      <c r="I59">
        <v>6.2166666666666703</v>
      </c>
      <c r="J59">
        <v>6.8333333333333304</v>
      </c>
      <c r="K59">
        <v>6.15</v>
      </c>
      <c r="L59">
        <v>5.2583333333333302</v>
      </c>
      <c r="AH59">
        <v>5</v>
      </c>
      <c r="AI59">
        <f t="shared" si="4"/>
        <v>6.2933333333333312</v>
      </c>
      <c r="AJ59">
        <f>IF(ISBLANK(H59),"",H59-$AI$59)</f>
        <v>0.71499999999999897</v>
      </c>
      <c r="AK59">
        <f t="shared" ref="AK59:BG59" si="115">IF(ISBLANK(I59),"",I59-$AI$59)</f>
        <v>-7.6666666666660888E-2</v>
      </c>
      <c r="AL59">
        <f t="shared" si="115"/>
        <v>0.53999999999999915</v>
      </c>
      <c r="AM59">
        <f t="shared" si="115"/>
        <v>-0.14333333333333087</v>
      </c>
      <c r="AN59">
        <f t="shared" si="115"/>
        <v>-1.035000000000001</v>
      </c>
      <c r="AO59" t="str">
        <f t="shared" si="115"/>
        <v/>
      </c>
      <c r="AP59" t="str">
        <f t="shared" si="115"/>
        <v/>
      </c>
      <c r="AQ59" t="str">
        <f t="shared" si="115"/>
        <v/>
      </c>
      <c r="AR59" t="str">
        <f t="shared" si="115"/>
        <v/>
      </c>
      <c r="AS59" t="str">
        <f t="shared" si="115"/>
        <v/>
      </c>
      <c r="AT59" t="str">
        <f t="shared" si="115"/>
        <v/>
      </c>
      <c r="AU59" t="str">
        <f t="shared" si="115"/>
        <v/>
      </c>
      <c r="AV59" t="str">
        <f t="shared" si="115"/>
        <v/>
      </c>
      <c r="AW59" t="str">
        <f t="shared" si="115"/>
        <v/>
      </c>
      <c r="AX59" t="str">
        <f t="shared" si="115"/>
        <v/>
      </c>
      <c r="AY59" t="str">
        <f t="shared" si="115"/>
        <v/>
      </c>
      <c r="AZ59" t="str">
        <f t="shared" si="115"/>
        <v/>
      </c>
      <c r="BA59" t="str">
        <f t="shared" si="115"/>
        <v/>
      </c>
      <c r="BB59" t="str">
        <f t="shared" si="115"/>
        <v/>
      </c>
      <c r="BC59" t="str">
        <f t="shared" si="115"/>
        <v/>
      </c>
      <c r="BD59" t="str">
        <f t="shared" si="115"/>
        <v/>
      </c>
      <c r="BE59" t="str">
        <f t="shared" si="115"/>
        <v/>
      </c>
      <c r="BF59" t="str">
        <f t="shared" si="115"/>
        <v/>
      </c>
      <c r="BG59" t="str">
        <f t="shared" si="115"/>
        <v/>
      </c>
      <c r="BH59" t="str">
        <f>IF(ISBLANK(AF59),"",AF59-$AI$59)</f>
        <v/>
      </c>
      <c r="BI59" t="str">
        <f t="shared" ref="BI59" si="116">IF(ISBLANK(AG59),"",AG59-$AI$59)</f>
        <v/>
      </c>
    </row>
    <row r="60" spans="1:61" x14ac:dyDescent="0.15">
      <c r="A60" s="22">
        <v>32</v>
      </c>
      <c r="B60" s="22">
        <v>3053</v>
      </c>
      <c r="C60" s="3" t="s">
        <v>258</v>
      </c>
      <c r="D60" s="22">
        <v>1994</v>
      </c>
      <c r="E60" s="3" t="s">
        <v>259</v>
      </c>
      <c r="F60" s="3">
        <v>36.130000000000003</v>
      </c>
      <c r="G60" s="3">
        <v>137.41999999999999</v>
      </c>
      <c r="H60">
        <v>10.4583333333333</v>
      </c>
      <c r="I60">
        <v>9.3333333333333304</v>
      </c>
      <c r="J60">
        <v>9.30833333333333</v>
      </c>
      <c r="K60">
        <v>9.875</v>
      </c>
      <c r="L60">
        <v>11.0583333333333</v>
      </c>
      <c r="M60">
        <v>10.475</v>
      </c>
      <c r="N60">
        <v>10.3</v>
      </c>
      <c r="O60">
        <v>10.0583333333333</v>
      </c>
      <c r="P60">
        <v>10.2916666666667</v>
      </c>
      <c r="AH60">
        <v>9</v>
      </c>
      <c r="AI60">
        <f t="shared" si="4"/>
        <v>10.128703703703696</v>
      </c>
      <c r="AJ60">
        <f>IF(ISBLANK(H60),"",H60-$AI$60)</f>
        <v>0.32962962962960418</v>
      </c>
      <c r="AK60">
        <f t="shared" ref="AK60:BG60" si="117">IF(ISBLANK(I60),"",I60-$AI$60)</f>
        <v>-0.79537037037036562</v>
      </c>
      <c r="AL60">
        <f t="shared" si="117"/>
        <v>-0.82037037037036598</v>
      </c>
      <c r="AM60">
        <f t="shared" si="117"/>
        <v>-0.25370370370369599</v>
      </c>
      <c r="AN60">
        <f t="shared" si="117"/>
        <v>0.92962962962960383</v>
      </c>
      <c r="AO60">
        <f t="shared" si="117"/>
        <v>0.34629629629630365</v>
      </c>
      <c r="AP60">
        <f t="shared" si="117"/>
        <v>0.17129629629630472</v>
      </c>
      <c r="AQ60">
        <f t="shared" si="117"/>
        <v>-7.0370370370396174E-2</v>
      </c>
      <c r="AR60">
        <f t="shared" si="117"/>
        <v>0.16296296296300383</v>
      </c>
      <c r="AS60" t="str">
        <f t="shared" si="117"/>
        <v/>
      </c>
      <c r="AT60" t="str">
        <f t="shared" si="117"/>
        <v/>
      </c>
      <c r="AU60" t="str">
        <f t="shared" si="117"/>
        <v/>
      </c>
      <c r="AV60" t="str">
        <f t="shared" si="117"/>
        <v/>
      </c>
      <c r="AW60" t="str">
        <f t="shared" si="117"/>
        <v/>
      </c>
      <c r="AX60" t="str">
        <f t="shared" si="117"/>
        <v/>
      </c>
      <c r="AY60" t="str">
        <f t="shared" si="117"/>
        <v/>
      </c>
      <c r="AZ60" t="str">
        <f t="shared" si="117"/>
        <v/>
      </c>
      <c r="BA60" t="str">
        <f t="shared" si="117"/>
        <v/>
      </c>
      <c r="BB60" t="str">
        <f t="shared" si="117"/>
        <v/>
      </c>
      <c r="BC60" t="str">
        <f t="shared" si="117"/>
        <v/>
      </c>
      <c r="BD60" t="str">
        <f t="shared" si="117"/>
        <v/>
      </c>
      <c r="BE60" t="str">
        <f t="shared" si="117"/>
        <v/>
      </c>
      <c r="BF60" t="str">
        <f t="shared" si="117"/>
        <v/>
      </c>
      <c r="BG60" t="str">
        <f t="shared" si="117"/>
        <v/>
      </c>
      <c r="BH60" t="str">
        <f>IF(ISBLANK(AF60),"",AF60-$AI$60)</f>
        <v/>
      </c>
      <c r="BI60" t="str">
        <f t="shared" ref="BI60" si="118">IF(ISBLANK(AG60),"",AG60-$AI$60)</f>
        <v/>
      </c>
    </row>
    <row r="61" spans="1:61" x14ac:dyDescent="0.15">
      <c r="A61" s="22">
        <v>33</v>
      </c>
      <c r="B61" s="22">
        <v>4018</v>
      </c>
      <c r="C61" s="3" t="s">
        <v>375</v>
      </c>
      <c r="D61" s="22">
        <v>1999</v>
      </c>
      <c r="E61" s="3" t="s">
        <v>259</v>
      </c>
      <c r="F61" s="3">
        <v>36.130000000000003</v>
      </c>
      <c r="G61" s="3">
        <v>137.41999999999999</v>
      </c>
      <c r="H61">
        <v>10.475</v>
      </c>
      <c r="I61">
        <v>10.3</v>
      </c>
      <c r="J61">
        <v>10.0583333333333</v>
      </c>
      <c r="K61">
        <v>10.2916666666667</v>
      </c>
      <c r="L61">
        <v>10.008333333333301</v>
      </c>
      <c r="AH61">
        <v>5</v>
      </c>
      <c r="AI61">
        <f t="shared" si="4"/>
        <v>10.226666666666659</v>
      </c>
      <c r="AJ61">
        <f>IF(ISBLANK(H61),"",H61-$AI$61)</f>
        <v>0.24833333333334018</v>
      </c>
      <c r="AK61">
        <f t="shared" ref="AK61:BG61" si="119">IF(ISBLANK(I61),"",I61-$AI$61)</f>
        <v>7.3333333333341244E-2</v>
      </c>
      <c r="AL61">
        <f t="shared" si="119"/>
        <v>-0.16833333333335965</v>
      </c>
      <c r="AM61">
        <f t="shared" si="119"/>
        <v>6.5000000000040359E-2</v>
      </c>
      <c r="AN61">
        <f t="shared" si="119"/>
        <v>-0.21833333333335858</v>
      </c>
      <c r="AO61" t="str">
        <f t="shared" si="119"/>
        <v/>
      </c>
      <c r="AP61" t="str">
        <f t="shared" si="119"/>
        <v/>
      </c>
      <c r="AQ61" t="str">
        <f t="shared" si="119"/>
        <v/>
      </c>
      <c r="AR61" t="str">
        <f t="shared" si="119"/>
        <v/>
      </c>
      <c r="AS61" t="str">
        <f t="shared" si="119"/>
        <v/>
      </c>
      <c r="AT61" t="str">
        <f t="shared" si="119"/>
        <v/>
      </c>
      <c r="AU61" t="str">
        <f t="shared" si="119"/>
        <v/>
      </c>
      <c r="AV61" t="str">
        <f t="shared" si="119"/>
        <v/>
      </c>
      <c r="AW61" t="str">
        <f t="shared" si="119"/>
        <v/>
      </c>
      <c r="AX61" t="str">
        <f t="shared" si="119"/>
        <v/>
      </c>
      <c r="AY61" t="str">
        <f t="shared" si="119"/>
        <v/>
      </c>
      <c r="AZ61" t="str">
        <f t="shared" si="119"/>
        <v/>
      </c>
      <c r="BA61" t="str">
        <f t="shared" si="119"/>
        <v/>
      </c>
      <c r="BB61" t="str">
        <f t="shared" si="119"/>
        <v/>
      </c>
      <c r="BC61" t="str">
        <f t="shared" si="119"/>
        <v/>
      </c>
      <c r="BD61" t="str">
        <f t="shared" si="119"/>
        <v/>
      </c>
      <c r="BE61" t="str">
        <f t="shared" si="119"/>
        <v/>
      </c>
      <c r="BF61" t="str">
        <f t="shared" si="119"/>
        <v/>
      </c>
      <c r="BG61" t="str">
        <f t="shared" si="119"/>
        <v/>
      </c>
      <c r="BH61" t="str">
        <f>IF(ISBLANK(AF61),"",AF61-$AI$61)</f>
        <v/>
      </c>
      <c r="BI61" t="str">
        <f t="shared" ref="BI61" si="120">IF(ISBLANK(AG61),"",AG61-$AI$61)</f>
        <v/>
      </c>
    </row>
    <row r="62" spans="1:61" x14ac:dyDescent="0.15">
      <c r="A62" s="22">
        <v>34</v>
      </c>
      <c r="B62" s="22">
        <v>4442</v>
      </c>
      <c r="C62" s="3" t="s">
        <v>260</v>
      </c>
      <c r="D62" s="22">
        <v>2000</v>
      </c>
      <c r="E62" s="3" t="s">
        <v>259</v>
      </c>
      <c r="F62" s="3">
        <v>31.33</v>
      </c>
      <c r="G62" s="3">
        <v>35.049999999999997</v>
      </c>
      <c r="H62">
        <v>20.6666666666667</v>
      </c>
      <c r="I62">
        <v>21.324999999999999</v>
      </c>
      <c r="J62">
        <v>21.258333333333301</v>
      </c>
      <c r="K62">
        <v>21.15</v>
      </c>
      <c r="L62">
        <v>20.941666666666698</v>
      </c>
      <c r="M62">
        <v>20.841666666666701</v>
      </c>
      <c r="AH62">
        <v>6</v>
      </c>
      <c r="AI62">
        <f t="shared" si="4"/>
        <v>21.030555555555566</v>
      </c>
      <c r="AJ62">
        <f>IF(ISBLANK(H62),"",H62-$AI$62)</f>
        <v>-0.36388888888886584</v>
      </c>
      <c r="AK62">
        <f t="shared" ref="AK62:BG62" si="121">IF(ISBLANK(I62),"",I62-$AI$62)</f>
        <v>0.29444444444443363</v>
      </c>
      <c r="AL62">
        <f t="shared" si="121"/>
        <v>0.22777777777773522</v>
      </c>
      <c r="AM62">
        <f t="shared" si="121"/>
        <v>0.11944444444443292</v>
      </c>
      <c r="AN62">
        <f t="shared" si="121"/>
        <v>-8.8888888888867257E-2</v>
      </c>
      <c r="AO62">
        <f t="shared" si="121"/>
        <v>-0.18888888888886513</v>
      </c>
      <c r="AP62" t="str">
        <f t="shared" si="121"/>
        <v/>
      </c>
      <c r="AQ62" t="str">
        <f t="shared" si="121"/>
        <v/>
      </c>
      <c r="AR62" t="str">
        <f t="shared" si="121"/>
        <v/>
      </c>
      <c r="AS62" t="str">
        <f t="shared" si="121"/>
        <v/>
      </c>
      <c r="AT62" t="str">
        <f t="shared" si="121"/>
        <v/>
      </c>
      <c r="AU62" t="str">
        <f t="shared" si="121"/>
        <v/>
      </c>
      <c r="AV62" t="str">
        <f t="shared" si="121"/>
        <v/>
      </c>
      <c r="AW62" t="str">
        <f t="shared" si="121"/>
        <v/>
      </c>
      <c r="AX62" t="str">
        <f t="shared" si="121"/>
        <v/>
      </c>
      <c r="AY62" t="str">
        <f t="shared" si="121"/>
        <v/>
      </c>
      <c r="AZ62" t="str">
        <f t="shared" si="121"/>
        <v/>
      </c>
      <c r="BA62" t="str">
        <f t="shared" si="121"/>
        <v/>
      </c>
      <c r="BB62" t="str">
        <f t="shared" si="121"/>
        <v/>
      </c>
      <c r="BC62" t="str">
        <f t="shared" si="121"/>
        <v/>
      </c>
      <c r="BD62" t="str">
        <f t="shared" si="121"/>
        <v/>
      </c>
      <c r="BE62" t="str">
        <f t="shared" si="121"/>
        <v/>
      </c>
      <c r="BF62" t="str">
        <f t="shared" si="121"/>
        <v/>
      </c>
      <c r="BG62" t="str">
        <f t="shared" si="121"/>
        <v/>
      </c>
      <c r="BH62" t="str">
        <f>IF(ISBLANK(AF62),"",AF62-$AI$62)</f>
        <v/>
      </c>
      <c r="BI62" t="str">
        <f t="shared" ref="BI62" si="122">IF(ISBLANK(AG62),"",AG62-$AI$62)</f>
        <v/>
      </c>
    </row>
    <row r="63" spans="1:61" x14ac:dyDescent="0.15">
      <c r="A63" s="22">
        <v>35</v>
      </c>
      <c r="B63" s="22">
        <v>4894</v>
      </c>
      <c r="C63" s="3" t="s">
        <v>261</v>
      </c>
      <c r="D63" s="22">
        <v>1999</v>
      </c>
      <c r="E63" s="3" t="s">
        <v>259</v>
      </c>
      <c r="F63" s="3">
        <v>61.85</v>
      </c>
      <c r="G63" s="3">
        <v>24.283333330000001</v>
      </c>
      <c r="H63">
        <v>3.85</v>
      </c>
      <c r="I63">
        <v>4.9583333333333304</v>
      </c>
      <c r="J63">
        <v>3.45</v>
      </c>
      <c r="K63">
        <v>3.7583333333333302</v>
      </c>
      <c r="L63">
        <v>3.5083333333333302</v>
      </c>
      <c r="M63">
        <v>3.80833333333333</v>
      </c>
      <c r="N63">
        <v>4.2666666666666702</v>
      </c>
      <c r="O63">
        <v>4.43333333333333</v>
      </c>
      <c r="AH63">
        <v>8</v>
      </c>
      <c r="AI63">
        <f t="shared" si="4"/>
        <v>4.0041666666666647</v>
      </c>
      <c r="AJ63">
        <f>IF(ISBLANK(H63),"",H63-$AI$63)</f>
        <v>-0.15416666666666456</v>
      </c>
      <c r="AK63">
        <f t="shared" ref="AK63:BG63" si="123">IF(ISBLANK(I63),"",I63-$AI$63)</f>
        <v>0.95416666666666572</v>
      </c>
      <c r="AL63">
        <f t="shared" si="123"/>
        <v>-0.55416666666666448</v>
      </c>
      <c r="AM63">
        <f t="shared" si="123"/>
        <v>-0.24583333333333446</v>
      </c>
      <c r="AN63">
        <f t="shared" si="123"/>
        <v>-0.49583333333333446</v>
      </c>
      <c r="AO63">
        <f t="shared" si="123"/>
        <v>-0.19583333333333464</v>
      </c>
      <c r="AP63">
        <f t="shared" si="123"/>
        <v>0.26250000000000551</v>
      </c>
      <c r="AQ63">
        <f t="shared" si="123"/>
        <v>0.42916666666666536</v>
      </c>
      <c r="AR63" t="str">
        <f t="shared" si="123"/>
        <v/>
      </c>
      <c r="AS63" t="str">
        <f t="shared" si="123"/>
        <v/>
      </c>
      <c r="AT63" t="str">
        <f t="shared" si="123"/>
        <v/>
      </c>
      <c r="AU63" t="str">
        <f t="shared" si="123"/>
        <v/>
      </c>
      <c r="AV63" t="str">
        <f t="shared" si="123"/>
        <v/>
      </c>
      <c r="AW63" t="str">
        <f t="shared" si="123"/>
        <v/>
      </c>
      <c r="AX63" t="str">
        <f t="shared" si="123"/>
        <v/>
      </c>
      <c r="AY63" t="str">
        <f t="shared" si="123"/>
        <v/>
      </c>
      <c r="AZ63" t="str">
        <f t="shared" si="123"/>
        <v/>
      </c>
      <c r="BA63" t="str">
        <f t="shared" si="123"/>
        <v/>
      </c>
      <c r="BB63" t="str">
        <f t="shared" si="123"/>
        <v/>
      </c>
      <c r="BC63" t="str">
        <f t="shared" si="123"/>
        <v/>
      </c>
      <c r="BD63" t="str">
        <f t="shared" si="123"/>
        <v/>
      </c>
      <c r="BE63" t="str">
        <f t="shared" si="123"/>
        <v/>
      </c>
      <c r="BF63" t="str">
        <f t="shared" si="123"/>
        <v/>
      </c>
      <c r="BG63" t="str">
        <f t="shared" si="123"/>
        <v/>
      </c>
      <c r="BH63" t="str">
        <f>IF(ISBLANK(AF63),"",AF63-$AI$63)</f>
        <v/>
      </c>
      <c r="BI63" t="str">
        <f t="shared" ref="BI63" si="124">IF(ISBLANK(AG63),"",AG63-$AI$63)</f>
        <v/>
      </c>
    </row>
    <row r="64" spans="1:61" x14ac:dyDescent="0.15">
      <c r="A64" s="22">
        <v>36</v>
      </c>
      <c r="B64" s="22">
        <v>5162</v>
      </c>
      <c r="C64" s="3" t="s">
        <v>376</v>
      </c>
      <c r="D64" s="22">
        <v>2001</v>
      </c>
      <c r="E64" s="3" t="s">
        <v>259</v>
      </c>
      <c r="F64" s="3">
        <v>45.05</v>
      </c>
      <c r="G64" s="3">
        <v>142.1</v>
      </c>
      <c r="H64">
        <v>5.5416666666666696</v>
      </c>
      <c r="I64">
        <v>6.5416666666666696</v>
      </c>
      <c r="J64">
        <v>6.3583333333333298</v>
      </c>
      <c r="K64">
        <v>7.3</v>
      </c>
      <c r="L64">
        <v>6.7083333333333304</v>
      </c>
      <c r="AH64">
        <v>5</v>
      </c>
      <c r="AI64">
        <f t="shared" si="4"/>
        <v>6.49</v>
      </c>
      <c r="AJ64">
        <f>IF(ISBLANK(H64),"",H64-$AI$64)</f>
        <v>-0.94833333333333059</v>
      </c>
      <c r="AK64">
        <f t="shared" ref="AK64:BG64" si="125">IF(ISBLANK(I64),"",I64-$AI$64)</f>
        <v>5.1666666666669414E-2</v>
      </c>
      <c r="AL64">
        <f t="shared" si="125"/>
        <v>-0.13166666666667037</v>
      </c>
      <c r="AM64">
        <f t="shared" si="125"/>
        <v>0.80999999999999961</v>
      </c>
      <c r="AN64">
        <f t="shared" si="125"/>
        <v>0.21833333333333016</v>
      </c>
      <c r="AO64" t="str">
        <f t="shared" si="125"/>
        <v/>
      </c>
      <c r="AP64" t="str">
        <f t="shared" si="125"/>
        <v/>
      </c>
      <c r="AQ64" t="str">
        <f t="shared" si="125"/>
        <v/>
      </c>
      <c r="AR64" t="str">
        <f t="shared" si="125"/>
        <v/>
      </c>
      <c r="AS64" t="str">
        <f t="shared" si="125"/>
        <v/>
      </c>
      <c r="AT64" t="str">
        <f t="shared" si="125"/>
        <v/>
      </c>
      <c r="AU64" t="str">
        <f t="shared" si="125"/>
        <v/>
      </c>
      <c r="AV64" t="str">
        <f t="shared" si="125"/>
        <v/>
      </c>
      <c r="AW64" t="str">
        <f t="shared" si="125"/>
        <v/>
      </c>
      <c r="AX64" t="str">
        <f t="shared" si="125"/>
        <v/>
      </c>
      <c r="AY64" t="str">
        <f t="shared" si="125"/>
        <v/>
      </c>
      <c r="AZ64" t="str">
        <f t="shared" si="125"/>
        <v/>
      </c>
      <c r="BA64" t="str">
        <f t="shared" si="125"/>
        <v/>
      </c>
      <c r="BB64" t="str">
        <f t="shared" si="125"/>
        <v/>
      </c>
      <c r="BC64" t="str">
        <f t="shared" si="125"/>
        <v/>
      </c>
      <c r="BD64" t="str">
        <f t="shared" si="125"/>
        <v/>
      </c>
      <c r="BE64" t="str">
        <f t="shared" si="125"/>
        <v/>
      </c>
      <c r="BF64" t="str">
        <f t="shared" si="125"/>
        <v/>
      </c>
      <c r="BG64" t="str">
        <f t="shared" si="125"/>
        <v/>
      </c>
      <c r="BH64" t="str">
        <f>IF(ISBLANK(AF64),"",AF64-$AI$64)</f>
        <v/>
      </c>
      <c r="BI64" t="str">
        <f t="shared" ref="BI64" si="126">IF(ISBLANK(AG64),"",AG64-$AI$64)</f>
        <v/>
      </c>
    </row>
    <row r="65" spans="1:61" x14ac:dyDescent="0.15">
      <c r="A65" s="22">
        <v>37</v>
      </c>
      <c r="B65" s="22">
        <v>5688</v>
      </c>
      <c r="C65" s="3" t="s">
        <v>262</v>
      </c>
      <c r="D65" s="22">
        <v>2000</v>
      </c>
      <c r="E65" s="3" t="s">
        <v>259</v>
      </c>
      <c r="F65" s="3">
        <v>51.079444440000003</v>
      </c>
      <c r="G65" s="3">
        <v>10.452222219999999</v>
      </c>
      <c r="H65">
        <v>8.1166666666666707</v>
      </c>
      <c r="I65">
        <v>7.18333333333333</v>
      </c>
      <c r="J65">
        <v>7.7083333333333304</v>
      </c>
      <c r="K65">
        <v>7.7750000000000004</v>
      </c>
      <c r="L65">
        <v>7.2750000000000004</v>
      </c>
      <c r="M65">
        <v>7.4583333333333304</v>
      </c>
      <c r="N65">
        <v>7.7</v>
      </c>
      <c r="O65">
        <v>7.9833333333333298</v>
      </c>
      <c r="AH65">
        <v>8</v>
      </c>
      <c r="AI65">
        <f t="shared" si="4"/>
        <v>7.6499999999999986</v>
      </c>
      <c r="AJ65">
        <f>IF(ISBLANK(H65),"",H65-$AI$65)</f>
        <v>0.46666666666667211</v>
      </c>
      <c r="AK65">
        <f t="shared" ref="AK65:BG65" si="127">IF(ISBLANK(I65),"",I65-$AI$65)</f>
        <v>-0.46666666666666856</v>
      </c>
      <c r="AL65">
        <f t="shared" si="127"/>
        <v>5.8333333333331794E-2</v>
      </c>
      <c r="AM65">
        <f t="shared" si="127"/>
        <v>0.12500000000000178</v>
      </c>
      <c r="AN65">
        <f t="shared" si="127"/>
        <v>-0.37499999999999822</v>
      </c>
      <c r="AO65">
        <f t="shared" si="127"/>
        <v>-0.19166666666666821</v>
      </c>
      <c r="AP65">
        <f t="shared" si="127"/>
        <v>5.0000000000001599E-2</v>
      </c>
      <c r="AQ65">
        <f t="shared" si="127"/>
        <v>0.33333333333333126</v>
      </c>
      <c r="AR65" t="str">
        <f t="shared" si="127"/>
        <v/>
      </c>
      <c r="AS65" t="str">
        <f t="shared" si="127"/>
        <v/>
      </c>
      <c r="AT65" t="str">
        <f t="shared" si="127"/>
        <v/>
      </c>
      <c r="AU65" t="str">
        <f t="shared" si="127"/>
        <v/>
      </c>
      <c r="AV65" t="str">
        <f t="shared" si="127"/>
        <v/>
      </c>
      <c r="AW65" t="str">
        <f t="shared" si="127"/>
        <v/>
      </c>
      <c r="AX65" t="str">
        <f t="shared" si="127"/>
        <v/>
      </c>
      <c r="AY65" t="str">
        <f t="shared" si="127"/>
        <v/>
      </c>
      <c r="AZ65" t="str">
        <f t="shared" si="127"/>
        <v/>
      </c>
      <c r="BA65" t="str">
        <f t="shared" si="127"/>
        <v/>
      </c>
      <c r="BB65" t="str">
        <f t="shared" si="127"/>
        <v/>
      </c>
      <c r="BC65" t="str">
        <f t="shared" si="127"/>
        <v/>
      </c>
      <c r="BD65" t="str">
        <f t="shared" si="127"/>
        <v/>
      </c>
      <c r="BE65" t="str">
        <f t="shared" si="127"/>
        <v/>
      </c>
      <c r="BF65" t="str">
        <f t="shared" si="127"/>
        <v/>
      </c>
      <c r="BG65" t="str">
        <f t="shared" si="127"/>
        <v/>
      </c>
      <c r="BH65" t="str">
        <f>IF(ISBLANK(AF65),"",AF65-$AI$65)</f>
        <v/>
      </c>
      <c r="BI65" t="str">
        <f t="shared" ref="BI65" si="128">IF(ISBLANK(AG65),"",AG65-$AI$65)</f>
        <v/>
      </c>
    </row>
    <row r="66" spans="1:61" x14ac:dyDescent="0.15">
      <c r="A66" s="22">
        <v>38</v>
      </c>
      <c r="B66" s="22">
        <v>6438</v>
      </c>
      <c r="C66" s="3" t="s">
        <v>263</v>
      </c>
      <c r="D66" s="22">
        <v>2005</v>
      </c>
      <c r="E66" s="3" t="s">
        <v>259</v>
      </c>
      <c r="F66" s="3">
        <v>35.799999999999997</v>
      </c>
      <c r="G66" s="3">
        <v>-76.667000000000002</v>
      </c>
      <c r="H66">
        <v>16.3333333333333</v>
      </c>
      <c r="I66">
        <v>16.591666666666701</v>
      </c>
      <c r="J66">
        <v>16.508333333333301</v>
      </c>
      <c r="K66">
        <v>16.175000000000001</v>
      </c>
      <c r="L66">
        <v>16.108333333333299</v>
      </c>
      <c r="AH66">
        <v>5</v>
      </c>
      <c r="AI66">
        <f t="shared" ref="AI66:AI82" si="129">AVERAGE(H66:AG66)</f>
        <v>16.343333333333316</v>
      </c>
      <c r="AJ66">
        <f>IF(ISBLANK(H66),"",H66-$AI$66)</f>
        <v>-1.0000000000015774E-2</v>
      </c>
      <c r="AK66">
        <f t="shared" ref="AK66:BG66" si="130">IF(ISBLANK(I66),"",I66-$AI$66)</f>
        <v>0.24833333333338459</v>
      </c>
      <c r="AL66">
        <f t="shared" si="130"/>
        <v>0.16499999999998494</v>
      </c>
      <c r="AM66">
        <f t="shared" si="130"/>
        <v>-0.16833333333331524</v>
      </c>
      <c r="AN66">
        <f t="shared" si="130"/>
        <v>-0.2350000000000172</v>
      </c>
      <c r="AO66" t="str">
        <f t="shared" si="130"/>
        <v/>
      </c>
      <c r="AP66" t="str">
        <f t="shared" si="130"/>
        <v/>
      </c>
      <c r="AQ66" t="str">
        <f t="shared" si="130"/>
        <v/>
      </c>
      <c r="AR66" t="str">
        <f t="shared" si="130"/>
        <v/>
      </c>
      <c r="AS66" t="str">
        <f t="shared" si="130"/>
        <v/>
      </c>
      <c r="AT66" t="str">
        <f t="shared" si="130"/>
        <v/>
      </c>
      <c r="AU66" t="str">
        <f t="shared" si="130"/>
        <v/>
      </c>
      <c r="AV66" t="str">
        <f t="shared" si="130"/>
        <v/>
      </c>
      <c r="AW66" t="str">
        <f t="shared" si="130"/>
        <v/>
      </c>
      <c r="AX66" t="str">
        <f t="shared" si="130"/>
        <v/>
      </c>
      <c r="AY66" t="str">
        <f t="shared" si="130"/>
        <v/>
      </c>
      <c r="AZ66" t="str">
        <f t="shared" si="130"/>
        <v/>
      </c>
      <c r="BA66" t="str">
        <f t="shared" si="130"/>
        <v/>
      </c>
      <c r="BB66" t="str">
        <f t="shared" si="130"/>
        <v/>
      </c>
      <c r="BC66" t="str">
        <f t="shared" si="130"/>
        <v/>
      </c>
      <c r="BD66" t="str">
        <f t="shared" si="130"/>
        <v/>
      </c>
      <c r="BE66" t="str">
        <f t="shared" si="130"/>
        <v/>
      </c>
      <c r="BF66" t="str">
        <f t="shared" si="130"/>
        <v/>
      </c>
      <c r="BG66" t="str">
        <f t="shared" si="130"/>
        <v/>
      </c>
      <c r="BH66" t="str">
        <f>IF(ISBLANK(AF66),"",AF66-$AI$66)</f>
        <v/>
      </c>
      <c r="BI66" t="str">
        <f t="shared" ref="BI66" si="131">IF(ISBLANK(AG66),"",AG66-$AI$66)</f>
        <v/>
      </c>
    </row>
    <row r="67" spans="1:61" x14ac:dyDescent="0.15">
      <c r="A67" s="22">
        <v>39</v>
      </c>
      <c r="B67" s="22">
        <v>6975</v>
      </c>
      <c r="C67" s="3" t="s">
        <v>264</v>
      </c>
      <c r="D67" s="22">
        <v>2002</v>
      </c>
      <c r="E67" s="3" t="s">
        <v>259</v>
      </c>
      <c r="F67" s="3">
        <v>47.47</v>
      </c>
      <c r="G67" s="3">
        <v>7.5</v>
      </c>
      <c r="H67">
        <v>7.05833333333333</v>
      </c>
      <c r="I67">
        <v>7.3833333333333302</v>
      </c>
      <c r="J67">
        <v>6.7916666666666696</v>
      </c>
      <c r="K67">
        <v>6.85</v>
      </c>
      <c r="L67">
        <v>7.6333333333333302</v>
      </c>
      <c r="M67">
        <v>7.8</v>
      </c>
      <c r="N67">
        <v>7.2916666666666696</v>
      </c>
      <c r="O67">
        <v>7.6166666666666698</v>
      </c>
      <c r="AH67">
        <v>8</v>
      </c>
      <c r="AI67">
        <f t="shared" si="129"/>
        <v>7.3031249999999996</v>
      </c>
      <c r="AJ67">
        <f>IF(ISBLANK(H67),"",H67-$AI$67)</f>
        <v>-0.24479166666666963</v>
      </c>
      <c r="AK67">
        <f t="shared" ref="AK67:BG67" si="132">IF(ISBLANK(I67),"",I67-$AI$67)</f>
        <v>8.020833333333055E-2</v>
      </c>
      <c r="AL67">
        <f t="shared" si="132"/>
        <v>-0.51145833333333002</v>
      </c>
      <c r="AM67">
        <f t="shared" si="132"/>
        <v>-0.453125</v>
      </c>
      <c r="AN67">
        <f t="shared" si="132"/>
        <v>0.33020833333333055</v>
      </c>
      <c r="AO67">
        <f t="shared" si="132"/>
        <v>0.49687500000000018</v>
      </c>
      <c r="AP67">
        <f t="shared" si="132"/>
        <v>-1.1458333333330017E-2</v>
      </c>
      <c r="AQ67">
        <f t="shared" si="132"/>
        <v>0.31354166666667016</v>
      </c>
      <c r="AR67" t="str">
        <f t="shared" si="132"/>
        <v/>
      </c>
      <c r="AS67" t="str">
        <f t="shared" si="132"/>
        <v/>
      </c>
      <c r="AT67" t="str">
        <f t="shared" si="132"/>
        <v/>
      </c>
      <c r="AU67" t="str">
        <f t="shared" si="132"/>
        <v/>
      </c>
      <c r="AV67" t="str">
        <f t="shared" si="132"/>
        <v/>
      </c>
      <c r="AW67" t="str">
        <f t="shared" si="132"/>
        <v/>
      </c>
      <c r="AX67" t="str">
        <f t="shared" si="132"/>
        <v/>
      </c>
      <c r="AY67" t="str">
        <f t="shared" si="132"/>
        <v/>
      </c>
      <c r="AZ67" t="str">
        <f t="shared" si="132"/>
        <v/>
      </c>
      <c r="BA67" t="str">
        <f t="shared" si="132"/>
        <v/>
      </c>
      <c r="BB67" t="str">
        <f t="shared" si="132"/>
        <v/>
      </c>
      <c r="BC67" t="str">
        <f t="shared" si="132"/>
        <v/>
      </c>
      <c r="BD67" t="str">
        <f t="shared" si="132"/>
        <v/>
      </c>
      <c r="BE67" t="str">
        <f t="shared" si="132"/>
        <v/>
      </c>
      <c r="BF67" t="str">
        <f t="shared" si="132"/>
        <v/>
      </c>
      <c r="BG67" t="str">
        <f t="shared" si="132"/>
        <v/>
      </c>
      <c r="BH67" t="str">
        <f>IF(ISBLANK(AF67),"",AF67-$AI$67)</f>
        <v/>
      </c>
      <c r="BI67" t="str">
        <f t="shared" ref="BI67" si="133">IF(ISBLANK(AG67),"",AG67-$AI$67)</f>
        <v/>
      </c>
    </row>
    <row r="68" spans="1:61" x14ac:dyDescent="0.15">
      <c r="A68" s="22">
        <v>39</v>
      </c>
      <c r="B68" s="22">
        <v>6975</v>
      </c>
      <c r="C68" s="3" t="s">
        <v>265</v>
      </c>
      <c r="D68" s="22">
        <v>2002</v>
      </c>
      <c r="E68" s="3" t="s">
        <v>259</v>
      </c>
      <c r="F68" s="3">
        <v>47.47</v>
      </c>
      <c r="G68" s="3">
        <v>7.5</v>
      </c>
      <c r="H68">
        <v>7.05833333333333</v>
      </c>
      <c r="I68">
        <v>7.3833333333333302</v>
      </c>
      <c r="J68">
        <v>6.7916666666666696</v>
      </c>
      <c r="K68">
        <v>6.85</v>
      </c>
      <c r="L68">
        <v>7.6333333333333302</v>
      </c>
      <c r="M68">
        <v>7.8</v>
      </c>
      <c r="N68">
        <v>7.2916666666666696</v>
      </c>
      <c r="O68">
        <v>7.6166666666666698</v>
      </c>
      <c r="AH68">
        <v>8</v>
      </c>
      <c r="AI68">
        <f t="shared" si="129"/>
        <v>7.3031249999999996</v>
      </c>
      <c r="AJ68">
        <f>IF(ISBLANK(H68),"",H68-$AI$68)</f>
        <v>-0.24479166666666963</v>
      </c>
      <c r="AK68">
        <f t="shared" ref="AK68:BG68" si="134">IF(ISBLANK(I68),"",I68-$AI$68)</f>
        <v>8.020833333333055E-2</v>
      </c>
      <c r="AL68">
        <f t="shared" si="134"/>
        <v>-0.51145833333333002</v>
      </c>
      <c r="AM68">
        <f t="shared" si="134"/>
        <v>-0.453125</v>
      </c>
      <c r="AN68">
        <f t="shared" si="134"/>
        <v>0.33020833333333055</v>
      </c>
      <c r="AO68">
        <f t="shared" si="134"/>
        <v>0.49687500000000018</v>
      </c>
      <c r="AP68">
        <f t="shared" si="134"/>
        <v>-1.1458333333330017E-2</v>
      </c>
      <c r="AQ68">
        <f t="shared" si="134"/>
        <v>0.31354166666667016</v>
      </c>
      <c r="AR68" t="str">
        <f t="shared" si="134"/>
        <v/>
      </c>
      <c r="AS68" t="str">
        <f t="shared" si="134"/>
        <v/>
      </c>
      <c r="AT68" t="str">
        <f t="shared" si="134"/>
        <v/>
      </c>
      <c r="AU68" t="str">
        <f t="shared" si="134"/>
        <v/>
      </c>
      <c r="AV68" t="str">
        <f t="shared" si="134"/>
        <v/>
      </c>
      <c r="AW68" t="str">
        <f t="shared" si="134"/>
        <v/>
      </c>
      <c r="AX68" t="str">
        <f t="shared" si="134"/>
        <v/>
      </c>
      <c r="AY68" t="str">
        <f t="shared" si="134"/>
        <v/>
      </c>
      <c r="AZ68" t="str">
        <f t="shared" si="134"/>
        <v/>
      </c>
      <c r="BA68" t="str">
        <f t="shared" si="134"/>
        <v/>
      </c>
      <c r="BB68" t="str">
        <f t="shared" si="134"/>
        <v/>
      </c>
      <c r="BC68" t="str">
        <f t="shared" si="134"/>
        <v/>
      </c>
      <c r="BD68" t="str">
        <f t="shared" si="134"/>
        <v/>
      </c>
      <c r="BE68" t="str">
        <f t="shared" si="134"/>
        <v/>
      </c>
      <c r="BF68" t="str">
        <f t="shared" si="134"/>
        <v/>
      </c>
      <c r="BG68" t="str">
        <f t="shared" si="134"/>
        <v/>
      </c>
      <c r="BH68" t="str">
        <f>IF(ISBLANK(AF68),"",AF68-$AI$68)</f>
        <v/>
      </c>
      <c r="BI68" t="str">
        <f t="shared" ref="BI68" si="135">IF(ISBLANK(AG68),"",AG68-$AI$68)</f>
        <v/>
      </c>
    </row>
    <row r="69" spans="1:61" x14ac:dyDescent="0.15">
      <c r="A69" s="22">
        <v>40</v>
      </c>
      <c r="B69" s="22">
        <v>7634</v>
      </c>
      <c r="C69" s="3" t="s">
        <v>266</v>
      </c>
      <c r="D69" s="22">
        <v>2003</v>
      </c>
      <c r="E69" s="3" t="s">
        <v>259</v>
      </c>
      <c r="F69" s="3">
        <v>23.2</v>
      </c>
      <c r="G69" s="3">
        <v>112.51</v>
      </c>
      <c r="H69">
        <v>20.100000000000001</v>
      </c>
      <c r="I69">
        <v>20.5</v>
      </c>
      <c r="J69">
        <v>20.100000000000001</v>
      </c>
      <c r="K69">
        <v>20.5</v>
      </c>
      <c r="L69">
        <v>20.6</v>
      </c>
      <c r="M69">
        <v>19.899999999999999</v>
      </c>
      <c r="N69">
        <v>20.5</v>
      </c>
      <c r="AH69">
        <v>7</v>
      </c>
      <c r="AI69">
        <f t="shared" si="129"/>
        <v>20.314285714285717</v>
      </c>
      <c r="AJ69">
        <f>IF(ISBLANK(H69),"",H69-$AI$69)</f>
        <v>-0.2142857142857153</v>
      </c>
      <c r="AK69">
        <f t="shared" ref="AK69:BG69" si="136">IF(ISBLANK(I69),"",I69-$AI$69)</f>
        <v>0.18571428571428328</v>
      </c>
      <c r="AL69">
        <f t="shared" si="136"/>
        <v>-0.2142857142857153</v>
      </c>
      <c r="AM69">
        <f t="shared" si="136"/>
        <v>0.18571428571428328</v>
      </c>
      <c r="AN69">
        <f t="shared" si="136"/>
        <v>0.2857142857142847</v>
      </c>
      <c r="AO69">
        <f t="shared" si="136"/>
        <v>-0.41428571428571814</v>
      </c>
      <c r="AP69">
        <f t="shared" si="136"/>
        <v>0.18571428571428328</v>
      </c>
      <c r="AQ69" t="str">
        <f t="shared" si="136"/>
        <v/>
      </c>
      <c r="AR69" t="str">
        <f t="shared" si="136"/>
        <v/>
      </c>
      <c r="AS69" t="str">
        <f t="shared" si="136"/>
        <v/>
      </c>
      <c r="AT69" t="str">
        <f t="shared" si="136"/>
        <v/>
      </c>
      <c r="AU69" t="str">
        <f t="shared" si="136"/>
        <v/>
      </c>
      <c r="AV69" t="str">
        <f t="shared" si="136"/>
        <v/>
      </c>
      <c r="AW69" t="str">
        <f t="shared" si="136"/>
        <v/>
      </c>
      <c r="AX69" t="str">
        <f t="shared" si="136"/>
        <v/>
      </c>
      <c r="AY69" t="str">
        <f t="shared" si="136"/>
        <v/>
      </c>
      <c r="AZ69" t="str">
        <f t="shared" si="136"/>
        <v/>
      </c>
      <c r="BA69" t="str">
        <f t="shared" si="136"/>
        <v/>
      </c>
      <c r="BB69" t="str">
        <f t="shared" si="136"/>
        <v/>
      </c>
      <c r="BC69" t="str">
        <f t="shared" si="136"/>
        <v/>
      </c>
      <c r="BD69" t="str">
        <f t="shared" si="136"/>
        <v/>
      </c>
      <c r="BE69" t="str">
        <f t="shared" si="136"/>
        <v/>
      </c>
      <c r="BF69" t="str">
        <f t="shared" si="136"/>
        <v/>
      </c>
      <c r="BG69" t="str">
        <f t="shared" si="136"/>
        <v/>
      </c>
      <c r="BH69" t="str">
        <f>IF(ISBLANK(AF69),"",AF69-$AI$69)</f>
        <v/>
      </c>
      <c r="BI69" t="str">
        <f t="shared" ref="BI69" si="137">IF(ISBLANK(AG69),"",AG69-$AI$69)</f>
        <v/>
      </c>
    </row>
    <row r="70" spans="1:61" x14ac:dyDescent="0.15">
      <c r="A70" s="22">
        <v>41</v>
      </c>
      <c r="B70" s="22">
        <v>8479</v>
      </c>
      <c r="C70" s="3" t="s">
        <v>267</v>
      </c>
      <c r="D70" s="22">
        <v>2008</v>
      </c>
      <c r="E70" s="3" t="s">
        <v>259</v>
      </c>
      <c r="F70" s="3">
        <v>47.580555560000001</v>
      </c>
      <c r="G70" s="3">
        <v>11.63916667</v>
      </c>
      <c r="H70">
        <v>8.6750000000000007</v>
      </c>
      <c r="I70">
        <v>8.43333333333333</v>
      </c>
      <c r="J70">
        <v>7.45</v>
      </c>
      <c r="K70">
        <v>10.016666666666699</v>
      </c>
      <c r="L70">
        <v>8.8833333333333293</v>
      </c>
      <c r="AH70">
        <v>5</v>
      </c>
      <c r="AI70">
        <f t="shared" si="129"/>
        <v>8.6916666666666718</v>
      </c>
      <c r="AJ70">
        <f>IF(ISBLANK(H70),"",H70-$AI$70)</f>
        <v>-1.6666666666671048E-2</v>
      </c>
      <c r="AK70">
        <f t="shared" ref="AK70:BG70" si="138">IF(ISBLANK(I70),"",I70-$AI$70)</f>
        <v>-0.25833333333334174</v>
      </c>
      <c r="AL70">
        <f t="shared" si="138"/>
        <v>-1.2416666666666716</v>
      </c>
      <c r="AM70">
        <f t="shared" si="138"/>
        <v>1.3250000000000277</v>
      </c>
      <c r="AN70">
        <f t="shared" si="138"/>
        <v>0.19166666666665755</v>
      </c>
      <c r="AO70" t="str">
        <f t="shared" si="138"/>
        <v/>
      </c>
      <c r="AP70" t="str">
        <f t="shared" si="138"/>
        <v/>
      </c>
      <c r="AQ70" t="str">
        <f t="shared" si="138"/>
        <v/>
      </c>
      <c r="AR70" t="str">
        <f t="shared" si="138"/>
        <v/>
      </c>
      <c r="AS70" t="str">
        <f t="shared" si="138"/>
        <v/>
      </c>
      <c r="AT70" t="str">
        <f t="shared" si="138"/>
        <v/>
      </c>
      <c r="AU70" t="str">
        <f t="shared" si="138"/>
        <v/>
      </c>
      <c r="AV70" t="str">
        <f t="shared" si="138"/>
        <v/>
      </c>
      <c r="AW70" t="str">
        <f t="shared" si="138"/>
        <v/>
      </c>
      <c r="AX70" t="str">
        <f t="shared" si="138"/>
        <v/>
      </c>
      <c r="AY70" t="str">
        <f t="shared" si="138"/>
        <v/>
      </c>
      <c r="AZ70" t="str">
        <f t="shared" si="138"/>
        <v/>
      </c>
      <c r="BA70" t="str">
        <f t="shared" si="138"/>
        <v/>
      </c>
      <c r="BB70" t="str">
        <f t="shared" si="138"/>
        <v/>
      </c>
      <c r="BC70" t="str">
        <f t="shared" si="138"/>
        <v/>
      </c>
      <c r="BD70" t="str">
        <f t="shared" si="138"/>
        <v/>
      </c>
      <c r="BE70" t="str">
        <f t="shared" si="138"/>
        <v/>
      </c>
      <c r="BF70" t="str">
        <f t="shared" si="138"/>
        <v/>
      </c>
      <c r="BG70" t="str">
        <f t="shared" si="138"/>
        <v/>
      </c>
      <c r="BH70" t="str">
        <f>IF(ISBLANK(AF70),"",AF70-$AI$70)</f>
        <v/>
      </c>
      <c r="BI70" t="str">
        <f t="shared" ref="BI70" si="139">IF(ISBLANK(AG70),"",AG70-$AI$70)</f>
        <v/>
      </c>
    </row>
    <row r="71" spans="1:61" x14ac:dyDescent="0.15">
      <c r="A71" s="22">
        <v>42</v>
      </c>
      <c r="B71" s="22">
        <v>8534</v>
      </c>
      <c r="C71" s="3" t="s">
        <v>268</v>
      </c>
      <c r="D71" s="22">
        <v>2002</v>
      </c>
      <c r="E71" s="3" t="s">
        <v>259</v>
      </c>
      <c r="F71" s="3">
        <v>53.83</v>
      </c>
      <c r="G71" s="3">
        <v>-105.5</v>
      </c>
      <c r="H71">
        <v>0.35</v>
      </c>
      <c r="I71">
        <v>1.05</v>
      </c>
      <c r="J71">
        <v>0.116666666666667</v>
      </c>
      <c r="K71">
        <v>1.875</v>
      </c>
      <c r="L71">
        <v>2.3333333333333299</v>
      </c>
      <c r="M71">
        <v>0.81666666666666599</v>
      </c>
      <c r="N71">
        <v>0.125</v>
      </c>
      <c r="O71">
        <v>0.15833333333333299</v>
      </c>
      <c r="AH71">
        <v>8</v>
      </c>
      <c r="AI71">
        <f t="shared" si="129"/>
        <v>0.85312499999999947</v>
      </c>
      <c r="AJ71">
        <f>IF(ISBLANK(H71),"",H71-$AI$71)</f>
        <v>-0.50312499999999949</v>
      </c>
      <c r="AK71">
        <f t="shared" ref="AK71:BG71" si="140">IF(ISBLANK(I71),"",I71-$AI$71)</f>
        <v>0.19687500000000058</v>
      </c>
      <c r="AL71">
        <f t="shared" si="140"/>
        <v>-0.73645833333333244</v>
      </c>
      <c r="AM71">
        <f t="shared" si="140"/>
        <v>1.0218750000000005</v>
      </c>
      <c r="AN71">
        <f t="shared" si="140"/>
        <v>1.4802083333333305</v>
      </c>
      <c r="AO71">
        <f t="shared" si="140"/>
        <v>-3.6458333333333481E-2</v>
      </c>
      <c r="AP71">
        <f t="shared" si="140"/>
        <v>-0.72812499999999947</v>
      </c>
      <c r="AQ71">
        <f t="shared" si="140"/>
        <v>-0.69479166666666647</v>
      </c>
      <c r="AR71" t="str">
        <f t="shared" si="140"/>
        <v/>
      </c>
      <c r="AS71" t="str">
        <f t="shared" si="140"/>
        <v/>
      </c>
      <c r="AT71" t="str">
        <f t="shared" si="140"/>
        <v/>
      </c>
      <c r="AU71" t="str">
        <f t="shared" si="140"/>
        <v/>
      </c>
      <c r="AV71" t="str">
        <f t="shared" si="140"/>
        <v/>
      </c>
      <c r="AW71" t="str">
        <f t="shared" si="140"/>
        <v/>
      </c>
      <c r="AX71" t="str">
        <f t="shared" si="140"/>
        <v/>
      </c>
      <c r="AY71" t="str">
        <f t="shared" si="140"/>
        <v/>
      </c>
      <c r="AZ71" t="str">
        <f t="shared" si="140"/>
        <v/>
      </c>
      <c r="BA71" t="str">
        <f t="shared" si="140"/>
        <v/>
      </c>
      <c r="BB71" t="str">
        <f t="shared" si="140"/>
        <v/>
      </c>
      <c r="BC71" t="str">
        <f t="shared" si="140"/>
        <v/>
      </c>
      <c r="BD71" t="str">
        <f t="shared" si="140"/>
        <v/>
      </c>
      <c r="BE71" t="str">
        <f t="shared" si="140"/>
        <v/>
      </c>
      <c r="BF71" t="str">
        <f t="shared" si="140"/>
        <v/>
      </c>
      <c r="BG71" t="str">
        <f t="shared" si="140"/>
        <v/>
      </c>
      <c r="BH71" t="str">
        <f>IF(ISBLANK(AF71),"",AF71-$AI$71)</f>
        <v/>
      </c>
      <c r="BI71" t="str">
        <f t="shared" ref="BI71" si="141">IF(ISBLANK(AG71),"",AG71-$AI$71)</f>
        <v/>
      </c>
    </row>
    <row r="72" spans="1:61" x14ac:dyDescent="0.15">
      <c r="A72" s="22">
        <v>43</v>
      </c>
      <c r="B72" s="22">
        <v>10066</v>
      </c>
      <c r="C72" s="3" t="s">
        <v>269</v>
      </c>
      <c r="D72" s="22">
        <v>1999</v>
      </c>
      <c r="E72" s="3" t="s">
        <v>259</v>
      </c>
      <c r="F72" s="3">
        <v>53.055277779999997</v>
      </c>
      <c r="G72" s="3">
        <v>-3.4652777779999999</v>
      </c>
      <c r="H72">
        <v>9.4666666666666703</v>
      </c>
      <c r="I72">
        <v>8.94166666666667</v>
      </c>
      <c r="J72">
        <v>8.7833333333333297</v>
      </c>
      <c r="K72">
        <v>9.2583333333333293</v>
      </c>
      <c r="L72">
        <v>9.4749999999999996</v>
      </c>
      <c r="M72">
        <v>9.375</v>
      </c>
      <c r="N72">
        <v>9.2666666666666693</v>
      </c>
      <c r="O72">
        <v>9.7083333333333304</v>
      </c>
      <c r="P72">
        <v>9.6833333333333407</v>
      </c>
      <c r="Q72">
        <v>9.15</v>
      </c>
      <c r="R72">
        <v>9.1083333333333307</v>
      </c>
      <c r="S72">
        <v>7.8666666666666698</v>
      </c>
      <c r="T72">
        <v>9.68333333333333</v>
      </c>
      <c r="U72">
        <v>8.7249999999999996</v>
      </c>
      <c r="V72">
        <v>8.7416666666666707</v>
      </c>
      <c r="W72">
        <v>9.875</v>
      </c>
      <c r="X72">
        <v>9.2249999999999996</v>
      </c>
      <c r="Y72">
        <v>9.35</v>
      </c>
      <c r="AH72">
        <v>18</v>
      </c>
      <c r="AI72">
        <f t="shared" si="129"/>
        <v>9.2046296296296291</v>
      </c>
      <c r="AJ72">
        <f>IF(ISBLANK(H72),"",H72-$AI$72)</f>
        <v>0.26203703703704129</v>
      </c>
      <c r="AK72">
        <f t="shared" ref="AK72:BG72" si="142">IF(ISBLANK(I72),"",I72-$AI$72)</f>
        <v>-0.26296296296295907</v>
      </c>
      <c r="AL72">
        <f t="shared" si="142"/>
        <v>-0.42129629629629939</v>
      </c>
      <c r="AM72">
        <f t="shared" si="142"/>
        <v>5.3703703703700256E-2</v>
      </c>
      <c r="AN72">
        <f t="shared" si="142"/>
        <v>0.27037037037037059</v>
      </c>
      <c r="AO72">
        <f t="shared" si="142"/>
        <v>0.17037037037037095</v>
      </c>
      <c r="AP72">
        <f t="shared" si="142"/>
        <v>6.2037037037040221E-2</v>
      </c>
      <c r="AQ72">
        <f t="shared" si="142"/>
        <v>0.50370370370370132</v>
      </c>
      <c r="AR72">
        <f t="shared" si="142"/>
        <v>0.47870370370371162</v>
      </c>
      <c r="AS72">
        <f t="shared" si="142"/>
        <v>-5.4629629629628695E-2</v>
      </c>
      <c r="AT72">
        <f t="shared" si="142"/>
        <v>-9.6296296296298323E-2</v>
      </c>
      <c r="AU72">
        <f t="shared" si="142"/>
        <v>-1.3379629629629592</v>
      </c>
      <c r="AV72">
        <f t="shared" si="142"/>
        <v>0.47870370370370097</v>
      </c>
      <c r="AW72">
        <f t="shared" si="142"/>
        <v>-0.47962962962962941</v>
      </c>
      <c r="AX72">
        <f t="shared" si="142"/>
        <v>-0.46296296296295836</v>
      </c>
      <c r="AY72">
        <f t="shared" si="142"/>
        <v>0.67037037037037095</v>
      </c>
      <c r="AZ72">
        <f t="shared" si="142"/>
        <v>2.0370370370370594E-2</v>
      </c>
      <c r="BA72">
        <f t="shared" si="142"/>
        <v>0.14537037037037059</v>
      </c>
      <c r="BB72" t="str">
        <f t="shared" si="142"/>
        <v/>
      </c>
      <c r="BC72" t="str">
        <f t="shared" si="142"/>
        <v/>
      </c>
      <c r="BD72" t="str">
        <f t="shared" si="142"/>
        <v/>
      </c>
      <c r="BE72" t="str">
        <f t="shared" si="142"/>
        <v/>
      </c>
      <c r="BF72" t="str">
        <f t="shared" si="142"/>
        <v/>
      </c>
      <c r="BG72" t="str">
        <f t="shared" si="142"/>
        <v/>
      </c>
      <c r="BH72" t="str">
        <f>IF(ISBLANK(AF72),"",AF72-$AI$72)</f>
        <v/>
      </c>
      <c r="BI72" t="str">
        <f t="shared" ref="BI72" si="143">IF(ISBLANK(AG72),"",AG72-$AI$72)</f>
        <v/>
      </c>
    </row>
    <row r="73" spans="1:61" x14ac:dyDescent="0.15">
      <c r="A73" s="22">
        <v>43</v>
      </c>
      <c r="B73" s="22">
        <v>10066</v>
      </c>
      <c r="C73" s="3" t="s">
        <v>270</v>
      </c>
      <c r="D73" s="22">
        <v>1999</v>
      </c>
      <c r="E73" s="3" t="s">
        <v>259</v>
      </c>
      <c r="F73" s="3">
        <v>53.055277779999997</v>
      </c>
      <c r="G73" s="3">
        <v>-3.4652777779999999</v>
      </c>
      <c r="H73">
        <v>9.4666666666666703</v>
      </c>
      <c r="I73">
        <v>8.94166666666667</v>
      </c>
      <c r="J73">
        <v>8.7833333333333297</v>
      </c>
      <c r="K73">
        <v>9.2583333333333293</v>
      </c>
      <c r="L73">
        <v>9.4749999999999996</v>
      </c>
      <c r="M73">
        <v>9.375</v>
      </c>
      <c r="N73">
        <v>9.2666666666666693</v>
      </c>
      <c r="O73">
        <v>9.7083333333333304</v>
      </c>
      <c r="P73">
        <v>9.6833333333333407</v>
      </c>
      <c r="Q73">
        <v>9.15</v>
      </c>
      <c r="R73">
        <v>9.1083333333333307</v>
      </c>
      <c r="S73">
        <v>7.8666666666666698</v>
      </c>
      <c r="T73">
        <v>9.68333333333333</v>
      </c>
      <c r="U73">
        <v>8.7249999999999996</v>
      </c>
      <c r="V73">
        <v>8.7416666666666707</v>
      </c>
      <c r="W73">
        <v>9.875</v>
      </c>
      <c r="X73">
        <v>9.2249999999999996</v>
      </c>
      <c r="Y73">
        <v>9.35</v>
      </c>
      <c r="AH73">
        <v>18</v>
      </c>
      <c r="AI73">
        <f t="shared" si="129"/>
        <v>9.2046296296296291</v>
      </c>
      <c r="AJ73">
        <f>IF(ISBLANK(H73),"",H73-$AI$73)</f>
        <v>0.26203703703704129</v>
      </c>
      <c r="AK73">
        <f t="shared" ref="AK73:BG73" si="144">IF(ISBLANK(I73),"",I73-$AI$73)</f>
        <v>-0.26296296296295907</v>
      </c>
      <c r="AL73">
        <f t="shared" si="144"/>
        <v>-0.42129629629629939</v>
      </c>
      <c r="AM73">
        <f t="shared" si="144"/>
        <v>5.3703703703700256E-2</v>
      </c>
      <c r="AN73">
        <f t="shared" si="144"/>
        <v>0.27037037037037059</v>
      </c>
      <c r="AO73">
        <f t="shared" si="144"/>
        <v>0.17037037037037095</v>
      </c>
      <c r="AP73">
        <f t="shared" si="144"/>
        <v>6.2037037037040221E-2</v>
      </c>
      <c r="AQ73">
        <f t="shared" si="144"/>
        <v>0.50370370370370132</v>
      </c>
      <c r="AR73">
        <f t="shared" si="144"/>
        <v>0.47870370370371162</v>
      </c>
      <c r="AS73">
        <f t="shared" si="144"/>
        <v>-5.4629629629628695E-2</v>
      </c>
      <c r="AT73">
        <f t="shared" si="144"/>
        <v>-9.6296296296298323E-2</v>
      </c>
      <c r="AU73">
        <f t="shared" si="144"/>
        <v>-1.3379629629629592</v>
      </c>
      <c r="AV73">
        <f t="shared" si="144"/>
        <v>0.47870370370370097</v>
      </c>
      <c r="AW73">
        <f t="shared" si="144"/>
        <v>-0.47962962962962941</v>
      </c>
      <c r="AX73">
        <f t="shared" si="144"/>
        <v>-0.46296296296295836</v>
      </c>
      <c r="AY73">
        <f t="shared" si="144"/>
        <v>0.67037037037037095</v>
      </c>
      <c r="AZ73">
        <f t="shared" si="144"/>
        <v>2.0370370370370594E-2</v>
      </c>
      <c r="BA73">
        <f t="shared" si="144"/>
        <v>0.14537037037037059</v>
      </c>
      <c r="BB73" t="str">
        <f t="shared" si="144"/>
        <v/>
      </c>
      <c r="BC73" t="str">
        <f t="shared" si="144"/>
        <v/>
      </c>
      <c r="BD73" t="str">
        <f t="shared" si="144"/>
        <v/>
      </c>
      <c r="BE73" t="str">
        <f t="shared" si="144"/>
        <v/>
      </c>
      <c r="BF73" t="str">
        <f t="shared" si="144"/>
        <v/>
      </c>
      <c r="BG73" t="str">
        <f t="shared" si="144"/>
        <v/>
      </c>
      <c r="BH73" t="str">
        <f>IF(ISBLANK(AF73),"",AF73-$AI$73)</f>
        <v/>
      </c>
      <c r="BI73" t="str">
        <f t="shared" ref="BI73" si="145">IF(ISBLANK(AG73),"",AG73-$AI$73)</f>
        <v/>
      </c>
    </row>
    <row r="74" spans="1:61" x14ac:dyDescent="0.15">
      <c r="A74" s="22">
        <v>43</v>
      </c>
      <c r="B74" s="22">
        <v>10066</v>
      </c>
      <c r="C74" s="3" t="s">
        <v>271</v>
      </c>
      <c r="D74" s="22">
        <v>1999</v>
      </c>
      <c r="E74" s="3" t="s">
        <v>259</v>
      </c>
      <c r="F74" s="3">
        <v>53.055277779999997</v>
      </c>
      <c r="G74" s="3">
        <v>-3.4652777779999999</v>
      </c>
      <c r="H74">
        <v>9.4666666666666703</v>
      </c>
      <c r="I74">
        <v>8.94166666666667</v>
      </c>
      <c r="J74">
        <v>8.7833333333333297</v>
      </c>
      <c r="K74">
        <v>9.2583333333333293</v>
      </c>
      <c r="L74">
        <v>9.4749999999999996</v>
      </c>
      <c r="M74">
        <v>9.375</v>
      </c>
      <c r="N74">
        <v>9.2666666666666693</v>
      </c>
      <c r="O74">
        <v>9.7083333333333304</v>
      </c>
      <c r="P74">
        <v>9.6833333333333407</v>
      </c>
      <c r="Q74">
        <v>9.15</v>
      </c>
      <c r="R74">
        <v>9.1083333333333307</v>
      </c>
      <c r="S74">
        <v>7.8666666666666698</v>
      </c>
      <c r="T74">
        <v>9.68333333333333</v>
      </c>
      <c r="U74">
        <v>8.7249999999999996</v>
      </c>
      <c r="V74">
        <v>8.7416666666666707</v>
      </c>
      <c r="W74">
        <v>9.875</v>
      </c>
      <c r="X74">
        <v>9.2249999999999996</v>
      </c>
      <c r="Y74">
        <v>9.35</v>
      </c>
      <c r="AH74">
        <v>18</v>
      </c>
      <c r="AI74">
        <f t="shared" si="129"/>
        <v>9.2046296296296291</v>
      </c>
      <c r="AJ74">
        <f>IF(ISBLANK(H74),"",H74-$AI$74)</f>
        <v>0.26203703703704129</v>
      </c>
      <c r="AK74">
        <f t="shared" ref="AK74:BG74" si="146">IF(ISBLANK(I74),"",I74-$AI$74)</f>
        <v>-0.26296296296295907</v>
      </c>
      <c r="AL74">
        <f t="shared" si="146"/>
        <v>-0.42129629629629939</v>
      </c>
      <c r="AM74">
        <f t="shared" si="146"/>
        <v>5.3703703703700256E-2</v>
      </c>
      <c r="AN74">
        <f t="shared" si="146"/>
        <v>0.27037037037037059</v>
      </c>
      <c r="AO74">
        <f t="shared" si="146"/>
        <v>0.17037037037037095</v>
      </c>
      <c r="AP74">
        <f t="shared" si="146"/>
        <v>6.2037037037040221E-2</v>
      </c>
      <c r="AQ74">
        <f t="shared" si="146"/>
        <v>0.50370370370370132</v>
      </c>
      <c r="AR74">
        <f t="shared" si="146"/>
        <v>0.47870370370371162</v>
      </c>
      <c r="AS74">
        <f t="shared" si="146"/>
        <v>-5.4629629629628695E-2</v>
      </c>
      <c r="AT74">
        <f t="shared" si="146"/>
        <v>-9.6296296296298323E-2</v>
      </c>
      <c r="AU74">
        <f t="shared" si="146"/>
        <v>-1.3379629629629592</v>
      </c>
      <c r="AV74">
        <f t="shared" si="146"/>
        <v>0.47870370370370097</v>
      </c>
      <c r="AW74">
        <f t="shared" si="146"/>
        <v>-0.47962962962962941</v>
      </c>
      <c r="AX74">
        <f t="shared" si="146"/>
        <v>-0.46296296296295836</v>
      </c>
      <c r="AY74">
        <f t="shared" si="146"/>
        <v>0.67037037037037095</v>
      </c>
      <c r="AZ74">
        <f t="shared" si="146"/>
        <v>2.0370370370370594E-2</v>
      </c>
      <c r="BA74">
        <f t="shared" si="146"/>
        <v>0.14537037037037059</v>
      </c>
      <c r="BB74" t="str">
        <f t="shared" si="146"/>
        <v/>
      </c>
      <c r="BC74" t="str">
        <f t="shared" si="146"/>
        <v/>
      </c>
      <c r="BD74" t="str">
        <f t="shared" si="146"/>
        <v/>
      </c>
      <c r="BE74" t="str">
        <f t="shared" si="146"/>
        <v/>
      </c>
      <c r="BF74" t="str">
        <f t="shared" si="146"/>
        <v/>
      </c>
      <c r="BG74" t="str">
        <f t="shared" si="146"/>
        <v/>
      </c>
      <c r="BH74" t="str">
        <f>IF(ISBLANK(AF74),"",AF74-$AI$74)</f>
        <v/>
      </c>
      <c r="BI74" t="str">
        <f t="shared" ref="BI74" si="147">IF(ISBLANK(AG74),"",AG74-$AI$74)</f>
        <v/>
      </c>
    </row>
    <row r="75" spans="1:61" x14ac:dyDescent="0.15">
      <c r="A75" s="22">
        <v>44</v>
      </c>
      <c r="B75" s="22">
        <v>10483</v>
      </c>
      <c r="C75" s="3" t="s">
        <v>275</v>
      </c>
      <c r="D75" s="22">
        <v>2005</v>
      </c>
      <c r="E75" s="3" t="s">
        <v>259</v>
      </c>
      <c r="F75" s="3">
        <v>42.18</v>
      </c>
      <c r="G75" s="3">
        <v>116.8</v>
      </c>
      <c r="H75">
        <v>2.5249999999999999</v>
      </c>
      <c r="I75">
        <v>3.3833333333333302</v>
      </c>
      <c r="J75">
        <v>3.85</v>
      </c>
      <c r="K75">
        <v>3.25</v>
      </c>
      <c r="L75">
        <v>3.1749999999999998</v>
      </c>
      <c r="M75">
        <v>2.4583333333333299</v>
      </c>
      <c r="N75">
        <v>2.3666666666666698</v>
      </c>
      <c r="O75">
        <v>1.8416666666666699</v>
      </c>
      <c r="P75">
        <v>2.9750000000000001</v>
      </c>
      <c r="AH75">
        <v>9</v>
      </c>
      <c r="AI75">
        <f t="shared" si="129"/>
        <v>2.8694444444444445</v>
      </c>
      <c r="AJ75">
        <f>IF(ISBLANK(H75),"",H75-$AI$75)</f>
        <v>-0.34444444444444455</v>
      </c>
      <c r="AK75">
        <f t="shared" ref="AK75:BG75" si="148">IF(ISBLANK(I75),"",I75-$AI$75)</f>
        <v>0.51388888888888573</v>
      </c>
      <c r="AL75">
        <f t="shared" si="148"/>
        <v>0.98055555555555562</v>
      </c>
      <c r="AM75">
        <f t="shared" si="148"/>
        <v>0.38055555555555554</v>
      </c>
      <c r="AN75">
        <f t="shared" si="148"/>
        <v>0.30555555555555536</v>
      </c>
      <c r="AO75">
        <f t="shared" si="148"/>
        <v>-0.41111111111111454</v>
      </c>
      <c r="AP75">
        <f t="shared" si="148"/>
        <v>-0.50277777777777466</v>
      </c>
      <c r="AQ75">
        <f t="shared" si="148"/>
        <v>-1.0277777777777746</v>
      </c>
      <c r="AR75">
        <f t="shared" si="148"/>
        <v>0.10555555555555562</v>
      </c>
      <c r="AS75" t="str">
        <f t="shared" si="148"/>
        <v/>
      </c>
      <c r="AT75" t="str">
        <f t="shared" si="148"/>
        <v/>
      </c>
      <c r="AU75" t="str">
        <f t="shared" si="148"/>
        <v/>
      </c>
      <c r="AV75" t="str">
        <f t="shared" si="148"/>
        <v/>
      </c>
      <c r="AW75" t="str">
        <f t="shared" si="148"/>
        <v/>
      </c>
      <c r="AX75" t="str">
        <f t="shared" si="148"/>
        <v/>
      </c>
      <c r="AY75" t="str">
        <f t="shared" si="148"/>
        <v/>
      </c>
      <c r="AZ75" t="str">
        <f t="shared" si="148"/>
        <v/>
      </c>
      <c r="BA75" t="str">
        <f t="shared" si="148"/>
        <v/>
      </c>
      <c r="BB75" t="str">
        <f t="shared" si="148"/>
        <v/>
      </c>
      <c r="BC75" t="str">
        <f t="shared" si="148"/>
        <v/>
      </c>
      <c r="BD75" t="str">
        <f t="shared" si="148"/>
        <v/>
      </c>
      <c r="BE75" t="str">
        <f t="shared" si="148"/>
        <v/>
      </c>
      <c r="BF75" t="str">
        <f t="shared" si="148"/>
        <v/>
      </c>
      <c r="BG75" t="str">
        <f t="shared" si="148"/>
        <v/>
      </c>
      <c r="BH75" t="str">
        <f>IF(ISBLANK(AF75),"",AF75-$AI$75)</f>
        <v/>
      </c>
      <c r="BI75" t="str">
        <f t="shared" ref="BI75" si="149">IF(ISBLANK(AG75),"",AG75-$AI$75)</f>
        <v/>
      </c>
    </row>
    <row r="76" spans="1:61" x14ac:dyDescent="0.15">
      <c r="A76" s="22">
        <v>44</v>
      </c>
      <c r="B76" s="22">
        <v>10483</v>
      </c>
      <c r="C76" s="3" t="s">
        <v>273</v>
      </c>
      <c r="D76" s="22">
        <v>2005</v>
      </c>
      <c r="E76" s="3" t="s">
        <v>259</v>
      </c>
      <c r="F76" s="3">
        <v>42.18</v>
      </c>
      <c r="G76" s="3">
        <v>116.8</v>
      </c>
      <c r="H76">
        <v>2.5249999999999999</v>
      </c>
      <c r="I76">
        <v>3.3833333333333302</v>
      </c>
      <c r="J76">
        <v>3.85</v>
      </c>
      <c r="K76">
        <v>3.25</v>
      </c>
      <c r="L76">
        <v>3.1749999999999998</v>
      </c>
      <c r="M76">
        <v>2.4583333333333299</v>
      </c>
      <c r="N76">
        <v>2.3666666666666698</v>
      </c>
      <c r="O76">
        <v>1.8416666666666699</v>
      </c>
      <c r="P76">
        <v>2.9750000000000001</v>
      </c>
      <c r="AH76">
        <v>9</v>
      </c>
      <c r="AI76">
        <f t="shared" si="129"/>
        <v>2.8694444444444445</v>
      </c>
      <c r="AJ76">
        <f>IF(ISBLANK(H76),"",H76-$AI$76)</f>
        <v>-0.34444444444444455</v>
      </c>
      <c r="AK76">
        <f t="shared" ref="AK76:BG76" si="150">IF(ISBLANK(I76),"",I76-$AI$76)</f>
        <v>0.51388888888888573</v>
      </c>
      <c r="AL76">
        <f t="shared" si="150"/>
        <v>0.98055555555555562</v>
      </c>
      <c r="AM76">
        <f t="shared" si="150"/>
        <v>0.38055555555555554</v>
      </c>
      <c r="AN76">
        <f t="shared" si="150"/>
        <v>0.30555555555555536</v>
      </c>
      <c r="AO76">
        <f t="shared" si="150"/>
        <v>-0.41111111111111454</v>
      </c>
      <c r="AP76">
        <f t="shared" si="150"/>
        <v>-0.50277777777777466</v>
      </c>
      <c r="AQ76">
        <f t="shared" si="150"/>
        <v>-1.0277777777777746</v>
      </c>
      <c r="AR76">
        <f t="shared" si="150"/>
        <v>0.10555555555555562</v>
      </c>
      <c r="AS76" t="str">
        <f t="shared" si="150"/>
        <v/>
      </c>
      <c r="AT76" t="str">
        <f t="shared" si="150"/>
        <v/>
      </c>
      <c r="AU76" t="str">
        <f t="shared" si="150"/>
        <v/>
      </c>
      <c r="AV76" t="str">
        <f t="shared" si="150"/>
        <v/>
      </c>
      <c r="AW76" t="str">
        <f t="shared" si="150"/>
        <v/>
      </c>
      <c r="AX76" t="str">
        <f t="shared" si="150"/>
        <v/>
      </c>
      <c r="AY76" t="str">
        <f t="shared" si="150"/>
        <v/>
      </c>
      <c r="AZ76" t="str">
        <f t="shared" si="150"/>
        <v/>
      </c>
      <c r="BA76" t="str">
        <f t="shared" si="150"/>
        <v/>
      </c>
      <c r="BB76" t="str">
        <f t="shared" si="150"/>
        <v/>
      </c>
      <c r="BC76" t="str">
        <f t="shared" si="150"/>
        <v/>
      </c>
      <c r="BD76" t="str">
        <f t="shared" si="150"/>
        <v/>
      </c>
      <c r="BE76" t="str">
        <f t="shared" si="150"/>
        <v/>
      </c>
      <c r="BF76" t="str">
        <f t="shared" si="150"/>
        <v/>
      </c>
      <c r="BG76" t="str">
        <f t="shared" si="150"/>
        <v/>
      </c>
      <c r="BH76" t="str">
        <f>IF(ISBLANK(AF76),"",AF76-$AI$76)</f>
        <v/>
      </c>
      <c r="BI76" t="str">
        <f t="shared" ref="BI76" si="151">IF(ISBLANK(AG76),"",AG76-$AI$76)</f>
        <v/>
      </c>
    </row>
    <row r="77" spans="1:61" x14ac:dyDescent="0.15">
      <c r="A77" s="22">
        <v>44</v>
      </c>
      <c r="B77" s="22">
        <v>10483</v>
      </c>
      <c r="C77" s="3" t="s">
        <v>272</v>
      </c>
      <c r="D77" s="22">
        <v>2005</v>
      </c>
      <c r="E77" s="3" t="s">
        <v>259</v>
      </c>
      <c r="F77" s="3">
        <v>42.18</v>
      </c>
      <c r="G77" s="3">
        <v>116.8</v>
      </c>
      <c r="H77">
        <v>2.5249999999999999</v>
      </c>
      <c r="I77">
        <v>3.3833333333333302</v>
      </c>
      <c r="J77">
        <v>3.85</v>
      </c>
      <c r="K77">
        <v>3.25</v>
      </c>
      <c r="L77">
        <v>3.1749999999999998</v>
      </c>
      <c r="M77">
        <v>2.4583333333333299</v>
      </c>
      <c r="N77">
        <v>2.3666666666666698</v>
      </c>
      <c r="O77">
        <v>1.8416666666666699</v>
      </c>
      <c r="P77">
        <v>2.9750000000000001</v>
      </c>
      <c r="AH77">
        <v>9</v>
      </c>
      <c r="AI77">
        <f t="shared" si="129"/>
        <v>2.8694444444444445</v>
      </c>
      <c r="AJ77">
        <f>IF(ISBLANK(H77),"",H77-$AI$77)</f>
        <v>-0.34444444444444455</v>
      </c>
      <c r="AK77">
        <f t="shared" ref="AK77:BG77" si="152">IF(ISBLANK(I77),"",I77-$AI$77)</f>
        <v>0.51388888888888573</v>
      </c>
      <c r="AL77">
        <f t="shared" si="152"/>
        <v>0.98055555555555562</v>
      </c>
      <c r="AM77">
        <f t="shared" si="152"/>
        <v>0.38055555555555554</v>
      </c>
      <c r="AN77">
        <f t="shared" si="152"/>
        <v>0.30555555555555536</v>
      </c>
      <c r="AO77">
        <f t="shared" si="152"/>
        <v>-0.41111111111111454</v>
      </c>
      <c r="AP77">
        <f t="shared" si="152"/>
        <v>-0.50277777777777466</v>
      </c>
      <c r="AQ77">
        <f t="shared" si="152"/>
        <v>-1.0277777777777746</v>
      </c>
      <c r="AR77">
        <f t="shared" si="152"/>
        <v>0.10555555555555562</v>
      </c>
      <c r="AS77" t="str">
        <f t="shared" si="152"/>
        <v/>
      </c>
      <c r="AT77" t="str">
        <f t="shared" si="152"/>
        <v/>
      </c>
      <c r="AU77" t="str">
        <f t="shared" si="152"/>
        <v/>
      </c>
      <c r="AV77" t="str">
        <f t="shared" si="152"/>
        <v/>
      </c>
      <c r="AW77" t="str">
        <f t="shared" si="152"/>
        <v/>
      </c>
      <c r="AX77" t="str">
        <f t="shared" si="152"/>
        <v/>
      </c>
      <c r="AY77" t="str">
        <f t="shared" si="152"/>
        <v/>
      </c>
      <c r="AZ77" t="str">
        <f t="shared" si="152"/>
        <v/>
      </c>
      <c r="BA77" t="str">
        <f t="shared" si="152"/>
        <v/>
      </c>
      <c r="BB77" t="str">
        <f t="shared" si="152"/>
        <v/>
      </c>
      <c r="BC77" t="str">
        <f t="shared" si="152"/>
        <v/>
      </c>
      <c r="BD77" t="str">
        <f t="shared" si="152"/>
        <v/>
      </c>
      <c r="BE77" t="str">
        <f t="shared" si="152"/>
        <v/>
      </c>
      <c r="BF77" t="str">
        <f t="shared" si="152"/>
        <v/>
      </c>
      <c r="BG77" t="str">
        <f t="shared" si="152"/>
        <v/>
      </c>
      <c r="BH77" t="str">
        <f>IF(ISBLANK(AF77),"",AF77-$AI$77)</f>
        <v/>
      </c>
      <c r="BI77" t="str">
        <f t="shared" ref="BI77" si="153">IF(ISBLANK(AG77),"",AG77-$AI$77)</f>
        <v/>
      </c>
    </row>
    <row r="78" spans="1:61" x14ac:dyDescent="0.15">
      <c r="A78" s="22">
        <v>44</v>
      </c>
      <c r="B78" s="22">
        <v>10483</v>
      </c>
      <c r="C78" s="3" t="s">
        <v>274</v>
      </c>
      <c r="D78" s="22">
        <v>2005</v>
      </c>
      <c r="E78" s="3" t="s">
        <v>259</v>
      </c>
      <c r="F78" s="3">
        <v>42.18</v>
      </c>
      <c r="G78" s="3">
        <v>116.8</v>
      </c>
      <c r="H78">
        <v>2.5249999999999999</v>
      </c>
      <c r="I78">
        <v>3.3833333333333302</v>
      </c>
      <c r="J78">
        <v>3.85</v>
      </c>
      <c r="K78">
        <v>3.25</v>
      </c>
      <c r="L78">
        <v>3.1749999999999998</v>
      </c>
      <c r="M78">
        <v>2.4583333333333299</v>
      </c>
      <c r="N78">
        <v>2.3666666666666698</v>
      </c>
      <c r="O78">
        <v>1.8416666666666699</v>
      </c>
      <c r="P78">
        <v>2.9750000000000001</v>
      </c>
      <c r="AH78">
        <v>9</v>
      </c>
      <c r="AI78">
        <f t="shared" si="129"/>
        <v>2.8694444444444445</v>
      </c>
      <c r="AJ78">
        <f>IF(ISBLANK(H78),"",H78-$AI$78)</f>
        <v>-0.34444444444444455</v>
      </c>
      <c r="AK78">
        <f t="shared" ref="AK78:BG78" si="154">IF(ISBLANK(I78),"",I78-$AI$78)</f>
        <v>0.51388888888888573</v>
      </c>
      <c r="AL78">
        <f t="shared" si="154"/>
        <v>0.98055555555555562</v>
      </c>
      <c r="AM78">
        <f t="shared" si="154"/>
        <v>0.38055555555555554</v>
      </c>
      <c r="AN78">
        <f t="shared" si="154"/>
        <v>0.30555555555555536</v>
      </c>
      <c r="AO78">
        <f t="shared" si="154"/>
        <v>-0.41111111111111454</v>
      </c>
      <c r="AP78">
        <f t="shared" si="154"/>
        <v>-0.50277777777777466</v>
      </c>
      <c r="AQ78">
        <f t="shared" si="154"/>
        <v>-1.0277777777777746</v>
      </c>
      <c r="AR78">
        <f t="shared" si="154"/>
        <v>0.10555555555555562</v>
      </c>
      <c r="AS78" t="str">
        <f t="shared" si="154"/>
        <v/>
      </c>
      <c r="AT78" t="str">
        <f t="shared" si="154"/>
        <v/>
      </c>
      <c r="AU78" t="str">
        <f t="shared" si="154"/>
        <v/>
      </c>
      <c r="AV78" t="str">
        <f t="shared" si="154"/>
        <v/>
      </c>
      <c r="AW78" t="str">
        <f t="shared" si="154"/>
        <v/>
      </c>
      <c r="AX78" t="str">
        <f t="shared" si="154"/>
        <v/>
      </c>
      <c r="AY78" t="str">
        <f t="shared" si="154"/>
        <v/>
      </c>
      <c r="AZ78" t="str">
        <f t="shared" si="154"/>
        <v/>
      </c>
      <c r="BA78" t="str">
        <f t="shared" si="154"/>
        <v/>
      </c>
      <c r="BB78" t="str">
        <f t="shared" si="154"/>
        <v/>
      </c>
      <c r="BC78" t="str">
        <f t="shared" si="154"/>
        <v/>
      </c>
      <c r="BD78" t="str">
        <f t="shared" si="154"/>
        <v/>
      </c>
      <c r="BE78" t="str">
        <f t="shared" si="154"/>
        <v/>
      </c>
      <c r="BF78" t="str">
        <f t="shared" si="154"/>
        <v/>
      </c>
      <c r="BG78" t="str">
        <f t="shared" si="154"/>
        <v/>
      </c>
      <c r="BH78" t="str">
        <f>IF(ISBLANK(AF78),"",AF78-$AI$78)</f>
        <v/>
      </c>
      <c r="BI78" t="str">
        <f t="shared" ref="BI78" si="155">IF(ISBLANK(AG78),"",AG78-$AI$78)</f>
        <v/>
      </c>
    </row>
    <row r="79" spans="1:61" x14ac:dyDescent="0.15">
      <c r="A79" s="22">
        <v>45</v>
      </c>
      <c r="B79" s="22">
        <v>10564</v>
      </c>
      <c r="C79" s="3" t="s">
        <v>276</v>
      </c>
      <c r="D79" s="22">
        <v>2009</v>
      </c>
      <c r="E79" s="3" t="s">
        <v>259</v>
      </c>
      <c r="F79" s="3">
        <v>37.6</v>
      </c>
      <c r="G79" s="3">
        <v>101.3</v>
      </c>
      <c r="H79">
        <v>-1.625</v>
      </c>
      <c r="I79">
        <v>-1.61666666666667</v>
      </c>
      <c r="J79">
        <v>-2.2166666666666699</v>
      </c>
      <c r="K79">
        <v>-2.6583333333333301</v>
      </c>
      <c r="L79">
        <v>-1.6083333333333301</v>
      </c>
      <c r="AH79">
        <v>5</v>
      </c>
      <c r="AI79">
        <f t="shared" si="129"/>
        <v>-1.9449999999999998</v>
      </c>
      <c r="AJ79">
        <f>IF(ISBLANK(H79),"",H79-$AI$79)</f>
        <v>0.31999999999999984</v>
      </c>
      <c r="AK79">
        <f t="shared" ref="AK79:BG79" si="156">IF(ISBLANK(I79),"",I79-$AI$79)</f>
        <v>0.32833333333332981</v>
      </c>
      <c r="AL79">
        <f t="shared" si="156"/>
        <v>-0.27166666666667005</v>
      </c>
      <c r="AM79">
        <f t="shared" si="156"/>
        <v>-0.71333333333333027</v>
      </c>
      <c r="AN79">
        <f t="shared" si="156"/>
        <v>0.33666666666666978</v>
      </c>
      <c r="AO79" t="str">
        <f t="shared" si="156"/>
        <v/>
      </c>
      <c r="AP79" t="str">
        <f t="shared" si="156"/>
        <v/>
      </c>
      <c r="AQ79" t="str">
        <f t="shared" si="156"/>
        <v/>
      </c>
      <c r="AR79" t="str">
        <f t="shared" si="156"/>
        <v/>
      </c>
      <c r="AS79" t="str">
        <f t="shared" si="156"/>
        <v/>
      </c>
      <c r="AT79" t="str">
        <f t="shared" si="156"/>
        <v/>
      </c>
      <c r="AU79" t="str">
        <f t="shared" si="156"/>
        <v/>
      </c>
      <c r="AV79" t="str">
        <f t="shared" si="156"/>
        <v/>
      </c>
      <c r="AW79" t="str">
        <f t="shared" si="156"/>
        <v/>
      </c>
      <c r="AX79" t="str">
        <f t="shared" si="156"/>
        <v/>
      </c>
      <c r="AY79" t="str">
        <f t="shared" si="156"/>
        <v/>
      </c>
      <c r="AZ79" t="str">
        <f t="shared" si="156"/>
        <v/>
      </c>
      <c r="BA79" t="str">
        <f t="shared" si="156"/>
        <v/>
      </c>
      <c r="BB79" t="str">
        <f t="shared" si="156"/>
        <v/>
      </c>
      <c r="BC79" t="str">
        <f t="shared" si="156"/>
        <v/>
      </c>
      <c r="BD79" t="str">
        <f t="shared" si="156"/>
        <v/>
      </c>
      <c r="BE79" t="str">
        <f t="shared" si="156"/>
        <v/>
      </c>
      <c r="BF79" t="str">
        <f t="shared" si="156"/>
        <v/>
      </c>
      <c r="BG79" t="str">
        <f t="shared" si="156"/>
        <v/>
      </c>
      <c r="BH79" t="str">
        <f>IF(ISBLANK(AF79),"",AF79-$AI$79)</f>
        <v/>
      </c>
      <c r="BI79" t="str">
        <f t="shared" ref="BI79" si="157">IF(ISBLANK(AG79),"",AG79-$AI$79)</f>
        <v/>
      </c>
    </row>
    <row r="80" spans="1:61" x14ac:dyDescent="0.15">
      <c r="A80" s="22">
        <v>45</v>
      </c>
      <c r="B80" s="22">
        <v>10564</v>
      </c>
      <c r="C80" s="3" t="s">
        <v>277</v>
      </c>
      <c r="D80" s="22">
        <v>2009</v>
      </c>
      <c r="E80" s="3" t="s">
        <v>259</v>
      </c>
      <c r="F80" s="3">
        <v>37.6</v>
      </c>
      <c r="G80" s="3">
        <v>101.3</v>
      </c>
      <c r="H80">
        <v>-1.625</v>
      </c>
      <c r="I80">
        <v>-1.61666666666667</v>
      </c>
      <c r="J80">
        <v>-2.2166666666666699</v>
      </c>
      <c r="K80">
        <v>-2.6583333333333301</v>
      </c>
      <c r="L80">
        <v>-1.6083333333333301</v>
      </c>
      <c r="AH80">
        <v>5</v>
      </c>
      <c r="AI80">
        <f t="shared" si="129"/>
        <v>-1.9449999999999998</v>
      </c>
      <c r="AJ80">
        <f>IF(ISBLANK(H80),"",H80-$AI$80)</f>
        <v>0.31999999999999984</v>
      </c>
      <c r="AK80">
        <f t="shared" ref="AK80:BG80" si="158">IF(ISBLANK(I80),"",I80-$AI$80)</f>
        <v>0.32833333333332981</v>
      </c>
      <c r="AL80">
        <f t="shared" si="158"/>
        <v>-0.27166666666667005</v>
      </c>
      <c r="AM80">
        <f t="shared" si="158"/>
        <v>-0.71333333333333027</v>
      </c>
      <c r="AN80">
        <f t="shared" si="158"/>
        <v>0.33666666666666978</v>
      </c>
      <c r="AO80" t="str">
        <f t="shared" si="158"/>
        <v/>
      </c>
      <c r="AP80" t="str">
        <f t="shared" si="158"/>
        <v/>
      </c>
      <c r="AQ80" t="str">
        <f t="shared" si="158"/>
        <v/>
      </c>
      <c r="AR80" t="str">
        <f t="shared" si="158"/>
        <v/>
      </c>
      <c r="AS80" t="str">
        <f t="shared" si="158"/>
        <v/>
      </c>
      <c r="AT80" t="str">
        <f t="shared" si="158"/>
        <v/>
      </c>
      <c r="AU80" t="str">
        <f t="shared" si="158"/>
        <v/>
      </c>
      <c r="AV80" t="str">
        <f t="shared" si="158"/>
        <v/>
      </c>
      <c r="AW80" t="str">
        <f t="shared" si="158"/>
        <v/>
      </c>
      <c r="AX80" t="str">
        <f t="shared" si="158"/>
        <v/>
      </c>
      <c r="AY80" t="str">
        <f t="shared" si="158"/>
        <v/>
      </c>
      <c r="AZ80" t="str">
        <f t="shared" si="158"/>
        <v/>
      </c>
      <c r="BA80" t="str">
        <f t="shared" si="158"/>
        <v/>
      </c>
      <c r="BB80" t="str">
        <f t="shared" si="158"/>
        <v/>
      </c>
      <c r="BC80" t="str">
        <f t="shared" si="158"/>
        <v/>
      </c>
      <c r="BD80" t="str">
        <f t="shared" si="158"/>
        <v/>
      </c>
      <c r="BE80" t="str">
        <f t="shared" si="158"/>
        <v/>
      </c>
      <c r="BF80" t="str">
        <f t="shared" si="158"/>
        <v/>
      </c>
      <c r="BG80" t="str">
        <f t="shared" si="158"/>
        <v/>
      </c>
      <c r="BH80" t="str">
        <f>IF(ISBLANK(AF80),"",AF80-$AI$80)</f>
        <v/>
      </c>
      <c r="BI80" t="str">
        <f t="shared" ref="BI80" si="159">IF(ISBLANK(AG80),"",AG80-$AI$80)</f>
        <v/>
      </c>
    </row>
    <row r="81" spans="1:61" x14ac:dyDescent="0.15">
      <c r="A81" s="22">
        <v>46</v>
      </c>
      <c r="B81" s="22">
        <v>10910</v>
      </c>
      <c r="C81" s="3" t="s">
        <v>278</v>
      </c>
      <c r="D81" s="22">
        <v>2003</v>
      </c>
      <c r="E81" s="3" t="s">
        <v>259</v>
      </c>
      <c r="F81" s="3">
        <v>28.91</v>
      </c>
      <c r="G81" s="3">
        <v>111.45</v>
      </c>
      <c r="H81">
        <v>17.149999999999999</v>
      </c>
      <c r="I81">
        <v>17.774999999999999</v>
      </c>
      <c r="J81">
        <v>17.366666666666699</v>
      </c>
      <c r="K81">
        <v>18.05</v>
      </c>
      <c r="L81">
        <v>17.891666666666701</v>
      </c>
      <c r="M81">
        <v>17.516666666666701</v>
      </c>
      <c r="N81">
        <v>17.733333333333299</v>
      </c>
      <c r="O81">
        <v>17.4166666666667</v>
      </c>
      <c r="AH81">
        <v>8</v>
      </c>
      <c r="AI81">
        <f t="shared" si="129"/>
        <v>17.612500000000011</v>
      </c>
      <c r="AJ81">
        <f>IF(ISBLANK(H81),"",H81-$AI$81)</f>
        <v>-0.46250000000001279</v>
      </c>
      <c r="AK81">
        <f t="shared" ref="AK81:BG81" si="160">IF(ISBLANK(I81),"",I81-$AI$81)</f>
        <v>0.16249999999998721</v>
      </c>
      <c r="AL81">
        <f t="shared" si="160"/>
        <v>-0.24583333333331225</v>
      </c>
      <c r="AM81">
        <f t="shared" si="160"/>
        <v>0.43749999999998934</v>
      </c>
      <c r="AN81">
        <f t="shared" si="160"/>
        <v>0.27916666666668988</v>
      </c>
      <c r="AO81">
        <f t="shared" si="160"/>
        <v>-9.5833333333310122E-2</v>
      </c>
      <c r="AP81">
        <f t="shared" si="160"/>
        <v>0.12083333333328738</v>
      </c>
      <c r="AQ81">
        <f t="shared" si="160"/>
        <v>-0.19583333333331154</v>
      </c>
      <c r="AR81" t="str">
        <f t="shared" si="160"/>
        <v/>
      </c>
      <c r="AS81" t="str">
        <f t="shared" si="160"/>
        <v/>
      </c>
      <c r="AT81" t="str">
        <f t="shared" si="160"/>
        <v/>
      </c>
      <c r="AU81" t="str">
        <f t="shared" si="160"/>
        <v/>
      </c>
      <c r="AV81" t="str">
        <f t="shared" si="160"/>
        <v/>
      </c>
      <c r="AW81" t="str">
        <f t="shared" si="160"/>
        <v/>
      </c>
      <c r="AX81" t="str">
        <f t="shared" si="160"/>
        <v/>
      </c>
      <c r="AY81" t="str">
        <f t="shared" si="160"/>
        <v/>
      </c>
      <c r="AZ81" t="str">
        <f t="shared" si="160"/>
        <v/>
      </c>
      <c r="BA81" t="str">
        <f t="shared" si="160"/>
        <v/>
      </c>
      <c r="BB81" t="str">
        <f t="shared" si="160"/>
        <v/>
      </c>
      <c r="BC81" t="str">
        <f t="shared" si="160"/>
        <v/>
      </c>
      <c r="BD81" t="str">
        <f t="shared" si="160"/>
        <v/>
      </c>
      <c r="BE81" t="str">
        <f t="shared" si="160"/>
        <v/>
      </c>
      <c r="BF81" t="str">
        <f t="shared" si="160"/>
        <v/>
      </c>
      <c r="BG81" t="str">
        <f t="shared" si="160"/>
        <v/>
      </c>
      <c r="BH81" t="str">
        <f>IF(ISBLANK(AF81),"",AF81-$AI$81)</f>
        <v/>
      </c>
      <c r="BI81" t="str">
        <f t="shared" ref="BI81" si="161">IF(ISBLANK(AG81),"",AG81-$AI$81)</f>
        <v/>
      </c>
    </row>
    <row r="82" spans="1:61" x14ac:dyDescent="0.15">
      <c r="A82" s="22">
        <v>47</v>
      </c>
      <c r="B82" s="22">
        <v>11366</v>
      </c>
      <c r="C82" s="3" t="s">
        <v>279</v>
      </c>
      <c r="D82" s="22">
        <v>2009</v>
      </c>
      <c r="E82" s="3" t="s">
        <v>259</v>
      </c>
      <c r="F82" s="3">
        <v>35.22</v>
      </c>
      <c r="G82" s="3">
        <v>107.67</v>
      </c>
      <c r="H82">
        <v>11.4</v>
      </c>
      <c r="I82">
        <v>11.2916666666667</v>
      </c>
      <c r="J82">
        <v>10.7083333333333</v>
      </c>
      <c r="K82">
        <v>10.65</v>
      </c>
      <c r="L82">
        <v>12.175000000000001</v>
      </c>
      <c r="AH82">
        <v>5</v>
      </c>
      <c r="AI82">
        <f t="shared" si="129"/>
        <v>11.244999999999999</v>
      </c>
      <c r="AJ82">
        <f>IF(ISBLANK(H82),"",H82-$AI$82)</f>
        <v>0.15500000000000114</v>
      </c>
      <c r="AK82">
        <f t="shared" ref="AK82:BG82" si="162">IF(ISBLANK(I82),"",I82-$AI$82)</f>
        <v>4.6666666666700607E-2</v>
      </c>
      <c r="AL82">
        <f t="shared" si="162"/>
        <v>-0.53666666666669904</v>
      </c>
      <c r="AM82">
        <f t="shared" si="162"/>
        <v>-0.59499999999999886</v>
      </c>
      <c r="AN82">
        <f t="shared" si="162"/>
        <v>0.93000000000000149</v>
      </c>
      <c r="AO82" t="str">
        <f t="shared" si="162"/>
        <v/>
      </c>
      <c r="AP82" t="str">
        <f t="shared" si="162"/>
        <v/>
      </c>
      <c r="AQ82" t="str">
        <f t="shared" si="162"/>
        <v/>
      </c>
      <c r="AR82" t="str">
        <f t="shared" si="162"/>
        <v/>
      </c>
      <c r="AS82" t="str">
        <f t="shared" si="162"/>
        <v/>
      </c>
      <c r="AT82" t="str">
        <f t="shared" si="162"/>
        <v/>
      </c>
      <c r="AU82" t="str">
        <f t="shared" si="162"/>
        <v/>
      </c>
      <c r="AV82" t="str">
        <f t="shared" si="162"/>
        <v/>
      </c>
      <c r="AW82" t="str">
        <f t="shared" si="162"/>
        <v/>
      </c>
      <c r="AX82" t="str">
        <f t="shared" si="162"/>
        <v/>
      </c>
      <c r="AY82" t="str">
        <f t="shared" si="162"/>
        <v/>
      </c>
      <c r="AZ82" t="str">
        <f t="shared" si="162"/>
        <v/>
      </c>
      <c r="BA82" t="str">
        <f t="shared" si="162"/>
        <v/>
      </c>
      <c r="BB82" t="str">
        <f t="shared" si="162"/>
        <v/>
      </c>
      <c r="BC82" t="str">
        <f t="shared" si="162"/>
        <v/>
      </c>
      <c r="BD82" t="str">
        <f t="shared" si="162"/>
        <v/>
      </c>
      <c r="BE82" t="str">
        <f t="shared" si="162"/>
        <v/>
      </c>
      <c r="BF82" t="str">
        <f t="shared" si="162"/>
        <v/>
      </c>
      <c r="BG82" t="str">
        <f t="shared" si="162"/>
        <v/>
      </c>
      <c r="BH82" t="str">
        <f>IF(ISBLANK(AF82),"",AF82-$AI$82)</f>
        <v/>
      </c>
      <c r="BI82" t="str">
        <f t="shared" ref="BI82" si="163">IF(ISBLANK(AG82),"",AG82-$AI$82)</f>
        <v/>
      </c>
    </row>
    <row r="83" spans="1:61" x14ac:dyDescent="0.15">
      <c r="A83" s="22">
        <v>47</v>
      </c>
      <c r="B83" s="22">
        <v>11366</v>
      </c>
      <c r="C83" s="3" t="s">
        <v>280</v>
      </c>
      <c r="D83" s="22">
        <v>2009</v>
      </c>
      <c r="E83" s="3" t="s">
        <v>259</v>
      </c>
      <c r="F83" s="3">
        <v>35.22</v>
      </c>
      <c r="G83" s="3">
        <v>107.67</v>
      </c>
      <c r="H83">
        <v>11.4</v>
      </c>
      <c r="I83">
        <v>11.2916666666667</v>
      </c>
      <c r="J83">
        <v>10.7083333333333</v>
      </c>
      <c r="K83">
        <v>10.65</v>
      </c>
      <c r="L83">
        <v>12.175000000000001</v>
      </c>
      <c r="AH83">
        <v>5</v>
      </c>
      <c r="AI83">
        <f>AVERAGE(H83:AG83)</f>
        <v>11.244999999999999</v>
      </c>
      <c r="AJ83">
        <f>IF(ISBLANK(H83),"",H83-$AI$83)</f>
        <v>0.15500000000000114</v>
      </c>
      <c r="AK83">
        <f t="shared" ref="AK83:BG83" si="164">IF(ISBLANK(I83),"",I83-$AI$83)</f>
        <v>4.6666666666700607E-2</v>
      </c>
      <c r="AL83">
        <f t="shared" si="164"/>
        <v>-0.53666666666669904</v>
      </c>
      <c r="AM83">
        <f t="shared" si="164"/>
        <v>-0.59499999999999886</v>
      </c>
      <c r="AN83">
        <f t="shared" si="164"/>
        <v>0.93000000000000149</v>
      </c>
      <c r="AO83" t="str">
        <f t="shared" si="164"/>
        <v/>
      </c>
      <c r="AP83" t="str">
        <f t="shared" si="164"/>
        <v/>
      </c>
      <c r="AQ83" t="str">
        <f t="shared" si="164"/>
        <v/>
      </c>
      <c r="AR83" t="str">
        <f t="shared" si="164"/>
        <v/>
      </c>
      <c r="AS83" t="str">
        <f t="shared" si="164"/>
        <v/>
      </c>
      <c r="AT83" t="str">
        <f t="shared" si="164"/>
        <v/>
      </c>
      <c r="AU83" t="str">
        <f t="shared" si="164"/>
        <v/>
      </c>
      <c r="AV83" t="str">
        <f t="shared" si="164"/>
        <v/>
      </c>
      <c r="AW83" t="str">
        <f t="shared" si="164"/>
        <v/>
      </c>
      <c r="AX83" t="str">
        <f t="shared" si="164"/>
        <v/>
      </c>
      <c r="AY83" t="str">
        <f t="shared" si="164"/>
        <v/>
      </c>
      <c r="AZ83" t="str">
        <f t="shared" si="164"/>
        <v/>
      </c>
      <c r="BA83" t="str">
        <f t="shared" si="164"/>
        <v/>
      </c>
      <c r="BB83" t="str">
        <f t="shared" si="164"/>
        <v/>
      </c>
      <c r="BC83" t="str">
        <f t="shared" si="164"/>
        <v/>
      </c>
      <c r="BD83" t="str">
        <f t="shared" si="164"/>
        <v/>
      </c>
      <c r="BE83" t="str">
        <f t="shared" si="164"/>
        <v/>
      </c>
      <c r="BF83" t="str">
        <f t="shared" si="164"/>
        <v/>
      </c>
      <c r="BG83" t="str">
        <f t="shared" si="164"/>
        <v/>
      </c>
      <c r="BH83" t="str">
        <f>IF(ISBLANK(AF83),"",AF83-$AI$83)</f>
        <v/>
      </c>
      <c r="BI83" t="str">
        <f t="shared" ref="BI83" si="165">IF(ISBLANK(AG83),"",AG83-$AI$83)</f>
        <v/>
      </c>
    </row>
    <row r="84" spans="1:61" ht="14.25" customHeight="1" x14ac:dyDescent="0.15">
      <c r="A84" s="22">
        <v>48</v>
      </c>
      <c r="B84" s="22">
        <v>12211</v>
      </c>
      <c r="C84" s="3" t="s">
        <v>346</v>
      </c>
      <c r="D84" s="22">
        <v>2009</v>
      </c>
      <c r="E84" s="22" t="s">
        <v>29</v>
      </c>
      <c r="F84" s="3">
        <v>35.22</v>
      </c>
      <c r="G84" s="3">
        <v>107.67</v>
      </c>
      <c r="H84">
        <v>9.0363013700000003</v>
      </c>
      <c r="I84">
        <v>9.3813698629999998</v>
      </c>
      <c r="J84">
        <v>8.77260274</v>
      </c>
      <c r="K84">
        <v>8.7408699500000004</v>
      </c>
      <c r="L84">
        <v>10.02945205</v>
      </c>
      <c r="M84">
        <v>9.0760273970000007</v>
      </c>
      <c r="N84">
        <v>9.8891780820000008</v>
      </c>
      <c r="O84">
        <v>11.095765030000001</v>
      </c>
      <c r="AH84">
        <v>8</v>
      </c>
      <c r="AI84">
        <f t="shared" ref="AI84:AI92" si="166">AVERAGE(H84:AG84)</f>
        <v>9.5026958102499997</v>
      </c>
      <c r="AJ84">
        <f t="shared" ref="AJ84:AO84" si="167">IF(ISBLANK(H84),"",H84-$AI$84)</f>
        <v>-0.46639444024999932</v>
      </c>
      <c r="AK84">
        <f t="shared" si="167"/>
        <v>-0.1213259472499999</v>
      </c>
      <c r="AL84">
        <f t="shared" si="167"/>
        <v>-0.7300930702499997</v>
      </c>
      <c r="AM84">
        <f t="shared" si="167"/>
        <v>-0.76182586024999921</v>
      </c>
      <c r="AN84">
        <f t="shared" si="167"/>
        <v>0.52675623975000008</v>
      </c>
      <c r="AO84">
        <f t="shared" si="167"/>
        <v>-0.42666841324999893</v>
      </c>
      <c r="AP84">
        <f t="shared" ref="AP84:BE84" si="168">IF(ISBLANK(N84),"",N84-$AI$84)</f>
        <v>0.38648227175000116</v>
      </c>
      <c r="AQ84">
        <f t="shared" si="168"/>
        <v>1.5930692197500012</v>
      </c>
      <c r="AR84" t="str">
        <f t="shared" si="168"/>
        <v/>
      </c>
      <c r="AS84" t="str">
        <f t="shared" si="168"/>
        <v/>
      </c>
      <c r="AT84" t="str">
        <f t="shared" si="168"/>
        <v/>
      </c>
      <c r="AU84" t="str">
        <f t="shared" si="168"/>
        <v/>
      </c>
      <c r="AV84" t="str">
        <f t="shared" si="168"/>
        <v/>
      </c>
      <c r="AW84" t="str">
        <f t="shared" si="168"/>
        <v/>
      </c>
      <c r="AX84" t="str">
        <f t="shared" si="168"/>
        <v/>
      </c>
      <c r="AY84" t="str">
        <f t="shared" si="168"/>
        <v/>
      </c>
      <c r="AZ84" t="str">
        <f t="shared" si="168"/>
        <v/>
      </c>
      <c r="BA84" t="str">
        <f t="shared" si="168"/>
        <v/>
      </c>
      <c r="BB84" t="str">
        <f t="shared" si="168"/>
        <v/>
      </c>
      <c r="BC84" t="str">
        <f t="shared" si="168"/>
        <v/>
      </c>
      <c r="BD84" t="str">
        <f t="shared" si="168"/>
        <v/>
      </c>
      <c r="BE84" t="str">
        <f t="shared" si="168"/>
        <v/>
      </c>
      <c r="BF84" t="str">
        <f>IF(ISBLANK(AD84),"",AD84-$AI$84)</f>
        <v/>
      </c>
      <c r="BG84" t="str">
        <f t="shared" ref="BG84" si="169">IF(ISBLANK(AE84),"",AE84-$AI$84)</f>
        <v/>
      </c>
      <c r="BH84" t="str">
        <f t="shared" ref="BH84" si="170">IF(ISBLANK(AF84),"",AF84-$AI$84)</f>
        <v/>
      </c>
      <c r="BI84" t="str">
        <f t="shared" ref="BI84" si="171">IF(ISBLANK(AG84),"",AG84-$AI$84)</f>
        <v/>
      </c>
    </row>
    <row r="85" spans="1:61" x14ac:dyDescent="0.15">
      <c r="A85" s="22">
        <v>48</v>
      </c>
      <c r="B85" s="22">
        <v>12211</v>
      </c>
      <c r="C85" s="3" t="s">
        <v>347</v>
      </c>
      <c r="D85" s="22">
        <v>2009</v>
      </c>
      <c r="E85" s="22" t="s">
        <v>29</v>
      </c>
      <c r="F85" s="3">
        <v>35.22</v>
      </c>
      <c r="G85" s="3">
        <v>107.67</v>
      </c>
      <c r="H85">
        <v>9.0363013700000003</v>
      </c>
      <c r="I85">
        <v>9.3813698629999998</v>
      </c>
      <c r="J85">
        <v>8.77260274</v>
      </c>
      <c r="K85">
        <v>8.7408699500000004</v>
      </c>
      <c r="L85">
        <v>10.02945205</v>
      </c>
      <c r="M85">
        <v>9.0760273970000007</v>
      </c>
      <c r="N85">
        <v>9.8891780820000008</v>
      </c>
      <c r="O85">
        <v>11.095765030000001</v>
      </c>
      <c r="AH85">
        <v>8</v>
      </c>
      <c r="AI85">
        <f>AVERAGE(H85:AG85)</f>
        <v>9.5026958102499997</v>
      </c>
      <c r="AJ85">
        <f>IF(ISBLANK(H85),"",H85-$AI$85)</f>
        <v>-0.46639444024999932</v>
      </c>
      <c r="AK85">
        <f t="shared" ref="AK85:BE85" si="172">IF(ISBLANK(I85),"",I85-$AI$85)</f>
        <v>-0.1213259472499999</v>
      </c>
      <c r="AL85">
        <f t="shared" si="172"/>
        <v>-0.7300930702499997</v>
      </c>
      <c r="AM85">
        <f t="shared" si="172"/>
        <v>-0.76182586024999921</v>
      </c>
      <c r="AN85">
        <f t="shared" si="172"/>
        <v>0.52675623975000008</v>
      </c>
      <c r="AO85">
        <f t="shared" si="172"/>
        <v>-0.42666841324999893</v>
      </c>
      <c r="AP85">
        <f t="shared" si="172"/>
        <v>0.38648227175000116</v>
      </c>
      <c r="AQ85">
        <f t="shared" si="172"/>
        <v>1.5930692197500012</v>
      </c>
      <c r="AR85" t="str">
        <f t="shared" si="172"/>
        <v/>
      </c>
      <c r="AS85" t="str">
        <f t="shared" si="172"/>
        <v/>
      </c>
      <c r="AT85" t="str">
        <f t="shared" si="172"/>
        <v/>
      </c>
      <c r="AU85" t="str">
        <f t="shared" si="172"/>
        <v/>
      </c>
      <c r="AV85" t="str">
        <f t="shared" si="172"/>
        <v/>
      </c>
      <c r="AW85" t="str">
        <f t="shared" si="172"/>
        <v/>
      </c>
      <c r="AX85" t="str">
        <f t="shared" si="172"/>
        <v/>
      </c>
      <c r="AY85" t="str">
        <f t="shared" si="172"/>
        <v/>
      </c>
      <c r="AZ85" t="str">
        <f t="shared" si="172"/>
        <v/>
      </c>
      <c r="BA85" t="str">
        <f t="shared" si="172"/>
        <v/>
      </c>
      <c r="BB85" t="str">
        <f t="shared" si="172"/>
        <v/>
      </c>
      <c r="BC85" t="str">
        <f t="shared" si="172"/>
        <v/>
      </c>
      <c r="BD85" t="str">
        <f t="shared" si="172"/>
        <v/>
      </c>
      <c r="BE85" t="str">
        <f t="shared" si="172"/>
        <v/>
      </c>
      <c r="BF85" t="str">
        <f>IF(ISBLANK(AD85),"",AD85-$AI$85)</f>
        <v/>
      </c>
      <c r="BG85" t="str">
        <f t="shared" ref="BG85" si="173">IF(ISBLANK(AE85),"",AE85-$AI$85)</f>
        <v/>
      </c>
      <c r="BH85" t="str">
        <f t="shared" ref="BH85" si="174">IF(ISBLANK(AF85),"",AF85-$AI$85)</f>
        <v/>
      </c>
      <c r="BI85" t="str">
        <f t="shared" ref="BI85" si="175">IF(ISBLANK(AG85),"",AG85-$AI$85)</f>
        <v/>
      </c>
    </row>
    <row r="86" spans="1:61" x14ac:dyDescent="0.15">
      <c r="A86" s="22">
        <v>48</v>
      </c>
      <c r="B86" s="22">
        <v>12211</v>
      </c>
      <c r="C86" s="3" t="s">
        <v>348</v>
      </c>
      <c r="D86" s="22">
        <v>2009</v>
      </c>
      <c r="E86" s="22" t="s">
        <v>29</v>
      </c>
      <c r="F86" s="3">
        <v>35.22</v>
      </c>
      <c r="G86" s="3">
        <v>107.67</v>
      </c>
      <c r="H86">
        <v>9.0363013700000003</v>
      </c>
      <c r="I86">
        <v>9.3813698629999998</v>
      </c>
      <c r="J86">
        <v>8.77260274</v>
      </c>
      <c r="K86">
        <v>8.7408699500000004</v>
      </c>
      <c r="L86">
        <v>10.02945205</v>
      </c>
      <c r="M86">
        <v>9.0760273970000007</v>
      </c>
      <c r="N86">
        <v>9.8891780820000008</v>
      </c>
      <c r="O86">
        <v>11.095765030000001</v>
      </c>
      <c r="AH86">
        <v>8</v>
      </c>
      <c r="AI86">
        <f t="shared" si="166"/>
        <v>9.5026958102499997</v>
      </c>
      <c r="AJ86">
        <f>IF(ISBLANK(H86),"",H86-$AI$86)</f>
        <v>-0.46639444024999932</v>
      </c>
      <c r="AK86">
        <f t="shared" ref="AK86:BE86" si="176">IF(ISBLANK(I86),"",I86-$AI$86)</f>
        <v>-0.1213259472499999</v>
      </c>
      <c r="AL86">
        <f t="shared" si="176"/>
        <v>-0.7300930702499997</v>
      </c>
      <c r="AM86">
        <f t="shared" si="176"/>
        <v>-0.76182586024999921</v>
      </c>
      <c r="AN86">
        <f t="shared" si="176"/>
        <v>0.52675623975000008</v>
      </c>
      <c r="AO86">
        <f t="shared" si="176"/>
        <v>-0.42666841324999893</v>
      </c>
      <c r="AP86">
        <f t="shared" si="176"/>
        <v>0.38648227175000116</v>
      </c>
      <c r="AQ86">
        <f t="shared" si="176"/>
        <v>1.5930692197500012</v>
      </c>
      <c r="AR86" t="str">
        <f t="shared" si="176"/>
        <v/>
      </c>
      <c r="AS86" t="str">
        <f t="shared" si="176"/>
        <v/>
      </c>
      <c r="AT86" t="str">
        <f t="shared" si="176"/>
        <v/>
      </c>
      <c r="AU86" t="str">
        <f t="shared" si="176"/>
        <v/>
      </c>
      <c r="AV86" t="str">
        <f t="shared" si="176"/>
        <v/>
      </c>
      <c r="AW86" t="str">
        <f t="shared" si="176"/>
        <v/>
      </c>
      <c r="AX86" t="str">
        <f t="shared" si="176"/>
        <v/>
      </c>
      <c r="AY86" t="str">
        <f t="shared" si="176"/>
        <v/>
      </c>
      <c r="AZ86" t="str">
        <f t="shared" si="176"/>
        <v/>
      </c>
      <c r="BA86" t="str">
        <f t="shared" si="176"/>
        <v/>
      </c>
      <c r="BB86" t="str">
        <f t="shared" si="176"/>
        <v/>
      </c>
      <c r="BC86" t="str">
        <f t="shared" si="176"/>
        <v/>
      </c>
      <c r="BD86" t="str">
        <f t="shared" si="176"/>
        <v/>
      </c>
      <c r="BE86" t="str">
        <f t="shared" si="176"/>
        <v/>
      </c>
      <c r="BF86" t="str">
        <f>IF(ISBLANK(AD86),"",AD86-$AI$86)</f>
        <v/>
      </c>
      <c r="BG86" t="str">
        <f t="shared" ref="BG86" si="177">IF(ISBLANK(AE86),"",AE86-$AI$86)</f>
        <v/>
      </c>
      <c r="BH86" t="str">
        <f t="shared" ref="BH86" si="178">IF(ISBLANK(AF86),"",AF86-$AI$86)</f>
        <v/>
      </c>
      <c r="BI86" t="str">
        <f t="shared" ref="BI86" si="179">IF(ISBLANK(AG86),"",AG86-$AI$86)</f>
        <v/>
      </c>
    </row>
    <row r="87" spans="1:61" x14ac:dyDescent="0.15">
      <c r="A87" s="22">
        <v>48</v>
      </c>
      <c r="B87" s="22">
        <v>12211</v>
      </c>
      <c r="C87" s="3" t="s">
        <v>349</v>
      </c>
      <c r="D87" s="22">
        <v>2009</v>
      </c>
      <c r="E87" s="22" t="s">
        <v>29</v>
      </c>
      <c r="F87" s="3">
        <v>35.22</v>
      </c>
      <c r="G87" s="3">
        <v>107.67</v>
      </c>
      <c r="H87">
        <v>9.0363013700000003</v>
      </c>
      <c r="I87">
        <v>9.3813698629999998</v>
      </c>
      <c r="J87">
        <v>8.77260274</v>
      </c>
      <c r="K87">
        <v>8.7408699500000004</v>
      </c>
      <c r="L87">
        <v>10.02945205</v>
      </c>
      <c r="M87">
        <v>9.0760273970000007</v>
      </c>
      <c r="N87">
        <v>9.8891780820000008</v>
      </c>
      <c r="O87">
        <v>11.095765030000001</v>
      </c>
      <c r="AH87">
        <v>8</v>
      </c>
      <c r="AI87">
        <f t="shared" si="166"/>
        <v>9.5026958102499997</v>
      </c>
      <c r="AJ87">
        <f>IF(ISBLANK(H87),"",H87-$AI$87)</f>
        <v>-0.46639444024999932</v>
      </c>
      <c r="AK87">
        <f t="shared" ref="AK87:BE87" si="180">IF(ISBLANK(I87),"",I87-$AI$87)</f>
        <v>-0.1213259472499999</v>
      </c>
      <c r="AL87">
        <f t="shared" si="180"/>
        <v>-0.7300930702499997</v>
      </c>
      <c r="AM87">
        <f t="shared" si="180"/>
        <v>-0.76182586024999921</v>
      </c>
      <c r="AN87">
        <f t="shared" si="180"/>
        <v>0.52675623975000008</v>
      </c>
      <c r="AO87">
        <f t="shared" si="180"/>
        <v>-0.42666841324999893</v>
      </c>
      <c r="AP87">
        <f t="shared" si="180"/>
        <v>0.38648227175000116</v>
      </c>
      <c r="AQ87">
        <f t="shared" si="180"/>
        <v>1.5930692197500012</v>
      </c>
      <c r="AR87" t="str">
        <f t="shared" si="180"/>
        <v/>
      </c>
      <c r="AS87" t="str">
        <f t="shared" si="180"/>
        <v/>
      </c>
      <c r="AT87" t="str">
        <f t="shared" si="180"/>
        <v/>
      </c>
      <c r="AU87" t="str">
        <f t="shared" si="180"/>
        <v/>
      </c>
      <c r="AV87" t="str">
        <f t="shared" si="180"/>
        <v/>
      </c>
      <c r="AW87" t="str">
        <f t="shared" si="180"/>
        <v/>
      </c>
      <c r="AX87" t="str">
        <f t="shared" si="180"/>
        <v/>
      </c>
      <c r="AY87" t="str">
        <f t="shared" si="180"/>
        <v/>
      </c>
      <c r="AZ87" t="str">
        <f t="shared" si="180"/>
        <v/>
      </c>
      <c r="BA87" t="str">
        <f t="shared" si="180"/>
        <v/>
      </c>
      <c r="BB87" t="str">
        <f t="shared" si="180"/>
        <v/>
      </c>
      <c r="BC87" t="str">
        <f t="shared" si="180"/>
        <v/>
      </c>
      <c r="BD87" t="str">
        <f t="shared" si="180"/>
        <v/>
      </c>
      <c r="BE87" t="str">
        <f t="shared" si="180"/>
        <v/>
      </c>
      <c r="BF87" t="str">
        <f>IF(ISBLANK(AD87),"",AD87-$AI$87)</f>
        <v/>
      </c>
      <c r="BG87" t="str">
        <f t="shared" ref="BG87" si="181">IF(ISBLANK(AE87),"",AE87-$AI$87)</f>
        <v/>
      </c>
      <c r="BH87" t="str">
        <f t="shared" ref="BH87" si="182">IF(ISBLANK(AF87),"",AF87-$AI$87)</f>
        <v/>
      </c>
      <c r="BI87" t="str">
        <f t="shared" ref="BI87" si="183">IF(ISBLANK(AG87),"",AG87-$AI$87)</f>
        <v/>
      </c>
    </row>
    <row r="88" spans="1:61" x14ac:dyDescent="0.15">
      <c r="A88" s="22">
        <v>48</v>
      </c>
      <c r="B88" s="22">
        <v>12211</v>
      </c>
      <c r="C88" s="3" t="s">
        <v>350</v>
      </c>
      <c r="D88" s="22">
        <v>2009</v>
      </c>
      <c r="E88" s="22" t="s">
        <v>29</v>
      </c>
      <c r="F88" s="3">
        <v>35.22</v>
      </c>
      <c r="G88" s="3">
        <v>107.67</v>
      </c>
      <c r="H88">
        <v>9.0363013700000003</v>
      </c>
      <c r="I88">
        <v>9.3813698629999998</v>
      </c>
      <c r="J88">
        <v>8.77260274</v>
      </c>
      <c r="K88">
        <v>8.7408699500000004</v>
      </c>
      <c r="L88">
        <v>10.02945205</v>
      </c>
      <c r="M88">
        <v>9.0760273970000007</v>
      </c>
      <c r="N88">
        <v>9.8891780820000008</v>
      </c>
      <c r="O88">
        <v>11.095765030000001</v>
      </c>
      <c r="AH88">
        <v>8</v>
      </c>
      <c r="AI88">
        <f t="shared" si="166"/>
        <v>9.5026958102499997</v>
      </c>
      <c r="AJ88">
        <f>IF(ISBLANK(H88),"",H88-$AI$88)</f>
        <v>-0.46639444024999932</v>
      </c>
      <c r="AK88">
        <f t="shared" ref="AK88:BE88" si="184">IF(ISBLANK(I88),"",I88-$AI$88)</f>
        <v>-0.1213259472499999</v>
      </c>
      <c r="AL88">
        <f t="shared" si="184"/>
        <v>-0.7300930702499997</v>
      </c>
      <c r="AM88">
        <f t="shared" si="184"/>
        <v>-0.76182586024999921</v>
      </c>
      <c r="AN88">
        <f t="shared" si="184"/>
        <v>0.52675623975000008</v>
      </c>
      <c r="AO88">
        <f t="shared" si="184"/>
        <v>-0.42666841324999893</v>
      </c>
      <c r="AP88">
        <f t="shared" si="184"/>
        <v>0.38648227175000116</v>
      </c>
      <c r="AQ88">
        <f t="shared" si="184"/>
        <v>1.5930692197500012</v>
      </c>
      <c r="AR88" t="str">
        <f t="shared" si="184"/>
        <v/>
      </c>
      <c r="AS88" t="str">
        <f t="shared" si="184"/>
        <v/>
      </c>
      <c r="AT88" t="str">
        <f t="shared" si="184"/>
        <v/>
      </c>
      <c r="AU88" t="str">
        <f t="shared" si="184"/>
        <v/>
      </c>
      <c r="AV88" t="str">
        <f t="shared" si="184"/>
        <v/>
      </c>
      <c r="AW88" t="str">
        <f t="shared" si="184"/>
        <v/>
      </c>
      <c r="AX88" t="str">
        <f t="shared" si="184"/>
        <v/>
      </c>
      <c r="AY88" t="str">
        <f t="shared" si="184"/>
        <v/>
      </c>
      <c r="AZ88" t="str">
        <f t="shared" si="184"/>
        <v/>
      </c>
      <c r="BA88" t="str">
        <f t="shared" si="184"/>
        <v/>
      </c>
      <c r="BB88" t="str">
        <f t="shared" si="184"/>
        <v/>
      </c>
      <c r="BC88" t="str">
        <f t="shared" si="184"/>
        <v/>
      </c>
      <c r="BD88" t="str">
        <f t="shared" si="184"/>
        <v/>
      </c>
      <c r="BE88" t="str">
        <f t="shared" si="184"/>
        <v/>
      </c>
      <c r="BF88" t="str">
        <f>IF(ISBLANK(AD88),"",AD88-$AI$88)</f>
        <v/>
      </c>
      <c r="BG88" t="str">
        <f t="shared" ref="BG88" si="185">IF(ISBLANK(AE88),"",AE88-$AI$88)</f>
        <v/>
      </c>
      <c r="BH88" t="str">
        <f t="shared" ref="BH88" si="186">IF(ISBLANK(AF88),"",AF88-$AI$88)</f>
        <v/>
      </c>
      <c r="BI88" t="str">
        <f t="shared" ref="BI88" si="187">IF(ISBLANK(AG88),"",AG88-$AI$88)</f>
        <v/>
      </c>
    </row>
    <row r="89" spans="1:61" x14ac:dyDescent="0.15">
      <c r="A89" s="22">
        <v>49</v>
      </c>
      <c r="B89" s="22">
        <v>14826</v>
      </c>
      <c r="C89" s="3" t="s">
        <v>351</v>
      </c>
      <c r="D89" s="22">
        <v>1998</v>
      </c>
      <c r="E89" s="22" t="s">
        <v>357</v>
      </c>
      <c r="F89" s="3">
        <v>35.22</v>
      </c>
      <c r="G89" s="3">
        <v>107.67</v>
      </c>
      <c r="H89">
        <v>6.0052000000000003</v>
      </c>
      <c r="I89">
        <v>4.8940999999999999</v>
      </c>
      <c r="J89">
        <v>6.0049000000000001</v>
      </c>
      <c r="K89">
        <v>5.5034000000000001</v>
      </c>
      <c r="L89">
        <v>5.5034000000000001</v>
      </c>
      <c r="M89">
        <v>5.3987999999999996</v>
      </c>
      <c r="N89">
        <v>5.5971000000000002</v>
      </c>
      <c r="O89">
        <v>6.1039000000000003</v>
      </c>
      <c r="P89">
        <v>6.1334999999999997</v>
      </c>
      <c r="Q89">
        <v>6.3078000000000003</v>
      </c>
      <c r="R89">
        <v>6.9116999999999997</v>
      </c>
      <c r="S89">
        <v>5.5919999999999996</v>
      </c>
      <c r="T89">
        <v>6.0049999999999999</v>
      </c>
      <c r="U89">
        <v>5.9001999999999999</v>
      </c>
      <c r="V89">
        <v>6.6082000000000001</v>
      </c>
      <c r="W89">
        <v>5.9028</v>
      </c>
      <c r="X89">
        <v>5.5995999999999997</v>
      </c>
      <c r="Y89">
        <v>6.5065</v>
      </c>
      <c r="Z89">
        <v>5.6022999999999996</v>
      </c>
      <c r="AA89">
        <v>6.1070000000000002</v>
      </c>
      <c r="AB89">
        <v>4.4888000000000003</v>
      </c>
      <c r="AH89">
        <v>21</v>
      </c>
      <c r="AI89">
        <f t="shared" si="166"/>
        <v>5.8417238095238089</v>
      </c>
      <c r="AJ89">
        <f>IF(ISBLANK(H89),"",H89-$AI$89)</f>
        <v>0.16347619047619144</v>
      </c>
      <c r="AK89">
        <f t="shared" ref="AK89:BE89" si="188">IF(ISBLANK(I89),"",I89-$AI$89)</f>
        <v>-0.94762380952380898</v>
      </c>
      <c r="AL89">
        <f t="shared" si="188"/>
        <v>0.16317619047619125</v>
      </c>
      <c r="AM89">
        <f t="shared" si="188"/>
        <v>-0.33832380952380881</v>
      </c>
      <c r="AN89">
        <f t="shared" si="188"/>
        <v>-0.33832380952380881</v>
      </c>
      <c r="AO89">
        <f t="shared" si="188"/>
        <v>-0.44292380952380928</v>
      </c>
      <c r="AP89">
        <f t="shared" si="188"/>
        <v>-0.24462380952380869</v>
      </c>
      <c r="AQ89">
        <f t="shared" si="188"/>
        <v>0.26217619047619145</v>
      </c>
      <c r="AR89">
        <f t="shared" si="188"/>
        <v>0.29177619047619086</v>
      </c>
      <c r="AS89">
        <f t="shared" si="188"/>
        <v>0.46607619047619142</v>
      </c>
      <c r="AT89">
        <f t="shared" si="188"/>
        <v>1.0699761904761909</v>
      </c>
      <c r="AU89">
        <f t="shared" si="188"/>
        <v>-0.24972380952380924</v>
      </c>
      <c r="AV89">
        <f t="shared" si="188"/>
        <v>0.16327619047619102</v>
      </c>
      <c r="AW89">
        <f t="shared" si="188"/>
        <v>5.8476190476191015E-2</v>
      </c>
      <c r="AX89">
        <f t="shared" si="188"/>
        <v>0.7664761904761912</v>
      </c>
      <c r="AY89">
        <f t="shared" si="188"/>
        <v>6.1076190476191172E-2</v>
      </c>
      <c r="AZ89">
        <f t="shared" si="188"/>
        <v>-0.24212380952380919</v>
      </c>
      <c r="BA89">
        <f t="shared" si="188"/>
        <v>0.66477619047619108</v>
      </c>
      <c r="BB89">
        <f t="shared" si="188"/>
        <v>-0.23942380952380926</v>
      </c>
      <c r="BC89">
        <f t="shared" si="188"/>
        <v>0.26527619047619133</v>
      </c>
      <c r="BD89">
        <f t="shared" si="188"/>
        <v>-1.3529238095238085</v>
      </c>
      <c r="BE89" t="str">
        <f t="shared" si="188"/>
        <v/>
      </c>
      <c r="BF89" t="str">
        <f>IF(ISBLANK(AD89),"",AD89-$AI$89)</f>
        <v/>
      </c>
      <c r="BG89" t="str">
        <f t="shared" ref="BG89" si="189">IF(ISBLANK(AE89),"",AE89-$AI$89)</f>
        <v/>
      </c>
      <c r="BH89" t="str">
        <f t="shared" ref="BH89" si="190">IF(ISBLANK(AF89),"",AF89-$AI$89)</f>
        <v/>
      </c>
      <c r="BI89" t="str">
        <f t="shared" ref="BI89" si="191">IF(ISBLANK(AG89),"",AG89-$AI$89)</f>
        <v/>
      </c>
    </row>
    <row r="90" spans="1:61" x14ac:dyDescent="0.15">
      <c r="A90" s="22">
        <v>49</v>
      </c>
      <c r="B90" s="22">
        <v>14826</v>
      </c>
      <c r="C90" s="3" t="s">
        <v>352</v>
      </c>
      <c r="D90" s="22">
        <v>1998</v>
      </c>
      <c r="E90" s="22" t="s">
        <v>357</v>
      </c>
      <c r="F90" s="3">
        <v>54.92</v>
      </c>
      <c r="G90" s="3">
        <v>37.57</v>
      </c>
      <c r="H90">
        <v>6.0282999999999998</v>
      </c>
      <c r="I90">
        <v>4.8967000000000001</v>
      </c>
      <c r="J90">
        <v>5.3956</v>
      </c>
      <c r="K90">
        <v>5.5964999999999998</v>
      </c>
      <c r="L90">
        <v>6.9086999999999996</v>
      </c>
      <c r="M90">
        <v>6.1041999999999996</v>
      </c>
      <c r="N90">
        <v>6</v>
      </c>
      <c r="O90">
        <v>5</v>
      </c>
      <c r="P90">
        <v>6</v>
      </c>
      <c r="Q90">
        <v>6</v>
      </c>
      <c r="R90">
        <v>5</v>
      </c>
      <c r="S90">
        <v>5.5972999999999997</v>
      </c>
      <c r="T90">
        <v>5.4978999999999996</v>
      </c>
      <c r="U90">
        <v>4.4882999999999997</v>
      </c>
      <c r="V90">
        <v>6.4795999999999996</v>
      </c>
      <c r="W90">
        <v>5.8998999999999997</v>
      </c>
      <c r="X90">
        <v>6.1063999999999998</v>
      </c>
      <c r="Y90">
        <v>6.0048000000000004</v>
      </c>
      <c r="Z90">
        <v>6.5034000000000001</v>
      </c>
      <c r="AA90">
        <v>6.3045</v>
      </c>
      <c r="AB90">
        <v>5.5968</v>
      </c>
      <c r="AH90">
        <v>21</v>
      </c>
      <c r="AI90">
        <f t="shared" si="166"/>
        <v>5.7813761904761902</v>
      </c>
      <c r="AJ90">
        <f>IF(ISBLANK(H90),"",H90-$AI$90)</f>
        <v>0.24692380952380955</v>
      </c>
      <c r="AK90">
        <f t="shared" ref="AK90:BE90" si="192">IF(ISBLANK(I90),"",I90-$AI$90)</f>
        <v>-0.88467619047619017</v>
      </c>
      <c r="AL90">
        <f t="shared" si="192"/>
        <v>-0.38577619047619027</v>
      </c>
      <c r="AM90">
        <f t="shared" si="192"/>
        <v>-0.18487619047619042</v>
      </c>
      <c r="AN90">
        <f t="shared" si="192"/>
        <v>1.1273238095238094</v>
      </c>
      <c r="AO90">
        <f t="shared" si="192"/>
        <v>0.3228238095238094</v>
      </c>
      <c r="AP90">
        <f t="shared" si="192"/>
        <v>0.21862380952380978</v>
      </c>
      <c r="AQ90">
        <f t="shared" si="192"/>
        <v>-0.78137619047619022</v>
      </c>
      <c r="AR90">
        <f t="shared" si="192"/>
        <v>0.21862380952380978</v>
      </c>
      <c r="AS90">
        <f t="shared" si="192"/>
        <v>0.21862380952380978</v>
      </c>
      <c r="AT90">
        <f t="shared" si="192"/>
        <v>-0.78137619047619022</v>
      </c>
      <c r="AU90">
        <f t="shared" si="192"/>
        <v>-0.1840761904761905</v>
      </c>
      <c r="AV90">
        <f t="shared" si="192"/>
        <v>-0.28347619047619066</v>
      </c>
      <c r="AW90">
        <f t="shared" si="192"/>
        <v>-1.2930761904761905</v>
      </c>
      <c r="AX90">
        <f t="shared" si="192"/>
        <v>0.69822380952380936</v>
      </c>
      <c r="AY90">
        <f t="shared" si="192"/>
        <v>0.11852380952380948</v>
      </c>
      <c r="AZ90">
        <f t="shared" si="192"/>
        <v>0.3250238095238096</v>
      </c>
      <c r="BA90">
        <f t="shared" si="192"/>
        <v>0.22342380952381014</v>
      </c>
      <c r="BB90">
        <f t="shared" si="192"/>
        <v>0.72202380952380985</v>
      </c>
      <c r="BC90">
        <f t="shared" si="192"/>
        <v>0.52312380952380977</v>
      </c>
      <c r="BD90">
        <f t="shared" si="192"/>
        <v>-0.18457619047619023</v>
      </c>
      <c r="BE90" t="str">
        <f t="shared" si="192"/>
        <v/>
      </c>
      <c r="BF90" t="str">
        <f>IF(ISBLANK(AD90),"",AD90-$AI$90)</f>
        <v/>
      </c>
      <c r="BG90" t="str">
        <f t="shared" ref="BG90" si="193">IF(ISBLANK(AE90),"",AE90-$AI$90)</f>
        <v/>
      </c>
      <c r="BH90" t="str">
        <f t="shared" ref="BH90" si="194">IF(ISBLANK(AF90),"",AF90-$AI$90)</f>
        <v/>
      </c>
      <c r="BI90" t="str">
        <f t="shared" ref="BI90" si="195">IF(ISBLANK(AG90),"",AG90-$AI$90)</f>
        <v/>
      </c>
    </row>
    <row r="91" spans="1:61" x14ac:dyDescent="0.15">
      <c r="A91" s="22">
        <v>50</v>
      </c>
      <c r="B91" s="22">
        <v>14994</v>
      </c>
      <c r="C91" s="3" t="s">
        <v>353</v>
      </c>
      <c r="D91" s="22">
        <v>2011</v>
      </c>
      <c r="E91" s="22" t="s">
        <v>358</v>
      </c>
      <c r="F91" s="3">
        <v>54.92</v>
      </c>
      <c r="G91" s="3">
        <v>37.57</v>
      </c>
      <c r="H91">
        <v>15.02218585</v>
      </c>
      <c r="I91">
        <v>15.85355324</v>
      </c>
      <c r="J91">
        <v>16.401597219999999</v>
      </c>
      <c r="K91">
        <v>15.5674537</v>
      </c>
      <c r="L91">
        <v>16.36421528</v>
      </c>
      <c r="M91">
        <v>15.746090280000001</v>
      </c>
      <c r="N91">
        <v>16.0455787</v>
      </c>
      <c r="AH91">
        <v>7</v>
      </c>
      <c r="AI91">
        <f t="shared" si="166"/>
        <v>15.85723918142857</v>
      </c>
      <c r="AJ91">
        <f>IF(ISBLANK(H91),"",H91-$AI$91)</f>
        <v>-0.83505333142857019</v>
      </c>
      <c r="AK91">
        <f t="shared" ref="AK91:BE91" si="196">IF(ISBLANK(I91),"",I91-$AI$91)</f>
        <v>-3.6859414285697056E-3</v>
      </c>
      <c r="AL91">
        <f t="shared" si="196"/>
        <v>0.5443580385714295</v>
      </c>
      <c r="AM91">
        <f t="shared" si="196"/>
        <v>-0.28978548142857008</v>
      </c>
      <c r="AN91">
        <f t="shared" si="196"/>
        <v>0.50697609857143</v>
      </c>
      <c r="AO91">
        <f t="shared" si="196"/>
        <v>-0.11114890142856915</v>
      </c>
      <c r="AP91">
        <f t="shared" si="196"/>
        <v>0.18833951857143028</v>
      </c>
      <c r="AQ91" t="str">
        <f t="shared" si="196"/>
        <v/>
      </c>
      <c r="AR91" t="str">
        <f t="shared" si="196"/>
        <v/>
      </c>
      <c r="AS91" t="str">
        <f t="shared" si="196"/>
        <v/>
      </c>
      <c r="AT91" t="str">
        <f t="shared" si="196"/>
        <v/>
      </c>
      <c r="AU91" t="str">
        <f t="shared" si="196"/>
        <v/>
      </c>
      <c r="AV91" t="str">
        <f t="shared" si="196"/>
        <v/>
      </c>
      <c r="AW91" t="str">
        <f t="shared" si="196"/>
        <v/>
      </c>
      <c r="AX91" t="str">
        <f t="shared" si="196"/>
        <v/>
      </c>
      <c r="AY91" t="str">
        <f t="shared" si="196"/>
        <v/>
      </c>
      <c r="AZ91" t="str">
        <f t="shared" si="196"/>
        <v/>
      </c>
      <c r="BA91" t="str">
        <f t="shared" si="196"/>
        <v/>
      </c>
      <c r="BB91" t="str">
        <f t="shared" si="196"/>
        <v/>
      </c>
      <c r="BC91" t="str">
        <f t="shared" si="196"/>
        <v/>
      </c>
      <c r="BD91" t="str">
        <f t="shared" si="196"/>
        <v/>
      </c>
      <c r="BE91" t="str">
        <f t="shared" si="196"/>
        <v/>
      </c>
      <c r="BF91" t="str">
        <f>IF(ISBLANK(AD91),"",AD91-$AI$91)</f>
        <v/>
      </c>
      <c r="BG91" t="str">
        <f t="shared" ref="BG91" si="197">IF(ISBLANK(AE91),"",AE91-$AI$91)</f>
        <v/>
      </c>
      <c r="BH91" t="str">
        <f t="shared" ref="BH91" si="198">IF(ISBLANK(AF91),"",AF91-$AI$91)</f>
        <v/>
      </c>
      <c r="BI91" t="str">
        <f t="shared" ref="BI91" si="199">IF(ISBLANK(AG91),"",AG91-$AI$91)</f>
        <v/>
      </c>
    </row>
    <row r="92" spans="1:61" x14ac:dyDescent="0.15">
      <c r="A92" s="22">
        <v>50</v>
      </c>
      <c r="B92" s="22">
        <v>14994</v>
      </c>
      <c r="C92" s="3" t="s">
        <v>354</v>
      </c>
      <c r="D92" s="22">
        <v>2011</v>
      </c>
      <c r="E92" s="22" t="s">
        <v>358</v>
      </c>
      <c r="F92" s="3">
        <v>34.82</v>
      </c>
      <c r="G92" s="3">
        <v>114.28</v>
      </c>
      <c r="H92">
        <v>15.26839947</v>
      </c>
      <c r="I92">
        <v>15.99479167</v>
      </c>
      <c r="J92">
        <v>16.469988430000001</v>
      </c>
      <c r="K92">
        <v>15.76364583</v>
      </c>
      <c r="L92">
        <v>16.566648149999999</v>
      </c>
      <c r="M92">
        <v>15.881780859999999</v>
      </c>
      <c r="N92">
        <v>16.366666670000001</v>
      </c>
      <c r="AH92">
        <v>7</v>
      </c>
      <c r="AI92">
        <f t="shared" si="166"/>
        <v>16.044560154285712</v>
      </c>
      <c r="AJ92">
        <f>IF(ISBLANK(H92),"",H92-$AI$92)</f>
        <v>-0.77616068428571161</v>
      </c>
      <c r="AK92">
        <f t="shared" ref="AK92:BE92" si="200">IF(ISBLANK(I92),"",I92-$AI$92)</f>
        <v>-4.9768484285712233E-2</v>
      </c>
      <c r="AL92">
        <f t="shared" si="200"/>
        <v>0.42542827571428887</v>
      </c>
      <c r="AM92">
        <f t="shared" si="200"/>
        <v>-0.28091432428571217</v>
      </c>
      <c r="AN92">
        <f t="shared" si="200"/>
        <v>0.52208799571428699</v>
      </c>
      <c r="AO92">
        <f t="shared" si="200"/>
        <v>-0.16277929428571269</v>
      </c>
      <c r="AP92">
        <f t="shared" si="200"/>
        <v>0.32210651571428883</v>
      </c>
      <c r="AQ92" t="str">
        <f t="shared" si="200"/>
        <v/>
      </c>
      <c r="AR92" t="str">
        <f t="shared" si="200"/>
        <v/>
      </c>
      <c r="AS92" t="str">
        <f t="shared" si="200"/>
        <v/>
      </c>
      <c r="AT92" t="str">
        <f t="shared" si="200"/>
        <v/>
      </c>
      <c r="AU92" t="str">
        <f t="shared" si="200"/>
        <v/>
      </c>
      <c r="AV92" t="str">
        <f t="shared" si="200"/>
        <v/>
      </c>
      <c r="AW92" t="str">
        <f t="shared" si="200"/>
        <v/>
      </c>
      <c r="AX92" t="str">
        <f t="shared" si="200"/>
        <v/>
      </c>
      <c r="AY92" t="str">
        <f t="shared" si="200"/>
        <v/>
      </c>
      <c r="AZ92" t="str">
        <f t="shared" si="200"/>
        <v/>
      </c>
      <c r="BA92" t="str">
        <f t="shared" si="200"/>
        <v/>
      </c>
      <c r="BB92" t="str">
        <f t="shared" si="200"/>
        <v/>
      </c>
      <c r="BC92" t="str">
        <f t="shared" si="200"/>
        <v/>
      </c>
      <c r="BD92" t="str">
        <f t="shared" si="200"/>
        <v/>
      </c>
      <c r="BE92" t="str">
        <f t="shared" si="200"/>
        <v/>
      </c>
      <c r="BF92" t="str">
        <f>IF(ISBLANK(AD92),"",AD92-$AI$92)</f>
        <v/>
      </c>
      <c r="BG92" t="str">
        <f t="shared" ref="BG92" si="201">IF(ISBLANK(AE92),"",AE92-$AI$92)</f>
        <v/>
      </c>
      <c r="BH92" t="str">
        <f t="shared" ref="BH92" si="202">IF(ISBLANK(AF92),"",AF92-$AI$92)</f>
        <v/>
      </c>
      <c r="BI92" t="str">
        <f t="shared" ref="BI92" si="203">IF(ISBLANK(AG92),"",AG92-$AI$92)</f>
        <v/>
      </c>
    </row>
    <row r="93" spans="1:61" x14ac:dyDescent="0.15">
      <c r="A93" s="22">
        <v>50</v>
      </c>
      <c r="B93" s="22">
        <v>14994</v>
      </c>
      <c r="C93" s="3" t="s">
        <v>355</v>
      </c>
      <c r="D93" s="22">
        <v>2011</v>
      </c>
      <c r="E93" s="22" t="s">
        <v>358</v>
      </c>
      <c r="F93" s="3">
        <v>34.82</v>
      </c>
      <c r="G93" s="3">
        <v>114.28</v>
      </c>
      <c r="H93">
        <v>15.393207670000001</v>
      </c>
      <c r="I93">
        <v>16.292418980000001</v>
      </c>
      <c r="J93">
        <v>16.636273150000001</v>
      </c>
      <c r="K93">
        <v>15.78530093</v>
      </c>
      <c r="L93">
        <v>16.606050929999999</v>
      </c>
      <c r="M93">
        <v>16.073555559999999</v>
      </c>
      <c r="N93">
        <v>16.17493056</v>
      </c>
      <c r="AH93">
        <v>7</v>
      </c>
      <c r="AI93">
        <f>AVERAGE(H93:AG93)</f>
        <v>16.13739111142857</v>
      </c>
      <c r="AJ93">
        <f>IF(ISBLANK(H93),"",H93-$AI$93)</f>
        <v>-0.74418344142856974</v>
      </c>
      <c r="AK93">
        <f t="shared" ref="AK93:BE93" si="204">IF(ISBLANK(I93),"",I93-$AI$93)</f>
        <v>0.15502786857143036</v>
      </c>
      <c r="AL93">
        <f t="shared" si="204"/>
        <v>0.49888203857143054</v>
      </c>
      <c r="AM93">
        <f t="shared" si="204"/>
        <v>-0.3520901814285704</v>
      </c>
      <c r="AN93">
        <f t="shared" si="204"/>
        <v>0.46865981857142813</v>
      </c>
      <c r="AO93">
        <f t="shared" si="204"/>
        <v>-6.3835551428571335E-2</v>
      </c>
      <c r="AP93">
        <f t="shared" si="204"/>
        <v>3.7539448571429546E-2</v>
      </c>
      <c r="AQ93" t="str">
        <f t="shared" si="204"/>
        <v/>
      </c>
      <c r="AR93" t="str">
        <f t="shared" si="204"/>
        <v/>
      </c>
      <c r="AS93" t="str">
        <f t="shared" si="204"/>
        <v/>
      </c>
      <c r="AT93" t="str">
        <f t="shared" si="204"/>
        <v/>
      </c>
      <c r="AU93" t="str">
        <f t="shared" si="204"/>
        <v/>
      </c>
      <c r="AV93" t="str">
        <f t="shared" si="204"/>
        <v/>
      </c>
      <c r="AW93" t="str">
        <f t="shared" si="204"/>
        <v/>
      </c>
      <c r="AX93" t="str">
        <f t="shared" si="204"/>
        <v/>
      </c>
      <c r="AY93" t="str">
        <f t="shared" si="204"/>
        <v/>
      </c>
      <c r="AZ93" t="str">
        <f t="shared" si="204"/>
        <v/>
      </c>
      <c r="BA93" t="str">
        <f t="shared" si="204"/>
        <v/>
      </c>
      <c r="BB93" t="str">
        <f t="shared" si="204"/>
        <v/>
      </c>
      <c r="BC93" t="str">
        <f t="shared" si="204"/>
        <v/>
      </c>
      <c r="BD93" t="str">
        <f t="shared" si="204"/>
        <v/>
      </c>
      <c r="BE93" t="str">
        <f t="shared" si="204"/>
        <v/>
      </c>
      <c r="BF93" t="str">
        <f>IF(ISBLANK(AD93),"",AD93-$AI$93)</f>
        <v/>
      </c>
      <c r="BG93" t="str">
        <f t="shared" ref="BG93" si="205">IF(ISBLANK(AE93),"",AE93-$AI$93)</f>
        <v/>
      </c>
      <c r="BH93" t="str">
        <f t="shared" ref="BH93" si="206">IF(ISBLANK(AF93),"",AF93-$AI$93)</f>
        <v/>
      </c>
      <c r="BI93" t="str">
        <f t="shared" ref="BI93" si="207">IF(ISBLANK(AG93),"",AG93-$AI$93)</f>
        <v/>
      </c>
    </row>
    <row r="94" spans="1:61" x14ac:dyDescent="0.15">
      <c r="A94" s="22">
        <v>50</v>
      </c>
      <c r="B94" s="22">
        <v>14994</v>
      </c>
      <c r="C94" s="3" t="s">
        <v>356</v>
      </c>
      <c r="D94" s="22">
        <v>2011</v>
      </c>
      <c r="E94" s="22" t="s">
        <v>358</v>
      </c>
      <c r="F94" s="3">
        <v>34.82</v>
      </c>
      <c r="G94" s="3">
        <v>114.28</v>
      </c>
      <c r="H94">
        <v>15.932172619999999</v>
      </c>
      <c r="I94">
        <v>16.865798609999999</v>
      </c>
      <c r="J94">
        <v>17.22847222</v>
      </c>
      <c r="K94">
        <v>16.323583330000002</v>
      </c>
      <c r="L94">
        <v>17.115680560000001</v>
      </c>
      <c r="M94">
        <v>16.506219909999999</v>
      </c>
      <c r="N94">
        <v>16.650185189999998</v>
      </c>
      <c r="AH94">
        <v>7</v>
      </c>
      <c r="AI94">
        <f>AVERAGE(H94:AG94)</f>
        <v>16.660301777142859</v>
      </c>
      <c r="AJ94">
        <f>IF(ISBLANK(H94),"",H94-$AI$94)</f>
        <v>-0.72812915714285964</v>
      </c>
      <c r="AK94">
        <f t="shared" ref="AK94:BE94" si="208">IF(ISBLANK(I94),"",I94-$AI$94)</f>
        <v>0.20549683285713982</v>
      </c>
      <c r="AL94">
        <f t="shared" si="208"/>
        <v>0.56817044285714147</v>
      </c>
      <c r="AM94">
        <f t="shared" si="208"/>
        <v>-0.33671844714285726</v>
      </c>
      <c r="AN94">
        <f t="shared" si="208"/>
        <v>0.45537878285714228</v>
      </c>
      <c r="AO94">
        <f t="shared" si="208"/>
        <v>-0.15408186714286032</v>
      </c>
      <c r="AP94">
        <f t="shared" si="208"/>
        <v>-1.0116587142860567E-2</v>
      </c>
      <c r="AQ94" t="str">
        <f t="shared" si="208"/>
        <v/>
      </c>
      <c r="AR94" t="str">
        <f t="shared" si="208"/>
        <v/>
      </c>
      <c r="AS94" t="str">
        <f t="shared" si="208"/>
        <v/>
      </c>
      <c r="AT94" t="str">
        <f t="shared" si="208"/>
        <v/>
      </c>
      <c r="AU94" t="str">
        <f t="shared" si="208"/>
        <v/>
      </c>
      <c r="AV94" t="str">
        <f t="shared" si="208"/>
        <v/>
      </c>
      <c r="AW94" t="str">
        <f t="shared" si="208"/>
        <v/>
      </c>
      <c r="AX94" t="str">
        <f t="shared" si="208"/>
        <v/>
      </c>
      <c r="AY94" t="str">
        <f t="shared" si="208"/>
        <v/>
      </c>
      <c r="AZ94" t="str">
        <f t="shared" si="208"/>
        <v/>
      </c>
      <c r="BA94" t="str">
        <f t="shared" si="208"/>
        <v/>
      </c>
      <c r="BB94" t="str">
        <f t="shared" si="208"/>
        <v/>
      </c>
      <c r="BC94" t="str">
        <f t="shared" si="208"/>
        <v/>
      </c>
      <c r="BD94" t="str">
        <f t="shared" si="208"/>
        <v/>
      </c>
      <c r="BE94" t="str">
        <f t="shared" si="208"/>
        <v/>
      </c>
      <c r="BF94" t="str">
        <f>IF(ISBLANK(AD94),"",AD94-$AI$94)</f>
        <v/>
      </c>
      <c r="BG94" t="str">
        <f t="shared" ref="BG94" si="209">IF(ISBLANK(AE94),"",AE94-$AI$94)</f>
        <v/>
      </c>
      <c r="BH94" t="str">
        <f t="shared" ref="BH94" si="210">IF(ISBLANK(AF94),"",AF94-$AI$94)</f>
        <v/>
      </c>
      <c r="BI94" t="str">
        <f t="shared" ref="BI94" si="211">IF(ISBLANK(AG94),"",AG94-$AI$94)</f>
        <v/>
      </c>
    </row>
  </sheetData>
  <autoFilter ref="D1:D83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30" sqref="J30"/>
    </sheetView>
  </sheetViews>
  <sheetFormatPr defaultColWidth="8.875" defaultRowHeight="13.5" x14ac:dyDescent="0.15"/>
  <cols>
    <col min="1" max="1" width="8.875" style="1"/>
    <col min="2" max="2" width="10.5" style="17" customWidth="1"/>
    <col min="3" max="3" width="11.5" customWidth="1"/>
    <col min="4" max="4" width="10.625" customWidth="1"/>
    <col min="7" max="7" width="8.875" style="8"/>
    <col min="8" max="8" width="9.375" style="8" customWidth="1"/>
    <col min="9" max="9" width="8.875" style="8"/>
    <col min="10" max="10" width="11.875" style="8" customWidth="1"/>
  </cols>
  <sheetData>
    <row r="1" spans="1:12" s="5" customFormat="1" x14ac:dyDescent="0.15">
      <c r="A1" s="4" t="s">
        <v>0</v>
      </c>
      <c r="B1" s="16" t="s">
        <v>242</v>
      </c>
      <c r="C1" s="5" t="s">
        <v>2</v>
      </c>
      <c r="D1" s="5" t="s">
        <v>1</v>
      </c>
      <c r="E1" s="5" t="s">
        <v>3</v>
      </c>
      <c r="F1" s="5" t="s">
        <v>4</v>
      </c>
      <c r="G1" s="7" t="s">
        <v>5</v>
      </c>
      <c r="H1" s="7" t="s">
        <v>13</v>
      </c>
      <c r="I1" s="7" t="s">
        <v>14</v>
      </c>
      <c r="J1" s="7" t="s">
        <v>15</v>
      </c>
      <c r="K1" s="7" t="s">
        <v>309</v>
      </c>
      <c r="L1" s="7" t="s">
        <v>310</v>
      </c>
    </row>
    <row r="2" spans="1:12" s="5" customFormat="1" ht="14.25" x14ac:dyDescent="0.2">
      <c r="A2" s="4">
        <v>1</v>
      </c>
      <c r="B2" s="16"/>
      <c r="C2" s="6" t="s">
        <v>17</v>
      </c>
      <c r="D2" s="5" t="s">
        <v>10</v>
      </c>
      <c r="E2" s="5" t="s">
        <v>11</v>
      </c>
      <c r="F2" s="5" t="s">
        <v>12</v>
      </c>
      <c r="G2" s="7">
        <v>358</v>
      </c>
      <c r="H2" s="7">
        <v>6359</v>
      </c>
      <c r="I2" s="7">
        <v>2017</v>
      </c>
      <c r="J2" s="7" t="s">
        <v>16</v>
      </c>
      <c r="K2" s="7">
        <v>42.54</v>
      </c>
      <c r="L2" s="7">
        <v>-72.180000000000007</v>
      </c>
    </row>
    <row r="3" spans="1:12" s="5" customFormat="1" x14ac:dyDescent="0.15">
      <c r="A3" s="4">
        <v>2</v>
      </c>
      <c r="B3" s="16">
        <v>6935</v>
      </c>
      <c r="C3" s="5" t="s">
        <v>21</v>
      </c>
      <c r="D3" s="5" t="s">
        <v>22</v>
      </c>
      <c r="E3" s="5" t="s">
        <v>18</v>
      </c>
      <c r="F3" s="5" t="s">
        <v>19</v>
      </c>
      <c r="G3" s="7">
        <v>4</v>
      </c>
      <c r="H3" s="7">
        <v>11</v>
      </c>
      <c r="I3" s="7">
        <v>2013</v>
      </c>
      <c r="J3" s="7" t="s">
        <v>20</v>
      </c>
      <c r="K3" s="7">
        <v>42.5</v>
      </c>
      <c r="L3" s="7">
        <v>-72.2</v>
      </c>
    </row>
    <row r="4" spans="1:12" ht="14.25" x14ac:dyDescent="0.2">
      <c r="A4" s="1">
        <v>3</v>
      </c>
      <c r="B4" s="17">
        <v>4174</v>
      </c>
      <c r="C4" s="10" t="s">
        <v>42</v>
      </c>
      <c r="D4" t="s">
        <v>41</v>
      </c>
      <c r="E4" t="s">
        <v>38</v>
      </c>
      <c r="F4" t="s">
        <v>39</v>
      </c>
      <c r="G4" s="8">
        <v>13</v>
      </c>
      <c r="H4" s="8">
        <v>4</v>
      </c>
      <c r="I4" s="8">
        <v>2007</v>
      </c>
      <c r="J4" s="8" t="s">
        <v>40</v>
      </c>
    </row>
    <row r="5" spans="1:12" x14ac:dyDescent="0.15">
      <c r="A5" s="1">
        <v>4</v>
      </c>
      <c r="B5" s="17">
        <v>2056</v>
      </c>
      <c r="C5" t="s">
        <v>48</v>
      </c>
      <c r="D5" t="s">
        <v>49</v>
      </c>
      <c r="E5" t="s">
        <v>50</v>
      </c>
      <c r="F5" t="s">
        <v>51</v>
      </c>
      <c r="G5" s="8">
        <v>21</v>
      </c>
      <c r="H5" s="8" t="s">
        <v>52</v>
      </c>
      <c r="I5" s="8">
        <v>2002</v>
      </c>
      <c r="J5" s="8" t="s">
        <v>53</v>
      </c>
    </row>
    <row r="6" spans="1:12" x14ac:dyDescent="0.15">
      <c r="A6" s="1">
        <v>5</v>
      </c>
      <c r="B6" s="17">
        <v>3301</v>
      </c>
      <c r="C6" t="s">
        <v>75</v>
      </c>
      <c r="D6" t="s">
        <v>76</v>
      </c>
      <c r="E6" t="s">
        <v>74</v>
      </c>
      <c r="F6" t="s">
        <v>39</v>
      </c>
      <c r="G6" s="8">
        <v>12</v>
      </c>
      <c r="I6" s="8">
        <v>2006</v>
      </c>
      <c r="J6" s="8" t="s">
        <v>77</v>
      </c>
    </row>
    <row r="7" spans="1:12" x14ac:dyDescent="0.15">
      <c r="A7" s="1">
        <v>6</v>
      </c>
      <c r="B7" s="17">
        <v>3302</v>
      </c>
      <c r="C7" t="s">
        <v>75</v>
      </c>
      <c r="D7" t="s">
        <v>76</v>
      </c>
      <c r="E7" t="s">
        <v>240</v>
      </c>
      <c r="F7" t="s">
        <v>39</v>
      </c>
      <c r="G7" s="8">
        <v>12</v>
      </c>
      <c r="I7" s="8">
        <v>2006</v>
      </c>
      <c r="J7" s="8" t="s">
        <v>80</v>
      </c>
    </row>
    <row r="8" spans="1:12" x14ac:dyDescent="0.15">
      <c r="A8" s="1">
        <v>7</v>
      </c>
      <c r="B8" s="17">
        <v>3254</v>
      </c>
      <c r="C8" t="s">
        <v>82</v>
      </c>
      <c r="D8" t="s">
        <v>83</v>
      </c>
      <c r="E8" t="s">
        <v>84</v>
      </c>
      <c r="F8" t="s">
        <v>91</v>
      </c>
      <c r="G8" s="8">
        <v>77</v>
      </c>
      <c r="H8" s="8">
        <v>1</v>
      </c>
      <c r="I8" s="8">
        <v>2006</v>
      </c>
      <c r="J8" s="8" t="s">
        <v>85</v>
      </c>
    </row>
    <row r="9" spans="1:12" x14ac:dyDescent="0.15">
      <c r="A9" s="1">
        <v>8</v>
      </c>
      <c r="B9" s="17">
        <v>3197</v>
      </c>
      <c r="C9" t="s">
        <v>89</v>
      </c>
      <c r="D9" t="s">
        <v>90</v>
      </c>
      <c r="E9" t="s">
        <v>88</v>
      </c>
      <c r="F9" t="s">
        <v>91</v>
      </c>
      <c r="G9" s="8">
        <v>73</v>
      </c>
      <c r="I9" s="8">
        <v>2005</v>
      </c>
      <c r="J9" s="8" t="s">
        <v>92</v>
      </c>
    </row>
    <row r="10" spans="1:12" x14ac:dyDescent="0.15">
      <c r="A10" s="1">
        <v>9</v>
      </c>
      <c r="B10" s="17">
        <v>6347</v>
      </c>
      <c r="C10" t="s">
        <v>95</v>
      </c>
      <c r="D10" t="s">
        <v>94</v>
      </c>
      <c r="E10" t="s">
        <v>96</v>
      </c>
      <c r="F10" t="s">
        <v>97</v>
      </c>
      <c r="G10" s="8">
        <v>153</v>
      </c>
      <c r="I10" s="8">
        <v>2012</v>
      </c>
      <c r="J10" s="8" t="s">
        <v>98</v>
      </c>
    </row>
    <row r="11" spans="1:12" x14ac:dyDescent="0.15">
      <c r="A11" s="1">
        <v>10</v>
      </c>
      <c r="B11" s="17">
        <v>4864</v>
      </c>
      <c r="C11" t="s">
        <v>100</v>
      </c>
      <c r="D11" t="s">
        <v>101</v>
      </c>
      <c r="E11" t="s">
        <v>241</v>
      </c>
      <c r="F11" t="s">
        <v>102</v>
      </c>
      <c r="G11" s="8">
        <v>114</v>
      </c>
      <c r="I11" s="8">
        <v>2009</v>
      </c>
      <c r="J11" s="8" t="s">
        <v>103</v>
      </c>
    </row>
    <row r="12" spans="1:12" x14ac:dyDescent="0.15">
      <c r="A12" s="1">
        <v>11</v>
      </c>
      <c r="B12" s="17">
        <v>3581</v>
      </c>
      <c r="C12" t="s">
        <v>106</v>
      </c>
      <c r="D12" t="s">
        <v>107</v>
      </c>
      <c r="E12" t="s">
        <v>109</v>
      </c>
      <c r="F12" t="s">
        <v>108</v>
      </c>
      <c r="G12" s="8">
        <v>12</v>
      </c>
      <c r="H12" s="8">
        <v>10</v>
      </c>
      <c r="I12" s="8">
        <v>2006</v>
      </c>
      <c r="J12" s="8" t="s">
        <v>110</v>
      </c>
    </row>
    <row r="13" spans="1:12" x14ac:dyDescent="0.15">
      <c r="A13" s="1">
        <v>12</v>
      </c>
      <c r="B13" s="17">
        <v>5935</v>
      </c>
      <c r="C13" t="s">
        <v>111</v>
      </c>
      <c r="D13" t="s">
        <v>112</v>
      </c>
      <c r="E13" t="s">
        <v>113</v>
      </c>
      <c r="F13" t="s">
        <v>114</v>
      </c>
      <c r="G13" s="8">
        <v>41</v>
      </c>
      <c r="H13" s="8">
        <v>9</v>
      </c>
      <c r="I13" s="8">
        <v>2011</v>
      </c>
      <c r="J13" s="8" t="s">
        <v>115</v>
      </c>
    </row>
    <row r="14" spans="1:12" x14ac:dyDescent="0.15">
      <c r="A14" s="1">
        <v>13</v>
      </c>
      <c r="B14" s="18" t="s">
        <v>129</v>
      </c>
      <c r="C14" t="s">
        <v>119</v>
      </c>
      <c r="D14" t="s">
        <v>120</v>
      </c>
      <c r="E14" t="s">
        <v>134</v>
      </c>
      <c r="F14" t="s">
        <v>121</v>
      </c>
      <c r="G14" s="8">
        <v>135</v>
      </c>
      <c r="H14" s="8">
        <v>1</v>
      </c>
      <c r="I14" s="8">
        <v>2005</v>
      </c>
      <c r="J14" s="8" t="s">
        <v>122</v>
      </c>
    </row>
    <row r="15" spans="1:12" x14ac:dyDescent="0.15">
      <c r="A15" s="1">
        <v>14</v>
      </c>
      <c r="B15" s="17">
        <v>1654</v>
      </c>
      <c r="C15" t="s">
        <v>133</v>
      </c>
      <c r="D15" t="s">
        <v>132</v>
      </c>
      <c r="E15" t="s">
        <v>125</v>
      </c>
      <c r="F15" t="s">
        <v>126</v>
      </c>
      <c r="G15" s="8" t="s">
        <v>127</v>
      </c>
      <c r="H15" s="8" t="s">
        <v>128</v>
      </c>
      <c r="I15" s="8" t="s">
        <v>130</v>
      </c>
      <c r="J15" s="8" t="s">
        <v>131</v>
      </c>
    </row>
    <row r="16" spans="1:12" x14ac:dyDescent="0.15">
      <c r="A16" s="1">
        <v>15</v>
      </c>
      <c r="B16" s="17">
        <v>5278</v>
      </c>
      <c r="C16" t="s">
        <v>136</v>
      </c>
      <c r="D16" t="s">
        <v>137</v>
      </c>
      <c r="E16" t="s">
        <v>138</v>
      </c>
      <c r="F16" t="s">
        <v>139</v>
      </c>
      <c r="G16" s="8" t="s">
        <v>140</v>
      </c>
      <c r="H16" s="8" t="s">
        <v>141</v>
      </c>
      <c r="I16" s="8" t="s">
        <v>142</v>
      </c>
      <c r="J16" s="8" t="s">
        <v>143</v>
      </c>
    </row>
    <row r="17" spans="1:10" x14ac:dyDescent="0.15">
      <c r="A17" s="1">
        <v>16</v>
      </c>
      <c r="B17" s="17">
        <v>6451</v>
      </c>
      <c r="C17" t="s">
        <v>147</v>
      </c>
      <c r="D17" t="s">
        <v>148</v>
      </c>
      <c r="E17" t="s">
        <v>149</v>
      </c>
      <c r="F17" t="s">
        <v>91</v>
      </c>
      <c r="G17" s="8" t="s">
        <v>150</v>
      </c>
      <c r="H17" s="8" t="s">
        <v>141</v>
      </c>
      <c r="I17" s="8" t="s">
        <v>151</v>
      </c>
      <c r="J17" s="8" t="s">
        <v>152</v>
      </c>
    </row>
    <row r="18" spans="1:10" x14ac:dyDescent="0.15">
      <c r="A18" s="1">
        <v>17</v>
      </c>
      <c r="B18" s="17">
        <v>4333</v>
      </c>
      <c r="C18" t="s">
        <v>154</v>
      </c>
      <c r="D18" t="s">
        <v>155</v>
      </c>
      <c r="E18" t="s">
        <v>156</v>
      </c>
      <c r="F18" t="s">
        <v>157</v>
      </c>
      <c r="G18" s="8" t="s">
        <v>158</v>
      </c>
      <c r="H18" s="8" t="s">
        <v>128</v>
      </c>
      <c r="I18" s="8" t="s">
        <v>160</v>
      </c>
      <c r="J18" s="8" t="s">
        <v>159</v>
      </c>
    </row>
    <row r="19" spans="1:10" ht="14.25" x14ac:dyDescent="0.2">
      <c r="A19" s="1">
        <v>18</v>
      </c>
      <c r="B19" s="17">
        <v>4564</v>
      </c>
      <c r="C19" t="s">
        <v>163</v>
      </c>
      <c r="D19" t="s">
        <v>164</v>
      </c>
      <c r="E19" s="10" t="s">
        <v>165</v>
      </c>
      <c r="F19" t="s">
        <v>108</v>
      </c>
      <c r="G19" s="8" t="s">
        <v>166</v>
      </c>
      <c r="H19" s="8" t="s">
        <v>167</v>
      </c>
      <c r="I19" s="8" t="s">
        <v>160</v>
      </c>
      <c r="J19" s="8" t="s">
        <v>168</v>
      </c>
    </row>
    <row r="20" spans="1:10" ht="14.25" x14ac:dyDescent="0.2">
      <c r="A20" s="1">
        <v>19</v>
      </c>
      <c r="B20" s="17">
        <v>4938</v>
      </c>
      <c r="C20" t="s">
        <v>170</v>
      </c>
      <c r="D20" t="s">
        <v>178</v>
      </c>
      <c r="E20" s="10" t="s">
        <v>171</v>
      </c>
      <c r="F20" t="s">
        <v>172</v>
      </c>
      <c r="G20" s="8" t="s">
        <v>166</v>
      </c>
      <c r="I20" s="8" t="s">
        <v>142</v>
      </c>
      <c r="J20" s="8" t="s">
        <v>173</v>
      </c>
    </row>
    <row r="21" spans="1:10" x14ac:dyDescent="0.15">
      <c r="A21" s="1">
        <v>20</v>
      </c>
      <c r="B21" s="17">
        <v>5519</v>
      </c>
      <c r="C21" t="s">
        <v>176</v>
      </c>
      <c r="D21" t="s">
        <v>177</v>
      </c>
      <c r="E21" t="s">
        <v>179</v>
      </c>
      <c r="F21" t="s">
        <v>180</v>
      </c>
      <c r="G21" s="8" t="s">
        <v>182</v>
      </c>
      <c r="H21" s="8" t="s">
        <v>183</v>
      </c>
      <c r="I21" s="8" t="s">
        <v>181</v>
      </c>
    </row>
    <row r="22" spans="1:10" ht="14.25" x14ac:dyDescent="0.2">
      <c r="A22" s="1">
        <v>21</v>
      </c>
      <c r="B22" s="17">
        <v>6504</v>
      </c>
      <c r="C22" t="s">
        <v>186</v>
      </c>
      <c r="D22" t="s">
        <v>187</v>
      </c>
      <c r="E22" s="10" t="s">
        <v>188</v>
      </c>
      <c r="F22" t="s">
        <v>189</v>
      </c>
      <c r="G22" s="8" t="s">
        <v>190</v>
      </c>
      <c r="H22" s="8" t="s">
        <v>191</v>
      </c>
      <c r="I22" s="8" t="s">
        <v>151</v>
      </c>
      <c r="J22" s="8" t="s">
        <v>192</v>
      </c>
    </row>
    <row r="23" spans="1:10" ht="14.25" x14ac:dyDescent="0.2">
      <c r="A23" s="1">
        <v>22</v>
      </c>
      <c r="B23" s="17">
        <v>2656</v>
      </c>
      <c r="C23" t="s">
        <v>195</v>
      </c>
      <c r="D23" t="s">
        <v>196</v>
      </c>
      <c r="E23" s="10" t="s">
        <v>197</v>
      </c>
      <c r="F23" t="s">
        <v>108</v>
      </c>
      <c r="G23" s="8" t="s">
        <v>167</v>
      </c>
      <c r="H23" s="8" t="s">
        <v>198</v>
      </c>
      <c r="I23" s="8" t="s">
        <v>199</v>
      </c>
      <c r="J23" s="8" t="s">
        <v>200</v>
      </c>
    </row>
    <row r="24" spans="1:10" x14ac:dyDescent="0.15">
      <c r="A24" s="1">
        <v>23</v>
      </c>
      <c r="B24" s="17">
        <v>7290</v>
      </c>
      <c r="C24" t="s">
        <v>207</v>
      </c>
      <c r="D24" t="s">
        <v>208</v>
      </c>
      <c r="E24" t="s">
        <v>211</v>
      </c>
      <c r="F24" t="s">
        <v>212</v>
      </c>
      <c r="G24" s="8" t="s">
        <v>209</v>
      </c>
      <c r="I24" s="8" t="s">
        <v>210</v>
      </c>
      <c r="J24" s="8" t="s">
        <v>213</v>
      </c>
    </row>
    <row r="25" spans="1:10" ht="14.25" x14ac:dyDescent="0.2">
      <c r="A25" s="1">
        <v>24</v>
      </c>
      <c r="B25" s="17">
        <v>7636</v>
      </c>
      <c r="C25" s="10" t="s">
        <v>221</v>
      </c>
      <c r="D25" t="s">
        <v>222</v>
      </c>
      <c r="E25" t="s">
        <v>216</v>
      </c>
      <c r="F25" t="s">
        <v>217</v>
      </c>
      <c r="G25" s="8" t="s">
        <v>218</v>
      </c>
      <c r="H25" s="8" t="s">
        <v>219</v>
      </c>
      <c r="I25" s="8" t="s">
        <v>210</v>
      </c>
      <c r="J25" s="8" t="s">
        <v>220</v>
      </c>
    </row>
    <row r="26" spans="1:10" x14ac:dyDescent="0.15">
      <c r="A26" s="1">
        <v>25</v>
      </c>
      <c r="B26" s="17">
        <v>10266</v>
      </c>
      <c r="C26" t="s">
        <v>224</v>
      </c>
      <c r="D26" t="s">
        <v>225</v>
      </c>
      <c r="E26" t="s">
        <v>226</v>
      </c>
      <c r="F26" t="s">
        <v>227</v>
      </c>
      <c r="G26" s="8" t="s">
        <v>228</v>
      </c>
      <c r="H26" s="8" t="s">
        <v>229</v>
      </c>
      <c r="I26" s="8" t="s">
        <v>230</v>
      </c>
      <c r="J26" s="8" t="s">
        <v>231</v>
      </c>
    </row>
    <row r="27" spans="1:10" x14ac:dyDescent="0.15">
      <c r="A27" s="1">
        <v>26</v>
      </c>
      <c r="B27" s="17">
        <v>2298</v>
      </c>
      <c r="C27" t="s">
        <v>232</v>
      </c>
      <c r="D27" t="s">
        <v>233</v>
      </c>
      <c r="E27" t="s">
        <v>337</v>
      </c>
      <c r="F27" t="s">
        <v>338</v>
      </c>
      <c r="I27" s="8" t="s">
        <v>235</v>
      </c>
      <c r="J27" s="8" t="s">
        <v>234</v>
      </c>
    </row>
    <row r="28" spans="1:10" x14ac:dyDescent="0.15">
      <c r="A28" s="1">
        <v>27</v>
      </c>
      <c r="B28" s="17">
        <v>12211</v>
      </c>
      <c r="C28" t="s">
        <v>340</v>
      </c>
      <c r="D28" t="s">
        <v>345</v>
      </c>
      <c r="E28" t="s">
        <v>339</v>
      </c>
      <c r="F28" t="s">
        <v>341</v>
      </c>
      <c r="G28" s="8" t="s">
        <v>342</v>
      </c>
      <c r="I28" s="8" t="s">
        <v>343</v>
      </c>
      <c r="J28" s="8" t="s">
        <v>344</v>
      </c>
    </row>
    <row r="29" spans="1:10" x14ac:dyDescent="0.15">
      <c r="A29" s="1">
        <v>28</v>
      </c>
      <c r="B29" s="17">
        <v>14826</v>
      </c>
      <c r="C29" t="s">
        <v>359</v>
      </c>
      <c r="D29" t="s">
        <v>360</v>
      </c>
      <c r="E29" t="s">
        <v>361</v>
      </c>
      <c r="F29" t="s">
        <v>362</v>
      </c>
      <c r="G29" s="8" t="s">
        <v>363</v>
      </c>
      <c r="I29" s="8" t="s">
        <v>364</v>
      </c>
      <c r="J29" s="8" t="s">
        <v>365</v>
      </c>
    </row>
    <row r="30" spans="1:10" x14ac:dyDescent="0.15">
      <c r="A30" s="1">
        <v>29</v>
      </c>
      <c r="B30" s="17">
        <v>14994</v>
      </c>
      <c r="C30" t="s">
        <v>367</v>
      </c>
      <c r="D30" t="s">
        <v>366</v>
      </c>
      <c r="E30" t="s">
        <v>368</v>
      </c>
      <c r="F30" t="s">
        <v>369</v>
      </c>
      <c r="G30" s="8" t="s">
        <v>370</v>
      </c>
      <c r="I30" s="8" t="s">
        <v>371</v>
      </c>
    </row>
  </sheetData>
  <phoneticPr fontId="9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3" sqref="A23"/>
    </sheetView>
  </sheetViews>
  <sheetFormatPr defaultColWidth="8.875" defaultRowHeight="13.5" x14ac:dyDescent="0.15"/>
  <sheetData>
    <row r="1" spans="1:2" x14ac:dyDescent="0.15">
      <c r="A1" t="s">
        <v>33</v>
      </c>
      <c r="B1" t="s">
        <v>34</v>
      </c>
    </row>
    <row r="2" spans="1:2" x14ac:dyDescent="0.15">
      <c r="A2">
        <v>2056</v>
      </c>
      <c r="B2">
        <v>12</v>
      </c>
    </row>
    <row r="3" spans="1:2" x14ac:dyDescent="0.15">
      <c r="A3">
        <v>3301</v>
      </c>
      <c r="B3">
        <v>8</v>
      </c>
    </row>
    <row r="4" spans="1:2" x14ac:dyDescent="0.15">
      <c r="A4">
        <v>4270</v>
      </c>
      <c r="B4">
        <v>8</v>
      </c>
    </row>
    <row r="5" spans="1:2" x14ac:dyDescent="0.15">
      <c r="A5">
        <v>3302</v>
      </c>
      <c r="B5">
        <v>8</v>
      </c>
    </row>
    <row r="6" spans="1:2" x14ac:dyDescent="0.15">
      <c r="A6">
        <v>3254</v>
      </c>
      <c r="B6">
        <v>8</v>
      </c>
    </row>
    <row r="7" spans="1:2" x14ac:dyDescent="0.15">
      <c r="A7">
        <v>3197</v>
      </c>
      <c r="B7">
        <v>7</v>
      </c>
    </row>
    <row r="8" spans="1:2" x14ac:dyDescent="0.15">
      <c r="A8">
        <v>6347</v>
      </c>
      <c r="B8">
        <v>7</v>
      </c>
    </row>
    <row r="9" spans="1:2" x14ac:dyDescent="0.15">
      <c r="A9">
        <v>4864</v>
      </c>
      <c r="B9">
        <v>7</v>
      </c>
    </row>
    <row r="10" spans="1:2" s="9" customFormat="1" x14ac:dyDescent="0.15">
      <c r="A10" s="9">
        <v>4174</v>
      </c>
      <c r="B10" s="9">
        <v>7</v>
      </c>
    </row>
    <row r="11" spans="1:2" x14ac:dyDescent="0.15">
      <c r="A11">
        <v>3581</v>
      </c>
      <c r="B11">
        <v>6</v>
      </c>
    </row>
    <row r="12" spans="1:2" x14ac:dyDescent="0.15">
      <c r="A12">
        <v>5935</v>
      </c>
      <c r="B12">
        <v>6</v>
      </c>
    </row>
    <row r="13" spans="1:2" x14ac:dyDescent="0.15">
      <c r="A13">
        <v>2927</v>
      </c>
      <c r="B13">
        <v>6</v>
      </c>
    </row>
    <row r="14" spans="1:2" x14ac:dyDescent="0.15">
      <c r="A14">
        <v>1654</v>
      </c>
      <c r="B14">
        <v>6</v>
      </c>
    </row>
    <row r="15" spans="1:2" x14ac:dyDescent="0.15">
      <c r="A15">
        <v>5278</v>
      </c>
      <c r="B15">
        <v>6</v>
      </c>
    </row>
    <row r="16" spans="1:2" x14ac:dyDescent="0.15">
      <c r="A16">
        <v>6451</v>
      </c>
      <c r="B16">
        <v>5</v>
      </c>
    </row>
    <row r="17" spans="1:2" x14ac:dyDescent="0.15">
      <c r="A17">
        <v>4333</v>
      </c>
      <c r="B17">
        <v>5</v>
      </c>
    </row>
    <row r="18" spans="1:2" x14ac:dyDescent="0.15">
      <c r="A18">
        <v>4564</v>
      </c>
      <c r="B18">
        <v>5</v>
      </c>
    </row>
    <row r="19" spans="1:2" x14ac:dyDescent="0.15">
      <c r="A19">
        <v>4938</v>
      </c>
      <c r="B19">
        <v>5</v>
      </c>
    </row>
    <row r="20" spans="1:2" x14ac:dyDescent="0.15">
      <c r="A20">
        <v>5519</v>
      </c>
      <c r="B20">
        <v>5</v>
      </c>
    </row>
    <row r="21" spans="1:2" x14ac:dyDescent="0.15">
      <c r="A21">
        <v>6504</v>
      </c>
      <c r="B21">
        <v>5</v>
      </c>
    </row>
    <row r="22" spans="1:2" x14ac:dyDescent="0.15">
      <c r="A22">
        <v>2656</v>
      </c>
      <c r="B22">
        <v>5</v>
      </c>
    </row>
  </sheetData>
  <phoneticPr fontId="9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I20" sqref="I20"/>
    </sheetView>
  </sheetViews>
  <sheetFormatPr defaultColWidth="8.875" defaultRowHeight="13.5" x14ac:dyDescent="0.15"/>
  <cols>
    <col min="2" max="2" width="16.625" customWidth="1"/>
    <col min="3" max="3" width="14" customWidth="1"/>
    <col min="4" max="4" width="14.375" customWidth="1"/>
    <col min="5" max="5" width="22.5" customWidth="1"/>
  </cols>
  <sheetData>
    <row r="2" spans="2:5" ht="14.25" x14ac:dyDescent="0.2">
      <c r="B2" s="11" t="s">
        <v>55</v>
      </c>
      <c r="C2" s="11" t="s">
        <v>56</v>
      </c>
      <c r="D2" s="11" t="s">
        <v>57</v>
      </c>
      <c r="E2" s="11" t="s">
        <v>58</v>
      </c>
    </row>
    <row r="3" spans="2:5" x14ac:dyDescent="0.15">
      <c r="B3" s="12" t="s">
        <v>59</v>
      </c>
      <c r="C3" s="13">
        <f>1/12*10^6/24/60/60</f>
        <v>0.96450617283950613</v>
      </c>
      <c r="D3" s="14">
        <v>1</v>
      </c>
      <c r="E3" s="14">
        <f t="shared" ref="E3:E17" si="0">D3*C3</f>
        <v>0.96450617283950613</v>
      </c>
    </row>
    <row r="4" spans="2:5" x14ac:dyDescent="0.15">
      <c r="B4" s="12" t="s">
        <v>60</v>
      </c>
      <c r="C4" s="15">
        <f>1/12*10^6/60/60</f>
        <v>23.148148148148149</v>
      </c>
      <c r="D4" s="14">
        <v>0.1</v>
      </c>
      <c r="E4" s="14">
        <f t="shared" si="0"/>
        <v>2.3148148148148149</v>
      </c>
    </row>
    <row r="5" spans="2:5" x14ac:dyDescent="0.15">
      <c r="B5" s="12" t="s">
        <v>61</v>
      </c>
      <c r="C5" s="15">
        <f>1/12*10^6/24/60/60/365</f>
        <v>2.6424826653137154E-3</v>
      </c>
      <c r="D5" s="15">
        <v>500</v>
      </c>
      <c r="E5" s="14">
        <f t="shared" si="0"/>
        <v>1.3212413326568577</v>
      </c>
    </row>
    <row r="6" spans="2:5" x14ac:dyDescent="0.15">
      <c r="B6" s="12" t="s">
        <v>62</v>
      </c>
      <c r="C6" s="13">
        <f>1/44*10^6/60/60/24</f>
        <v>0.26304713804713803</v>
      </c>
      <c r="D6" s="15">
        <v>10</v>
      </c>
      <c r="E6" s="14">
        <f t="shared" si="0"/>
        <v>2.6304713804713802</v>
      </c>
    </row>
    <row r="7" spans="2:5" x14ac:dyDescent="0.15">
      <c r="B7" s="12" t="s">
        <v>63</v>
      </c>
      <c r="C7" s="13">
        <f>1/44*10^6/60/60</f>
        <v>6.3131313131313131</v>
      </c>
      <c r="D7" s="14">
        <v>1</v>
      </c>
      <c r="E7" s="14">
        <f t="shared" si="0"/>
        <v>6.3131313131313131</v>
      </c>
    </row>
    <row r="8" spans="2:5" x14ac:dyDescent="0.15">
      <c r="B8" s="12" t="s">
        <v>64</v>
      </c>
      <c r="C8" s="13">
        <f>1/1000/12*10^6/60/60/24</f>
        <v>9.6450617283950612E-4</v>
      </c>
      <c r="D8" s="14">
        <v>1000</v>
      </c>
      <c r="E8" s="14">
        <f t="shared" si="0"/>
        <v>0.96450617283950613</v>
      </c>
    </row>
    <row r="9" spans="2:5" x14ac:dyDescent="0.15">
      <c r="B9" s="12" t="s">
        <v>65</v>
      </c>
      <c r="C9" s="13">
        <f>1/1000/12*10^6/60/60</f>
        <v>2.3148148148148147E-2</v>
      </c>
      <c r="D9" s="14">
        <v>83</v>
      </c>
      <c r="E9" s="14">
        <f t="shared" si="0"/>
        <v>1.9212962962962963</v>
      </c>
    </row>
    <row r="10" spans="2:5" x14ac:dyDescent="0.15">
      <c r="B10" s="12" t="s">
        <v>66</v>
      </c>
      <c r="C10" s="13">
        <f>1/1000/44*10^6/24/60/60</f>
        <v>2.6304713804713804E-4</v>
      </c>
      <c r="D10" s="14">
        <v>1000</v>
      </c>
      <c r="E10" s="14">
        <f t="shared" si="0"/>
        <v>0.26304713804713803</v>
      </c>
    </row>
    <row r="11" spans="2:5" x14ac:dyDescent="0.15">
      <c r="B11" s="12" t="s">
        <v>67</v>
      </c>
      <c r="C11" s="13">
        <f>1/1000/44*10^6/60/60</f>
        <v>6.3131313131313139E-3</v>
      </c>
      <c r="D11" s="14">
        <v>100</v>
      </c>
      <c r="E11" s="14">
        <f t="shared" si="0"/>
        <v>0.63131313131313138</v>
      </c>
    </row>
    <row r="12" spans="2:5" x14ac:dyDescent="0.15">
      <c r="B12" s="12" t="s">
        <v>68</v>
      </c>
      <c r="C12" s="13">
        <f>1/1000/44*10^6</f>
        <v>22.72727272727273</v>
      </c>
      <c r="D12" s="15">
        <v>1</v>
      </c>
      <c r="E12" s="14">
        <f t="shared" si="0"/>
        <v>22.72727272727273</v>
      </c>
    </row>
    <row r="13" spans="2:5" x14ac:dyDescent="0.15">
      <c r="B13" s="12" t="s">
        <v>69</v>
      </c>
      <c r="C13" s="13">
        <f>1*1000/24/60/60</f>
        <v>1.1574074074074073E-2</v>
      </c>
      <c r="D13" s="14">
        <v>10</v>
      </c>
      <c r="E13" s="14">
        <f t="shared" si="0"/>
        <v>0.11574074074074073</v>
      </c>
    </row>
    <row r="14" spans="2:5" x14ac:dyDescent="0.15">
      <c r="B14" s="12" t="s">
        <v>70</v>
      </c>
      <c r="C14" s="15">
        <f>1*1000/60/60</f>
        <v>0.27777777777777779</v>
      </c>
      <c r="D14" s="14">
        <v>100</v>
      </c>
      <c r="E14" s="14">
        <f t="shared" si="0"/>
        <v>27.777777777777779</v>
      </c>
    </row>
    <row r="15" spans="2:5" x14ac:dyDescent="0.15">
      <c r="B15" s="12" t="s">
        <v>71</v>
      </c>
      <c r="C15" s="13">
        <f>1/1000</f>
        <v>1E-3</v>
      </c>
      <c r="D15" s="14">
        <v>1000</v>
      </c>
      <c r="E15" s="14">
        <f t="shared" si="0"/>
        <v>1</v>
      </c>
    </row>
    <row r="16" spans="2:5" x14ac:dyDescent="0.15">
      <c r="B16" s="12" t="s">
        <v>72</v>
      </c>
      <c r="C16" s="15">
        <f>1*10^6/365/24/60/60</f>
        <v>3.1709791983764585E-2</v>
      </c>
      <c r="D16" s="14">
        <v>10</v>
      </c>
      <c r="E16" s="14">
        <f t="shared" si="0"/>
        <v>0.31709791983764585</v>
      </c>
    </row>
    <row r="17" spans="2:5" x14ac:dyDescent="0.15">
      <c r="B17" s="12" t="s">
        <v>73</v>
      </c>
      <c r="C17" s="13">
        <v>1</v>
      </c>
      <c r="D17" s="14">
        <v>1</v>
      </c>
      <c r="E17" s="14">
        <f t="shared" si="0"/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1"/>
  <sheetViews>
    <sheetView workbookViewId="0">
      <selection activeCell="BK3" sqref="BK3"/>
    </sheetView>
  </sheetViews>
  <sheetFormatPr defaultColWidth="9.125" defaultRowHeight="13.5" x14ac:dyDescent="0.15"/>
  <cols>
    <col min="1" max="1" width="10.5" style="1" customWidth="1"/>
    <col min="2" max="2" width="14" style="1" customWidth="1"/>
    <col min="3" max="32" width="9.125" style="1"/>
    <col min="33" max="33" width="6" style="1" customWidth="1"/>
    <col min="34" max="34" width="8.5" style="1" customWidth="1"/>
    <col min="35" max="36" width="9.125" style="1"/>
    <col min="37" max="37" width="6" style="1" customWidth="1"/>
    <col min="38" max="38" width="8.5" style="1" customWidth="1"/>
    <col min="39" max="39" width="9.125" style="1"/>
    <col min="40" max="40" width="7" style="1" customWidth="1"/>
    <col min="41" max="41" width="9" style="1" customWidth="1"/>
    <col min="42" max="42" width="6" style="1" customWidth="1"/>
    <col min="43" max="43" width="12.125" style="21" customWidth="1"/>
    <col min="44" max="58" width="9.125" style="1"/>
    <col min="59" max="60" width="9.125" style="28"/>
    <col min="61" max="16384" width="9.125" style="1"/>
  </cols>
  <sheetData>
    <row r="1" spans="1:96" s="22" customFormat="1" x14ac:dyDescent="0.15">
      <c r="A1" s="22" t="s">
        <v>0</v>
      </c>
      <c r="B1" s="22">
        <v>1</v>
      </c>
      <c r="C1" s="22">
        <v>2</v>
      </c>
      <c r="D1" s="22">
        <v>2</v>
      </c>
      <c r="E1" s="22">
        <v>2</v>
      </c>
      <c r="F1" s="22">
        <v>2</v>
      </c>
      <c r="G1" s="22">
        <v>2</v>
      </c>
      <c r="H1" s="22">
        <v>2</v>
      </c>
      <c r="I1" s="22">
        <v>2</v>
      </c>
      <c r="J1" s="22">
        <v>3</v>
      </c>
      <c r="K1" s="22">
        <v>3</v>
      </c>
      <c r="L1" s="22">
        <v>4</v>
      </c>
      <c r="M1" s="22">
        <v>4</v>
      </c>
      <c r="N1" s="22">
        <v>5</v>
      </c>
      <c r="O1" s="22">
        <v>6</v>
      </c>
      <c r="P1" s="22">
        <v>6</v>
      </c>
      <c r="Q1" s="22">
        <v>7</v>
      </c>
      <c r="R1" s="22">
        <v>8</v>
      </c>
      <c r="S1" s="22">
        <v>9</v>
      </c>
      <c r="T1" s="22">
        <v>10</v>
      </c>
      <c r="U1" s="22">
        <v>11</v>
      </c>
      <c r="V1" s="22">
        <v>11</v>
      </c>
      <c r="W1" s="22">
        <v>12</v>
      </c>
      <c r="X1" s="22">
        <v>13</v>
      </c>
      <c r="Y1" s="22">
        <v>14</v>
      </c>
      <c r="Z1" s="22">
        <v>14</v>
      </c>
      <c r="AA1" s="22">
        <v>15</v>
      </c>
      <c r="AB1" s="22">
        <v>16</v>
      </c>
      <c r="AC1" s="22">
        <v>16</v>
      </c>
      <c r="AD1" s="22">
        <v>16</v>
      </c>
      <c r="AE1" s="22">
        <v>17</v>
      </c>
      <c r="AF1" s="22">
        <v>17</v>
      </c>
      <c r="AG1" s="22">
        <v>18</v>
      </c>
      <c r="AH1" s="22">
        <v>19</v>
      </c>
      <c r="AI1" s="22">
        <v>20</v>
      </c>
      <c r="AJ1" s="22">
        <v>20</v>
      </c>
      <c r="AK1" s="22">
        <v>21</v>
      </c>
      <c r="AL1" s="22">
        <v>22</v>
      </c>
      <c r="AM1" s="22">
        <v>22</v>
      </c>
      <c r="AN1" s="22">
        <v>23</v>
      </c>
      <c r="AO1" s="22">
        <v>23</v>
      </c>
      <c r="AP1" s="22">
        <v>23</v>
      </c>
      <c r="AQ1" s="22">
        <v>23</v>
      </c>
      <c r="AR1" s="22">
        <v>23</v>
      </c>
      <c r="AS1" s="22">
        <v>23</v>
      </c>
      <c r="AT1" s="22">
        <v>24</v>
      </c>
      <c r="AU1" s="22">
        <v>24</v>
      </c>
      <c r="AV1" s="22">
        <v>25</v>
      </c>
      <c r="AW1" s="22">
        <v>26</v>
      </c>
      <c r="AX1" s="22">
        <v>26</v>
      </c>
      <c r="AY1" s="22">
        <v>26</v>
      </c>
      <c r="AZ1" s="22">
        <v>27</v>
      </c>
      <c r="BA1" s="22">
        <v>28</v>
      </c>
      <c r="BB1" s="22">
        <v>29</v>
      </c>
      <c r="BC1" s="22">
        <v>30</v>
      </c>
      <c r="BD1" s="22">
        <v>30</v>
      </c>
      <c r="BE1" s="22">
        <v>30</v>
      </c>
      <c r="BF1" s="22">
        <v>30</v>
      </c>
      <c r="BG1" s="26">
        <v>31</v>
      </c>
      <c r="BH1" s="26">
        <v>31</v>
      </c>
      <c r="BI1" s="22">
        <v>32</v>
      </c>
      <c r="BJ1" s="22">
        <v>33</v>
      </c>
      <c r="BK1" s="22">
        <v>34</v>
      </c>
      <c r="BL1" s="22">
        <v>35</v>
      </c>
      <c r="BM1" s="22">
        <v>36</v>
      </c>
      <c r="BN1" s="22">
        <v>37</v>
      </c>
      <c r="BO1" s="22">
        <v>38</v>
      </c>
      <c r="BP1" s="22">
        <v>39</v>
      </c>
      <c r="BQ1" s="22">
        <v>40</v>
      </c>
      <c r="BR1" s="22">
        <v>40</v>
      </c>
      <c r="BS1" s="22">
        <v>41</v>
      </c>
      <c r="BT1" s="22">
        <v>42</v>
      </c>
      <c r="BU1" s="22">
        <v>43</v>
      </c>
      <c r="BV1" s="22">
        <v>44</v>
      </c>
      <c r="BW1" s="22">
        <v>44</v>
      </c>
      <c r="BX1" s="22">
        <v>44</v>
      </c>
      <c r="BY1" s="22">
        <v>45</v>
      </c>
      <c r="BZ1" s="22">
        <v>45</v>
      </c>
      <c r="CA1" s="22">
        <v>45</v>
      </c>
      <c r="CB1" s="22">
        <v>45</v>
      </c>
      <c r="CC1" s="22">
        <v>46</v>
      </c>
      <c r="CD1" s="22">
        <v>46</v>
      </c>
      <c r="CE1" s="22">
        <v>47</v>
      </c>
      <c r="CF1" s="22">
        <v>48</v>
      </c>
      <c r="CG1" s="22">
        <v>48</v>
      </c>
      <c r="CH1" s="22">
        <v>49</v>
      </c>
      <c r="CI1" s="22">
        <v>49</v>
      </c>
      <c r="CJ1" s="22">
        <v>49</v>
      </c>
      <c r="CK1" s="22">
        <v>49</v>
      </c>
      <c r="CL1" s="22">
        <v>49</v>
      </c>
      <c r="CM1" s="22">
        <v>50</v>
      </c>
      <c r="CN1" s="22">
        <v>50</v>
      </c>
      <c r="CO1" s="22">
        <v>51</v>
      </c>
      <c r="CP1" s="22">
        <v>51</v>
      </c>
      <c r="CQ1" s="22">
        <v>51</v>
      </c>
      <c r="CR1" s="22">
        <v>51</v>
      </c>
    </row>
    <row r="2" spans="1:96" s="22" customFormat="1" x14ac:dyDescent="0.15">
      <c r="A2" s="22" t="s">
        <v>255</v>
      </c>
      <c r="C2" s="22">
        <v>6935</v>
      </c>
      <c r="D2" s="22">
        <v>6935</v>
      </c>
      <c r="E2" s="22">
        <v>6935</v>
      </c>
      <c r="F2" s="22">
        <v>6935</v>
      </c>
      <c r="G2" s="22">
        <v>6935</v>
      </c>
      <c r="H2" s="22">
        <v>6935</v>
      </c>
      <c r="I2" s="22">
        <v>6935</v>
      </c>
      <c r="J2" s="22">
        <v>4174</v>
      </c>
      <c r="K2" s="22">
        <v>4174</v>
      </c>
      <c r="N2" s="22">
        <v>3301</v>
      </c>
      <c r="O2" s="22">
        <v>3302</v>
      </c>
      <c r="P2" s="22">
        <v>3302</v>
      </c>
      <c r="Q2" s="22">
        <v>3254</v>
      </c>
      <c r="R2" s="22">
        <v>3197</v>
      </c>
      <c r="S2" s="22">
        <v>6347</v>
      </c>
      <c r="T2" s="22">
        <v>4864</v>
      </c>
      <c r="U2" s="22">
        <v>3581</v>
      </c>
      <c r="V2" s="22">
        <v>3581</v>
      </c>
      <c r="W2" s="22">
        <v>5935</v>
      </c>
      <c r="X2" s="22">
        <v>2927</v>
      </c>
      <c r="Y2" s="22">
        <v>1654</v>
      </c>
      <c r="Z2" s="22">
        <v>1654</v>
      </c>
      <c r="AA2" s="22">
        <v>5278</v>
      </c>
      <c r="AB2" s="22">
        <v>6451</v>
      </c>
      <c r="AC2" s="22">
        <v>6451</v>
      </c>
      <c r="AD2" s="22">
        <v>6451</v>
      </c>
      <c r="AE2" s="22">
        <v>4333</v>
      </c>
      <c r="AF2" s="22">
        <v>4333</v>
      </c>
      <c r="AG2" s="22">
        <v>4564</v>
      </c>
      <c r="AH2" s="22">
        <v>4938</v>
      </c>
      <c r="AI2" s="22">
        <v>5519</v>
      </c>
      <c r="AJ2" s="22">
        <v>5519</v>
      </c>
      <c r="AK2" s="22">
        <v>6504</v>
      </c>
      <c r="AL2" s="22">
        <v>2656</v>
      </c>
      <c r="AM2" s="22">
        <v>2656</v>
      </c>
      <c r="AN2" s="22">
        <v>7290</v>
      </c>
      <c r="AO2" s="22">
        <v>7290</v>
      </c>
      <c r="AP2" s="22">
        <v>7290</v>
      </c>
      <c r="AQ2" s="22">
        <v>7290</v>
      </c>
      <c r="AR2" s="22">
        <v>7290</v>
      </c>
      <c r="AS2" s="22">
        <v>7290</v>
      </c>
      <c r="AT2" s="22">
        <v>7636</v>
      </c>
      <c r="AU2" s="22">
        <v>7636</v>
      </c>
      <c r="AV2" s="22">
        <v>10266</v>
      </c>
      <c r="AW2" s="22">
        <v>2298</v>
      </c>
      <c r="AX2" s="22">
        <v>2298</v>
      </c>
      <c r="AY2" s="22">
        <v>2298</v>
      </c>
      <c r="AZ2" s="22">
        <v>11054</v>
      </c>
      <c r="BA2" s="22">
        <v>4348</v>
      </c>
      <c r="BB2" s="22">
        <v>10466</v>
      </c>
      <c r="BC2" s="22">
        <v>1891</v>
      </c>
      <c r="BD2" s="22">
        <v>1891</v>
      </c>
      <c r="BE2" s="22">
        <v>1891</v>
      </c>
      <c r="BF2" s="22">
        <v>1891</v>
      </c>
      <c r="BG2" s="26">
        <v>2056</v>
      </c>
      <c r="BH2" s="26">
        <v>2056</v>
      </c>
      <c r="BI2" s="22">
        <v>2904</v>
      </c>
      <c r="BJ2" s="22">
        <v>3053</v>
      </c>
      <c r="BK2" s="22">
        <v>4018</v>
      </c>
      <c r="BL2" s="22">
        <v>4442</v>
      </c>
      <c r="BM2" s="22">
        <v>4894</v>
      </c>
      <c r="BN2" s="22">
        <v>5162</v>
      </c>
      <c r="BO2" s="22">
        <v>5688</v>
      </c>
      <c r="BP2" s="22">
        <v>6438</v>
      </c>
      <c r="BQ2" s="22">
        <v>6975</v>
      </c>
      <c r="BR2" s="22">
        <v>6975</v>
      </c>
      <c r="BS2" s="22">
        <v>7634</v>
      </c>
      <c r="BT2" s="22">
        <v>8479</v>
      </c>
      <c r="BU2" s="22">
        <v>8534</v>
      </c>
      <c r="BV2" s="22">
        <v>10066</v>
      </c>
      <c r="BW2" s="22">
        <v>10066</v>
      </c>
      <c r="BX2" s="22">
        <v>10066</v>
      </c>
      <c r="BY2" s="22">
        <v>10483</v>
      </c>
      <c r="BZ2" s="22">
        <v>10483</v>
      </c>
      <c r="CA2" s="22">
        <v>10483</v>
      </c>
      <c r="CB2" s="22">
        <v>10483</v>
      </c>
      <c r="CC2" s="22">
        <v>10564</v>
      </c>
      <c r="CD2" s="22">
        <v>10564</v>
      </c>
      <c r="CE2" s="22">
        <v>10910</v>
      </c>
      <c r="CF2" s="22">
        <v>11366</v>
      </c>
      <c r="CG2" s="22">
        <v>11366</v>
      </c>
      <c r="CH2" s="22">
        <v>12211</v>
      </c>
      <c r="CI2" s="22">
        <v>12211</v>
      </c>
      <c r="CJ2" s="22">
        <v>12211</v>
      </c>
      <c r="CK2" s="22">
        <v>12211</v>
      </c>
      <c r="CL2" s="22">
        <v>12211</v>
      </c>
      <c r="CM2" s="22">
        <v>14826</v>
      </c>
      <c r="CN2" s="22">
        <v>14826</v>
      </c>
      <c r="CO2" s="22">
        <v>14994</v>
      </c>
      <c r="CP2" s="22">
        <v>14994</v>
      </c>
      <c r="CQ2" s="22">
        <v>14994</v>
      </c>
      <c r="CR2" s="22">
        <v>14994</v>
      </c>
    </row>
    <row r="3" spans="1:96" s="3" customFormat="1" x14ac:dyDescent="0.15">
      <c r="A3" s="3" t="s">
        <v>6</v>
      </c>
      <c r="B3" s="3" t="s">
        <v>9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7</v>
      </c>
      <c r="I3" s="3" t="s">
        <v>8</v>
      </c>
      <c r="J3" s="3" t="s">
        <v>35</v>
      </c>
      <c r="K3" s="3" t="s">
        <v>36</v>
      </c>
      <c r="L3" s="3" t="s">
        <v>43</v>
      </c>
      <c r="M3" s="3" t="s">
        <v>44</v>
      </c>
      <c r="N3" s="3" t="s">
        <v>54</v>
      </c>
      <c r="O3" s="3" t="s">
        <v>78</v>
      </c>
      <c r="P3" s="3" t="s">
        <v>79</v>
      </c>
      <c r="Q3" s="3" t="s">
        <v>81</v>
      </c>
      <c r="R3" s="3" t="s">
        <v>86</v>
      </c>
      <c r="S3" s="3" t="s">
        <v>93</v>
      </c>
      <c r="T3" s="3" t="s">
        <v>99</v>
      </c>
      <c r="U3" s="3" t="s">
        <v>104</v>
      </c>
      <c r="V3" s="3" t="s">
        <v>105</v>
      </c>
      <c r="W3" s="3" t="s">
        <v>116</v>
      </c>
      <c r="X3" s="3" t="s">
        <v>118</v>
      </c>
      <c r="Y3" s="3" t="s">
        <v>123</v>
      </c>
      <c r="Z3" s="3" t="s">
        <v>248</v>
      </c>
      <c r="AA3" s="3" t="s">
        <v>135</v>
      </c>
      <c r="AB3" s="3" t="s">
        <v>144</v>
      </c>
      <c r="AC3" s="3" t="s">
        <v>145</v>
      </c>
      <c r="AD3" s="3" t="s">
        <v>146</v>
      </c>
      <c r="AE3" s="3" t="s">
        <v>153</v>
      </c>
      <c r="AF3" s="3" t="s">
        <v>244</v>
      </c>
      <c r="AG3" s="3" t="s">
        <v>162</v>
      </c>
      <c r="AH3" s="3" t="s">
        <v>169</v>
      </c>
      <c r="AI3" s="3" t="s">
        <v>174</v>
      </c>
      <c r="AJ3" s="3" t="s">
        <v>175</v>
      </c>
      <c r="AK3" s="3" t="s">
        <v>185</v>
      </c>
      <c r="AL3" s="3" t="s">
        <v>193</v>
      </c>
      <c r="AM3" s="3" t="s">
        <v>194</v>
      </c>
      <c r="AN3" s="3" t="s">
        <v>201</v>
      </c>
      <c r="AO3" s="3" t="s">
        <v>202</v>
      </c>
      <c r="AP3" s="3" t="s">
        <v>203</v>
      </c>
      <c r="AQ3" s="20" t="s">
        <v>204</v>
      </c>
      <c r="AR3" s="3" t="s">
        <v>205</v>
      </c>
      <c r="AS3" s="3" t="s">
        <v>206</v>
      </c>
      <c r="AT3" s="3" t="s">
        <v>214</v>
      </c>
      <c r="AU3" s="3" t="s">
        <v>215</v>
      </c>
      <c r="AV3" s="3" t="s">
        <v>223</v>
      </c>
      <c r="AW3" s="3" t="s">
        <v>237</v>
      </c>
      <c r="AX3" s="3" t="s">
        <v>238</v>
      </c>
      <c r="AY3" s="3" t="s">
        <v>239</v>
      </c>
      <c r="AZ3" s="3" t="s">
        <v>243</v>
      </c>
      <c r="BA3" s="3" t="s">
        <v>246</v>
      </c>
      <c r="BB3" s="3" t="s">
        <v>247</v>
      </c>
      <c r="BC3" s="3" t="s">
        <v>249</v>
      </c>
      <c r="BD3" s="3" t="s">
        <v>250</v>
      </c>
      <c r="BE3" s="3" t="s">
        <v>251</v>
      </c>
      <c r="BF3" s="3" t="s">
        <v>252</v>
      </c>
      <c r="BG3" s="27" t="s">
        <v>253</v>
      </c>
      <c r="BH3" s="27" t="s">
        <v>254</v>
      </c>
      <c r="BI3" s="3" t="s">
        <v>256</v>
      </c>
      <c r="BJ3" s="3" t="s">
        <v>258</v>
      </c>
      <c r="BK3" s="3" t="s">
        <v>377</v>
      </c>
      <c r="BL3" s="3" t="s">
        <v>260</v>
      </c>
      <c r="BM3" s="3" t="s">
        <v>261</v>
      </c>
      <c r="BN3" s="3" t="s">
        <v>378</v>
      </c>
      <c r="BO3" s="3" t="s">
        <v>262</v>
      </c>
      <c r="BP3" s="3" t="s">
        <v>263</v>
      </c>
      <c r="BQ3" s="3" t="s">
        <v>264</v>
      </c>
      <c r="BR3" s="3" t="s">
        <v>265</v>
      </c>
      <c r="BS3" s="3" t="s">
        <v>266</v>
      </c>
      <c r="BT3" s="3" t="s">
        <v>267</v>
      </c>
      <c r="BU3" s="3" t="s">
        <v>268</v>
      </c>
      <c r="BV3" s="3" t="s">
        <v>269</v>
      </c>
      <c r="BW3" s="3" t="s">
        <v>270</v>
      </c>
      <c r="BX3" s="3" t="s">
        <v>271</v>
      </c>
      <c r="BY3" s="3" t="s">
        <v>275</v>
      </c>
      <c r="BZ3" s="3" t="s">
        <v>273</v>
      </c>
      <c r="CA3" s="3" t="s">
        <v>272</v>
      </c>
      <c r="CB3" s="3" t="s">
        <v>274</v>
      </c>
      <c r="CC3" s="3" t="s">
        <v>276</v>
      </c>
      <c r="CD3" s="3" t="s">
        <v>277</v>
      </c>
      <c r="CE3" s="3" t="s">
        <v>278</v>
      </c>
      <c r="CF3" s="3" t="s">
        <v>279</v>
      </c>
      <c r="CG3" s="3" t="s">
        <v>280</v>
      </c>
      <c r="CH3" s="3" t="s">
        <v>346</v>
      </c>
      <c r="CI3" s="3" t="s">
        <v>347</v>
      </c>
      <c r="CJ3" s="3" t="s">
        <v>348</v>
      </c>
      <c r="CK3" s="3" t="s">
        <v>349</v>
      </c>
      <c r="CL3" s="3" t="s">
        <v>350</v>
      </c>
      <c r="CM3" s="3" t="s">
        <v>351</v>
      </c>
      <c r="CN3" s="3" t="s">
        <v>352</v>
      </c>
      <c r="CO3" s="3" t="s">
        <v>353</v>
      </c>
      <c r="CP3" s="3" t="s">
        <v>354</v>
      </c>
      <c r="CQ3" s="3" t="s">
        <v>355</v>
      </c>
      <c r="CR3" s="3" t="s">
        <v>356</v>
      </c>
    </row>
    <row r="4" spans="1:96" s="22" customFormat="1" x14ac:dyDescent="0.15">
      <c r="A4" s="22" t="s">
        <v>32</v>
      </c>
      <c r="B4" s="22">
        <v>1991</v>
      </c>
      <c r="C4" s="22">
        <v>1992</v>
      </c>
      <c r="D4" s="22">
        <v>1992</v>
      </c>
      <c r="E4" s="22">
        <v>1992</v>
      </c>
      <c r="F4" s="22">
        <v>1992</v>
      </c>
      <c r="G4" s="22">
        <v>1992</v>
      </c>
      <c r="H4" s="22">
        <v>1992</v>
      </c>
      <c r="I4" s="22">
        <v>2004</v>
      </c>
      <c r="J4" s="22">
        <v>2000</v>
      </c>
      <c r="K4" s="22">
        <v>2000</v>
      </c>
      <c r="L4" s="22">
        <v>1977</v>
      </c>
      <c r="M4" s="22">
        <v>1977</v>
      </c>
      <c r="N4" s="22">
        <v>1997</v>
      </c>
      <c r="O4" s="22">
        <v>1996</v>
      </c>
      <c r="P4" s="22">
        <v>1997</v>
      </c>
      <c r="Q4" s="22">
        <v>1997</v>
      </c>
      <c r="R4" s="22">
        <v>1994</v>
      </c>
      <c r="S4" s="22">
        <v>2003</v>
      </c>
      <c r="T4" s="22">
        <v>2000</v>
      </c>
      <c r="U4" s="22">
        <v>1998</v>
      </c>
      <c r="V4" s="22">
        <v>1998</v>
      </c>
      <c r="W4" s="22">
        <v>2004</v>
      </c>
      <c r="X4" s="22">
        <v>1999</v>
      </c>
      <c r="Y4" s="22">
        <v>1993</v>
      </c>
      <c r="Z4" s="22">
        <v>1993</v>
      </c>
      <c r="AA4" s="22">
        <v>2001</v>
      </c>
      <c r="AB4" s="22">
        <v>2001</v>
      </c>
      <c r="AC4" s="22">
        <v>2001</v>
      </c>
      <c r="AD4" s="22">
        <v>2001</v>
      </c>
      <c r="AE4" s="22">
        <v>1999</v>
      </c>
      <c r="AF4" s="22">
        <v>1999</v>
      </c>
      <c r="AG4" s="22">
        <v>1999</v>
      </c>
      <c r="AH4" s="22">
        <v>2002</v>
      </c>
      <c r="AI4" s="22">
        <v>2003</v>
      </c>
      <c r="AJ4" s="22">
        <v>2003</v>
      </c>
      <c r="AK4" s="22">
        <v>2004</v>
      </c>
      <c r="AL4" s="22">
        <v>1997</v>
      </c>
      <c r="AM4" s="22">
        <v>1997</v>
      </c>
      <c r="AN4" s="22">
        <v>2005</v>
      </c>
      <c r="AO4" s="22">
        <v>2005</v>
      </c>
      <c r="AP4" s="22">
        <v>2005</v>
      </c>
      <c r="AQ4" s="22">
        <v>2001</v>
      </c>
      <c r="AR4" s="22">
        <v>2001</v>
      </c>
      <c r="AS4" s="22">
        <v>2001</v>
      </c>
      <c r="AT4" s="22">
        <v>2005</v>
      </c>
      <c r="AU4" s="22">
        <v>2005</v>
      </c>
      <c r="AV4" s="22">
        <v>2008</v>
      </c>
      <c r="AW4" s="22">
        <v>1993</v>
      </c>
      <c r="AX4" s="22">
        <v>1993</v>
      </c>
      <c r="AY4" s="22">
        <v>1993</v>
      </c>
      <c r="AZ4" s="22">
        <v>2009</v>
      </c>
      <c r="BA4" s="22">
        <v>2001</v>
      </c>
      <c r="BB4" s="22">
        <v>2006</v>
      </c>
      <c r="BC4" s="22">
        <v>1995</v>
      </c>
      <c r="BD4" s="22">
        <v>1995</v>
      </c>
      <c r="BE4" s="22">
        <v>1995</v>
      </c>
      <c r="BF4" s="22">
        <v>1995</v>
      </c>
      <c r="BG4" s="26">
        <v>1977</v>
      </c>
      <c r="BH4" s="26">
        <v>1977</v>
      </c>
      <c r="BI4" s="22">
        <v>1999</v>
      </c>
      <c r="BJ4" s="22">
        <v>1994</v>
      </c>
      <c r="BK4" s="22">
        <v>1999</v>
      </c>
      <c r="BL4" s="22">
        <v>2000</v>
      </c>
      <c r="BM4" s="22">
        <v>1999</v>
      </c>
      <c r="BN4" s="22">
        <v>2001</v>
      </c>
      <c r="BO4" s="22">
        <v>2000</v>
      </c>
      <c r="BP4" s="22">
        <v>2005</v>
      </c>
      <c r="BQ4" s="22">
        <v>2002</v>
      </c>
      <c r="BR4" s="22">
        <v>2002</v>
      </c>
      <c r="BS4" s="22">
        <v>2003</v>
      </c>
      <c r="BT4" s="22">
        <v>2008</v>
      </c>
      <c r="BU4" s="22">
        <v>2002</v>
      </c>
      <c r="BV4" s="22">
        <v>1999</v>
      </c>
      <c r="BW4" s="22">
        <v>1999</v>
      </c>
      <c r="BX4" s="22">
        <v>1999</v>
      </c>
      <c r="BY4" s="22">
        <v>2005</v>
      </c>
      <c r="BZ4" s="22">
        <v>2005</v>
      </c>
      <c r="CA4" s="22">
        <v>2005</v>
      </c>
      <c r="CB4" s="22">
        <v>2005</v>
      </c>
      <c r="CC4" s="22">
        <v>2009</v>
      </c>
      <c r="CD4" s="22">
        <v>2009</v>
      </c>
      <c r="CE4" s="22">
        <v>2003</v>
      </c>
      <c r="CF4" s="22">
        <v>2009</v>
      </c>
      <c r="CG4" s="22">
        <v>2009</v>
      </c>
      <c r="CH4" s="22">
        <v>2009</v>
      </c>
      <c r="CI4" s="22">
        <v>2009</v>
      </c>
      <c r="CJ4" s="22">
        <v>2009</v>
      </c>
      <c r="CK4" s="22">
        <v>2009</v>
      </c>
      <c r="CL4" s="22">
        <v>2009</v>
      </c>
      <c r="CM4" s="22">
        <v>1998</v>
      </c>
      <c r="CN4" s="22">
        <v>1998</v>
      </c>
      <c r="CO4" s="22">
        <v>2011</v>
      </c>
      <c r="CP4" s="22">
        <v>2011</v>
      </c>
      <c r="CQ4" s="22">
        <v>2011</v>
      </c>
      <c r="CR4" s="22">
        <v>2011</v>
      </c>
    </row>
    <row r="5" spans="1:96" s="3" customFormat="1" x14ac:dyDescent="0.15">
      <c r="A5" s="3" t="s">
        <v>23</v>
      </c>
      <c r="B5" s="3" t="s">
        <v>29</v>
      </c>
      <c r="C5" s="3" t="s">
        <v>30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31</v>
      </c>
      <c r="I5" s="3" t="s">
        <v>31</v>
      </c>
      <c r="J5" s="3" t="s">
        <v>37</v>
      </c>
      <c r="K5" s="3" t="s">
        <v>37</v>
      </c>
      <c r="L5" s="3" t="s">
        <v>46</v>
      </c>
      <c r="M5" s="3" t="s">
        <v>47</v>
      </c>
      <c r="N5" s="3" t="s">
        <v>37</v>
      </c>
      <c r="O5" s="3" t="s">
        <v>37</v>
      </c>
      <c r="P5" s="3" t="s">
        <v>45</v>
      </c>
      <c r="Q5" s="3" t="s">
        <v>45</v>
      </c>
      <c r="R5" s="3" t="s">
        <v>87</v>
      </c>
      <c r="S5" s="3" t="s">
        <v>37</v>
      </c>
      <c r="T5" s="3" t="s">
        <v>37</v>
      </c>
      <c r="U5" s="3" t="s">
        <v>37</v>
      </c>
      <c r="V5" s="3" t="s">
        <v>45</v>
      </c>
      <c r="W5" s="3" t="s">
        <v>37</v>
      </c>
      <c r="X5" s="3" t="s">
        <v>117</v>
      </c>
      <c r="Y5" s="3" t="s">
        <v>124</v>
      </c>
      <c r="Z5" s="3" t="s">
        <v>124</v>
      </c>
      <c r="AA5" s="3" t="s">
        <v>30</v>
      </c>
      <c r="AB5" s="3" t="s">
        <v>29</v>
      </c>
      <c r="AC5" s="3" t="s">
        <v>29</v>
      </c>
      <c r="AD5" s="3" t="s">
        <v>29</v>
      </c>
      <c r="AE5" s="3" t="s">
        <v>31</v>
      </c>
      <c r="AF5" s="3" t="s">
        <v>245</v>
      </c>
      <c r="AG5" s="3" t="s">
        <v>161</v>
      </c>
      <c r="AH5" s="3" t="s">
        <v>45</v>
      </c>
      <c r="AI5" s="3" t="s">
        <v>45</v>
      </c>
      <c r="AJ5" s="3" t="s">
        <v>45</v>
      </c>
      <c r="AK5" s="3" t="s">
        <v>184</v>
      </c>
      <c r="AL5" s="3" t="s">
        <v>30</v>
      </c>
      <c r="AM5" s="3" t="s">
        <v>30</v>
      </c>
      <c r="AN5" s="3" t="s">
        <v>124</v>
      </c>
      <c r="AO5" s="3" t="s">
        <v>124</v>
      </c>
      <c r="AP5" s="3" t="s">
        <v>124</v>
      </c>
      <c r="AQ5" s="20" t="s">
        <v>124</v>
      </c>
      <c r="AR5" s="3" t="s">
        <v>124</v>
      </c>
      <c r="AS5" s="3" t="s">
        <v>124</v>
      </c>
      <c r="AT5" s="3" t="s">
        <v>37</v>
      </c>
      <c r="AU5" s="3" t="s">
        <v>37</v>
      </c>
      <c r="AV5" s="3" t="s">
        <v>31</v>
      </c>
      <c r="AW5" s="3" t="s">
        <v>236</v>
      </c>
      <c r="AX5" s="3" t="s">
        <v>236</v>
      </c>
      <c r="AY5" s="3" t="s">
        <v>236</v>
      </c>
      <c r="AZ5" s="3" t="s">
        <v>29</v>
      </c>
      <c r="BA5" s="3" t="s">
        <v>37</v>
      </c>
      <c r="BB5" s="3" t="s">
        <v>29</v>
      </c>
      <c r="BC5" s="3" t="s">
        <v>37</v>
      </c>
      <c r="BD5" s="3" t="s">
        <v>37</v>
      </c>
      <c r="BE5" s="3" t="s">
        <v>37</v>
      </c>
      <c r="BF5" s="3" t="s">
        <v>37</v>
      </c>
      <c r="BG5" s="27" t="s">
        <v>37</v>
      </c>
      <c r="BH5" s="27" t="s">
        <v>37</v>
      </c>
      <c r="BI5" s="3" t="s">
        <v>257</v>
      </c>
      <c r="BJ5" s="3" t="s">
        <v>259</v>
      </c>
      <c r="BK5" s="3" t="s">
        <v>259</v>
      </c>
      <c r="BL5" s="3" t="s">
        <v>259</v>
      </c>
      <c r="BM5" s="3" t="s">
        <v>259</v>
      </c>
      <c r="BN5" s="3" t="s">
        <v>259</v>
      </c>
      <c r="BO5" s="3" t="s">
        <v>259</v>
      </c>
      <c r="BP5" s="3" t="s">
        <v>259</v>
      </c>
      <c r="BQ5" s="3" t="s">
        <v>259</v>
      </c>
      <c r="BR5" s="3" t="s">
        <v>259</v>
      </c>
      <c r="BS5" s="3" t="s">
        <v>259</v>
      </c>
      <c r="BT5" s="3" t="s">
        <v>259</v>
      </c>
      <c r="BU5" s="3" t="s">
        <v>259</v>
      </c>
      <c r="BV5" s="3" t="s">
        <v>259</v>
      </c>
      <c r="BW5" s="3" t="s">
        <v>259</v>
      </c>
      <c r="BX5" s="3" t="s">
        <v>259</v>
      </c>
      <c r="BY5" s="3" t="s">
        <v>259</v>
      </c>
      <c r="BZ5" s="3" t="s">
        <v>259</v>
      </c>
      <c r="CA5" s="3" t="s">
        <v>259</v>
      </c>
      <c r="CB5" s="3" t="s">
        <v>259</v>
      </c>
      <c r="CC5" s="3" t="s">
        <v>259</v>
      </c>
      <c r="CD5" s="3" t="s">
        <v>259</v>
      </c>
      <c r="CE5" s="3" t="s">
        <v>259</v>
      </c>
      <c r="CF5" s="3" t="s">
        <v>259</v>
      </c>
      <c r="CG5" s="3" t="s">
        <v>259</v>
      </c>
      <c r="CH5" s="22" t="s">
        <v>29</v>
      </c>
      <c r="CI5" s="22" t="s">
        <v>29</v>
      </c>
      <c r="CJ5" s="22" t="s">
        <v>29</v>
      </c>
      <c r="CK5" s="22" t="s">
        <v>29</v>
      </c>
      <c r="CL5" s="22" t="s">
        <v>29</v>
      </c>
      <c r="CM5" s="22" t="s">
        <v>357</v>
      </c>
      <c r="CN5" s="22" t="s">
        <v>357</v>
      </c>
      <c r="CO5" s="22" t="s">
        <v>358</v>
      </c>
      <c r="CP5" s="22" t="s">
        <v>358</v>
      </c>
      <c r="CQ5" s="22" t="s">
        <v>358</v>
      </c>
      <c r="CR5" s="22" t="s">
        <v>358</v>
      </c>
    </row>
    <row r="6" spans="1:96" ht="14.25" x14ac:dyDescent="0.15">
      <c r="A6" s="1">
        <v>1</v>
      </c>
      <c r="B6" s="2">
        <v>789.8</v>
      </c>
      <c r="C6" s="1">
        <v>913</v>
      </c>
      <c r="D6" s="1">
        <v>853</v>
      </c>
      <c r="E6" s="1">
        <v>842</v>
      </c>
      <c r="F6" s="1">
        <v>951</v>
      </c>
      <c r="G6" s="1">
        <v>647</v>
      </c>
      <c r="H6" s="1">
        <v>882</v>
      </c>
      <c r="I6" s="1">
        <v>667</v>
      </c>
      <c r="J6" s="1">
        <f>2.08/0.9645*365</f>
        <v>787.14359771902537</v>
      </c>
      <c r="K6" s="1">
        <f>1.95/0.9645*365</f>
        <v>737.94712286158631</v>
      </c>
      <c r="L6" s="1">
        <f>12/44*1822</f>
        <v>496.90909090909088</v>
      </c>
      <c r="M6" s="1">
        <f>12/44*1837.7</f>
        <v>501.19090909090909</v>
      </c>
      <c r="N6" s="1">
        <v>610</v>
      </c>
      <c r="O6" s="1">
        <v>864</v>
      </c>
      <c r="P6" s="1">
        <v>551</v>
      </c>
      <c r="Q6" s="1">
        <v>1230</v>
      </c>
      <c r="R6" s="1">
        <f>1.58/0.9645*365</f>
        <v>597.92638672887506</v>
      </c>
      <c r="S6" s="1">
        <v>938</v>
      </c>
      <c r="T6" s="1">
        <v>446.8</v>
      </c>
      <c r="U6" s="1">
        <f>2.82/0.9645*365</f>
        <v>1067.1850699844479</v>
      </c>
      <c r="V6" s="1">
        <f>3.92/0.9645*365</f>
        <v>1483.4629341627785</v>
      </c>
      <c r="W6" s="1">
        <f>279+301</f>
        <v>580</v>
      </c>
      <c r="X6" s="1">
        <v>870</v>
      </c>
      <c r="Y6" s="1">
        <f>3.147*365</f>
        <v>1148.655</v>
      </c>
      <c r="Z6" s="1">
        <v>1600</v>
      </c>
      <c r="AA6" s="1">
        <f>68.2/0.9645*12</f>
        <v>848.52255054432351</v>
      </c>
      <c r="AB6" s="1">
        <f>1.57/0.9645*365</f>
        <v>594.1420425090721</v>
      </c>
      <c r="AC6" s="1">
        <f>1/0.9645*365</f>
        <v>378.43442198030067</v>
      </c>
      <c r="AD6" s="1">
        <f>2.57/0.9645*365</f>
        <v>972.5764644893726</v>
      </c>
      <c r="AE6" s="1">
        <v>406.1</v>
      </c>
      <c r="AF6" s="1">
        <f>0.6475*365</f>
        <v>236.33749999999998</v>
      </c>
      <c r="AG6" s="1">
        <f>1.285/0.9645*365</f>
        <v>486.2882322446863</v>
      </c>
      <c r="AH6" s="1">
        <v>602</v>
      </c>
      <c r="AI6" s="1">
        <v>879.75</v>
      </c>
      <c r="AJ6" s="1">
        <v>751.75</v>
      </c>
      <c r="AK6" s="1">
        <f>5564*12/44</f>
        <v>1517.4545454545455</v>
      </c>
      <c r="AL6" s="1">
        <v>1457</v>
      </c>
      <c r="AM6" s="1">
        <v>600</v>
      </c>
      <c r="AN6" s="1">
        <v>1480</v>
      </c>
      <c r="AO6" s="1">
        <v>1220</v>
      </c>
      <c r="AP6" s="1">
        <v>1610</v>
      </c>
      <c r="AQ6" s="21">
        <v>1360</v>
      </c>
      <c r="AR6" s="1">
        <v>1440</v>
      </c>
      <c r="AS6" s="1">
        <v>1190</v>
      </c>
      <c r="AT6" s="1">
        <v>1733.2296526697771</v>
      </c>
      <c r="AU6" s="1">
        <v>2051.1145671332297</v>
      </c>
      <c r="AV6" s="1">
        <v>293</v>
      </c>
      <c r="AW6" s="1">
        <v>789</v>
      </c>
      <c r="AX6" s="1">
        <v>754</v>
      </c>
      <c r="AY6" s="1">
        <v>799</v>
      </c>
      <c r="AZ6" s="1">
        <f>5.272*365</f>
        <v>1924.2800000000002</v>
      </c>
      <c r="BA6" s="1">
        <v>612</v>
      </c>
      <c r="BB6" s="1">
        <v>770</v>
      </c>
      <c r="BC6" s="1">
        <v>750</v>
      </c>
      <c r="BD6" s="1">
        <v>710</v>
      </c>
      <c r="BE6" s="1">
        <v>710</v>
      </c>
      <c r="BF6" s="1">
        <v>670</v>
      </c>
      <c r="BG6" s="28">
        <v>500</v>
      </c>
      <c r="BH6" s="28">
        <v>500</v>
      </c>
      <c r="BI6" s="1">
        <v>1116</v>
      </c>
      <c r="BJ6" s="1">
        <v>778</v>
      </c>
      <c r="BK6" s="1">
        <v>906</v>
      </c>
      <c r="BL6" s="1">
        <v>447</v>
      </c>
      <c r="BM6" s="1">
        <v>737</v>
      </c>
      <c r="BN6" s="1">
        <v>671</v>
      </c>
      <c r="BO6" s="1">
        <v>914</v>
      </c>
      <c r="BP6" s="1">
        <v>1727</v>
      </c>
      <c r="BQ6" s="1">
        <v>851</v>
      </c>
      <c r="BR6">
        <v>965</v>
      </c>
      <c r="BS6" s="1">
        <v>694</v>
      </c>
      <c r="BT6" s="1">
        <v>797</v>
      </c>
      <c r="BU6" s="23">
        <v>691</v>
      </c>
      <c r="BV6" s="1">
        <v>887.2</v>
      </c>
      <c r="BW6" s="1">
        <v>807.8</v>
      </c>
      <c r="BX6" s="1">
        <v>887.3</v>
      </c>
      <c r="BY6">
        <v>833</v>
      </c>
      <c r="BZ6">
        <v>851</v>
      </c>
      <c r="CA6">
        <v>814</v>
      </c>
      <c r="CB6">
        <v>662</v>
      </c>
      <c r="CC6" s="23">
        <v>873.8</v>
      </c>
      <c r="CD6" s="23">
        <v>863.8</v>
      </c>
      <c r="CE6" s="23">
        <v>705</v>
      </c>
      <c r="CF6" s="23">
        <v>868</v>
      </c>
      <c r="CG6" s="23">
        <v>730</v>
      </c>
      <c r="CH6" s="24">
        <v>396.04060559999999</v>
      </c>
      <c r="CI6">
        <v>479.1278193</v>
      </c>
      <c r="CJ6">
        <v>524.28133820000005</v>
      </c>
      <c r="CK6">
        <v>597.16569600000003</v>
      </c>
      <c r="CL6">
        <v>567.1149044</v>
      </c>
      <c r="CM6">
        <v>877</v>
      </c>
      <c r="CN6">
        <v>1124</v>
      </c>
      <c r="CO6">
        <v>823.8999</v>
      </c>
      <c r="CP6">
        <v>818.53220999999996</v>
      </c>
      <c r="CQ6">
        <v>791.54264999999998</v>
      </c>
      <c r="CR6">
        <v>728.35239000000001</v>
      </c>
    </row>
    <row r="7" spans="1:96" ht="14.25" x14ac:dyDescent="0.15">
      <c r="A7" s="1">
        <v>2</v>
      </c>
      <c r="B7" s="2">
        <v>746.8</v>
      </c>
      <c r="C7" s="1">
        <v>663</v>
      </c>
      <c r="D7" s="1">
        <v>616</v>
      </c>
      <c r="E7" s="1">
        <v>618</v>
      </c>
      <c r="F7" s="1">
        <v>676</v>
      </c>
      <c r="G7" s="1">
        <v>483</v>
      </c>
      <c r="H7" s="1">
        <v>640</v>
      </c>
      <c r="I7" s="1">
        <v>711</v>
      </c>
      <c r="J7" s="1">
        <f>1.85/0.9645*365</f>
        <v>700.10368066355625</v>
      </c>
      <c r="K7" s="1">
        <f>1.83/0.9645*365</f>
        <v>692.53499222395021</v>
      </c>
      <c r="L7" s="1">
        <f>12/44*1654.9</f>
        <v>451.33636363636361</v>
      </c>
      <c r="M7" s="1">
        <f>12/44*1961.6</f>
        <v>534.98181818181808</v>
      </c>
      <c r="N7" s="1">
        <v>760</v>
      </c>
      <c r="O7" s="1">
        <v>682</v>
      </c>
      <c r="P7" s="1">
        <v>1180</v>
      </c>
      <c r="Q7" s="1">
        <v>1670</v>
      </c>
      <c r="R7" s="1">
        <f>1.678/0.9645*365</f>
        <v>635.01296008294446</v>
      </c>
      <c r="S7" s="1">
        <v>963</v>
      </c>
      <c r="T7" s="1">
        <v>440</v>
      </c>
      <c r="U7" s="1">
        <f>2.78/0.9645*365</f>
        <v>1052.0476931052358</v>
      </c>
      <c r="V7" s="1">
        <f>3.79/0.9645*365</f>
        <v>1434.2664593053396</v>
      </c>
      <c r="W7" s="1">
        <f>298+289</f>
        <v>587</v>
      </c>
      <c r="X7" s="1">
        <v>1120</v>
      </c>
      <c r="Y7" s="1">
        <f>2.825*365</f>
        <v>1031.125</v>
      </c>
      <c r="Z7" s="1">
        <v>1300</v>
      </c>
      <c r="AA7" s="1">
        <f>69.4/0.9645*12</f>
        <v>863.45256609642308</v>
      </c>
      <c r="AB7" s="1">
        <f>1.75/0.9645*365</f>
        <v>662.26023846552619</v>
      </c>
      <c r="AC7" s="1">
        <f>1.06/0.9645*365</f>
        <v>401.14048729911872</v>
      </c>
      <c r="AD7" s="1">
        <f>2.44/0.9645*365</f>
        <v>923.37998963193365</v>
      </c>
      <c r="AE7" s="1">
        <v>537.5</v>
      </c>
      <c r="AF7" s="1">
        <f>0.8275*365</f>
        <v>302.03750000000002</v>
      </c>
      <c r="AG7" s="1">
        <f>1.212/0.9645*365</f>
        <v>458.66251944012436</v>
      </c>
      <c r="AH7" s="1">
        <v>634</v>
      </c>
      <c r="AI7" s="1">
        <v>845.25</v>
      </c>
      <c r="AJ7" s="1">
        <v>642</v>
      </c>
      <c r="AK7" s="1">
        <f>6148*12/44</f>
        <v>1676.7272727272727</v>
      </c>
      <c r="AL7" s="1">
        <v>1503</v>
      </c>
      <c r="AM7" s="1">
        <v>784</v>
      </c>
      <c r="AN7" s="1">
        <v>1840</v>
      </c>
      <c r="AO7" s="1">
        <v>1640</v>
      </c>
      <c r="AP7" s="1">
        <v>1690</v>
      </c>
      <c r="AQ7" s="21">
        <v>1210</v>
      </c>
      <c r="AR7" s="1">
        <v>1330</v>
      </c>
      <c r="AS7" s="1">
        <v>1250</v>
      </c>
      <c r="AT7" s="1">
        <v>1290.4613789528255</v>
      </c>
      <c r="AU7" s="1">
        <v>1271.5396578538102</v>
      </c>
      <c r="AV7" s="1">
        <v>298</v>
      </c>
      <c r="AW7" s="1">
        <v>958</v>
      </c>
      <c r="AX7" s="1">
        <v>950</v>
      </c>
      <c r="AY7" s="1">
        <v>957</v>
      </c>
      <c r="AZ7" s="1">
        <v>1924.28</v>
      </c>
      <c r="BA7" s="1">
        <v>768</v>
      </c>
      <c r="BB7" s="1">
        <v>839</v>
      </c>
      <c r="BC7" s="1">
        <v>790</v>
      </c>
      <c r="BD7" s="1">
        <v>790</v>
      </c>
      <c r="BE7" s="1">
        <v>750</v>
      </c>
      <c r="BF7" s="1">
        <v>780</v>
      </c>
      <c r="BG7" s="28">
        <v>450</v>
      </c>
      <c r="BH7" s="28">
        <v>540</v>
      </c>
      <c r="BI7" s="1">
        <v>987</v>
      </c>
      <c r="BJ7" s="1">
        <v>597</v>
      </c>
      <c r="BK7" s="1">
        <v>821</v>
      </c>
      <c r="BL7" s="1">
        <v>440</v>
      </c>
      <c r="BM7" s="1">
        <v>627</v>
      </c>
      <c r="BN7" s="1">
        <v>713</v>
      </c>
      <c r="BO7" s="1">
        <v>850</v>
      </c>
      <c r="BP7" s="1">
        <v>1250</v>
      </c>
      <c r="BQ7" s="1">
        <v>927</v>
      </c>
      <c r="BR7">
        <v>1116</v>
      </c>
      <c r="BS7" s="1">
        <v>682</v>
      </c>
      <c r="BT7" s="1">
        <v>811</v>
      </c>
      <c r="BU7" s="23">
        <v>669</v>
      </c>
      <c r="BV7" s="1">
        <v>904.4</v>
      </c>
      <c r="BW7" s="1">
        <v>772.9</v>
      </c>
      <c r="BX7" s="1">
        <v>962.3</v>
      </c>
      <c r="BY7">
        <v>908</v>
      </c>
      <c r="BZ7">
        <v>1041</v>
      </c>
      <c r="CA7">
        <v>1003</v>
      </c>
      <c r="CB7">
        <v>984</v>
      </c>
      <c r="CC7" s="23">
        <v>734.4</v>
      </c>
      <c r="CD7" s="23">
        <v>745.9</v>
      </c>
      <c r="CE7" s="23">
        <v>730</v>
      </c>
      <c r="CF7" s="23">
        <v>950</v>
      </c>
      <c r="CG7" s="23">
        <v>766</v>
      </c>
      <c r="CH7" s="24">
        <v>457.19746049999998</v>
      </c>
      <c r="CI7">
        <v>523.04118819999997</v>
      </c>
      <c r="CJ7">
        <v>537.82583839999995</v>
      </c>
      <c r="CK7">
        <v>593.49318559999995</v>
      </c>
      <c r="CL7">
        <v>566.41465570000003</v>
      </c>
      <c r="CM7">
        <v>648</v>
      </c>
      <c r="CN7">
        <v>884</v>
      </c>
      <c r="CO7">
        <v>1144.66482</v>
      </c>
      <c r="CP7">
        <v>1102.9628399999999</v>
      </c>
      <c r="CQ7">
        <v>1069.9683</v>
      </c>
      <c r="CR7">
        <v>823.61081999999999</v>
      </c>
    </row>
    <row r="8" spans="1:96" ht="14.25" x14ac:dyDescent="0.15">
      <c r="A8" s="1">
        <v>3</v>
      </c>
      <c r="B8" s="2">
        <v>863</v>
      </c>
      <c r="C8" s="1">
        <v>839</v>
      </c>
      <c r="D8" s="1">
        <v>783</v>
      </c>
      <c r="E8" s="1">
        <v>777</v>
      </c>
      <c r="F8" s="1">
        <v>869</v>
      </c>
      <c r="G8" s="1">
        <v>600</v>
      </c>
      <c r="H8" s="1">
        <v>811</v>
      </c>
      <c r="I8" s="1">
        <v>682</v>
      </c>
      <c r="J8" s="1">
        <f>2.1/0.9645*365</f>
        <v>794.7122861586314</v>
      </c>
      <c r="K8" s="1">
        <f>2.04/0.9645*365</f>
        <v>772.0062208398133</v>
      </c>
      <c r="L8" s="1">
        <f>12/44*1613.2</f>
        <v>439.96363636363634</v>
      </c>
      <c r="M8" s="1">
        <f>12/44*1803.2</f>
        <v>491.78181818181815</v>
      </c>
      <c r="N8" s="1">
        <v>750</v>
      </c>
      <c r="O8" s="1">
        <v>830</v>
      </c>
      <c r="P8" s="1">
        <v>400</v>
      </c>
      <c r="Q8" s="1">
        <v>1650</v>
      </c>
      <c r="R8" s="1">
        <f>1.96/0.9645*365</f>
        <v>741.73146708138927</v>
      </c>
      <c r="S8" s="1">
        <v>990</v>
      </c>
      <c r="T8" s="1">
        <v>453.8</v>
      </c>
      <c r="U8" s="1">
        <f>3.55/0.9645*365</f>
        <v>1343.4421980300674</v>
      </c>
      <c r="V8" s="1">
        <f>3.69/0.9645*365</f>
        <v>1396.4230171073093</v>
      </c>
      <c r="W8" s="1">
        <f>319+331</f>
        <v>650</v>
      </c>
      <c r="X8" s="1">
        <v>1280</v>
      </c>
      <c r="Y8" s="1">
        <f>2.874*365</f>
        <v>1049.01</v>
      </c>
      <c r="Z8" s="1">
        <v>1200</v>
      </c>
      <c r="AA8" s="1">
        <f>58.6/0.9645*12</f>
        <v>729.08242612752724</v>
      </c>
      <c r="AB8" s="1">
        <f>1.38/0.9645*365</f>
        <v>522.23950233281482</v>
      </c>
      <c r="AC8" s="1">
        <f>1.16/0.9645*365</f>
        <v>438.98392949714872</v>
      </c>
      <c r="AD8" s="1">
        <f>2.54/0.9645*365</f>
        <v>961.22343182996372</v>
      </c>
      <c r="AE8" s="1">
        <v>627</v>
      </c>
      <c r="AF8" s="1">
        <f>1.1083*365</f>
        <v>404.52950000000004</v>
      </c>
      <c r="AG8" s="1">
        <f>1.038/0.9645*365</f>
        <v>392.81493001555208</v>
      </c>
      <c r="AH8" s="1">
        <v>619</v>
      </c>
      <c r="AI8" s="1">
        <v>906.75</v>
      </c>
      <c r="AJ8" s="1">
        <v>669.25</v>
      </c>
      <c r="AK8" s="1">
        <f>5131*12/44</f>
        <v>1399.3636363636363</v>
      </c>
      <c r="AL8" s="1">
        <v>1591</v>
      </c>
      <c r="AM8" s="1">
        <v>898</v>
      </c>
      <c r="AN8" s="1">
        <v>1300</v>
      </c>
      <c r="AO8" s="1">
        <v>1120</v>
      </c>
      <c r="AP8" s="1">
        <v>1480</v>
      </c>
      <c r="AQ8" s="21">
        <v>1480</v>
      </c>
      <c r="AR8" s="1">
        <v>1520</v>
      </c>
      <c r="AS8" s="1">
        <v>1320</v>
      </c>
      <c r="AT8" s="1">
        <v>1487.2472783825817</v>
      </c>
      <c r="AU8" s="1">
        <v>1460.7568688439605</v>
      </c>
      <c r="AV8" s="1">
        <v>238</v>
      </c>
      <c r="AW8" s="1">
        <v>862</v>
      </c>
      <c r="AX8" s="1">
        <v>824</v>
      </c>
      <c r="AY8" s="1">
        <v>889</v>
      </c>
      <c r="AZ8" s="1">
        <f>4.91*365</f>
        <v>1792.15</v>
      </c>
      <c r="BA8" s="1">
        <v>806</v>
      </c>
      <c r="BB8" s="1">
        <v>744</v>
      </c>
      <c r="BC8" s="1">
        <v>640</v>
      </c>
      <c r="BD8" s="1">
        <v>630</v>
      </c>
      <c r="BE8" s="1">
        <v>700</v>
      </c>
      <c r="BF8" s="1">
        <v>570</v>
      </c>
      <c r="BG8" s="28">
        <v>440</v>
      </c>
      <c r="BH8" s="28">
        <v>490</v>
      </c>
      <c r="BI8" s="1">
        <v>1005</v>
      </c>
      <c r="BJ8" s="1">
        <v>608</v>
      </c>
      <c r="BK8" s="1">
        <v>870</v>
      </c>
      <c r="BL8" s="1">
        <v>454</v>
      </c>
      <c r="BM8" s="1">
        <v>777</v>
      </c>
      <c r="BN8" s="1">
        <v>892</v>
      </c>
      <c r="BO8" s="1">
        <v>889</v>
      </c>
      <c r="BP8" s="1">
        <v>990</v>
      </c>
      <c r="BQ8" s="1">
        <v>851</v>
      </c>
      <c r="BR8">
        <v>1173</v>
      </c>
      <c r="BS8" s="1">
        <v>680</v>
      </c>
      <c r="BT8" s="1">
        <v>791</v>
      </c>
      <c r="BU8" s="23">
        <v>598</v>
      </c>
      <c r="BV8" s="1">
        <v>680.6</v>
      </c>
      <c r="BW8" s="1">
        <v>839.9</v>
      </c>
      <c r="BX8" s="1">
        <v>716.8</v>
      </c>
      <c r="BY8">
        <v>587</v>
      </c>
      <c r="BZ8">
        <v>814</v>
      </c>
      <c r="CA8">
        <v>568</v>
      </c>
      <c r="CB8">
        <v>605</v>
      </c>
      <c r="CC8" s="23">
        <v>891.5</v>
      </c>
      <c r="CD8" s="23">
        <v>939.7</v>
      </c>
      <c r="CE8" s="23">
        <v>538</v>
      </c>
      <c r="CF8" s="23">
        <v>635</v>
      </c>
      <c r="CG8" s="23">
        <v>529</v>
      </c>
      <c r="CH8" s="24">
        <v>358.43276980000002</v>
      </c>
      <c r="CI8">
        <v>455.9853311</v>
      </c>
      <c r="CJ8">
        <v>492.62115290000003</v>
      </c>
      <c r="CK8">
        <v>559.28825700000004</v>
      </c>
      <c r="CL8">
        <v>529.02090499999997</v>
      </c>
      <c r="CM8">
        <v>595</v>
      </c>
      <c r="CN8">
        <v>732</v>
      </c>
      <c r="CO8">
        <v>993.78258000000005</v>
      </c>
      <c r="CP8">
        <v>1032.6506999999999</v>
      </c>
      <c r="CQ8">
        <v>979.09205999999995</v>
      </c>
      <c r="CR8">
        <v>808.15380000000005</v>
      </c>
    </row>
    <row r="9" spans="1:96" ht="14.25" x14ac:dyDescent="0.15">
      <c r="A9" s="1">
        <v>4</v>
      </c>
      <c r="B9" s="2">
        <v>982.2</v>
      </c>
      <c r="C9" s="1">
        <v>781</v>
      </c>
      <c r="D9" s="1">
        <v>728</v>
      </c>
      <c r="E9" s="1">
        <v>725</v>
      </c>
      <c r="F9" s="1">
        <v>804</v>
      </c>
      <c r="G9" s="1">
        <v>562</v>
      </c>
      <c r="H9" s="1">
        <v>754</v>
      </c>
      <c r="I9" s="1">
        <v>640</v>
      </c>
      <c r="J9" s="1">
        <f>2.2/0.9645*365</f>
        <v>832.55572835666158</v>
      </c>
      <c r="K9" s="1">
        <f>1.97/0.9645*365</f>
        <v>745.51581130119234</v>
      </c>
      <c r="L9" s="1">
        <f>12/44*1567</f>
        <v>427.36363636363632</v>
      </c>
      <c r="M9" s="1">
        <f>12/44*1849.7</f>
        <v>504.46363636363634</v>
      </c>
      <c r="N9" s="1">
        <v>730</v>
      </c>
      <c r="O9" s="1">
        <v>503</v>
      </c>
      <c r="P9" s="1">
        <v>952</v>
      </c>
      <c r="Q9" s="1">
        <v>1590</v>
      </c>
      <c r="R9" s="1">
        <f>1.87/0.9645*365</f>
        <v>707.67236910316228</v>
      </c>
      <c r="S9" s="1">
        <v>968</v>
      </c>
      <c r="T9" s="1">
        <v>364.3</v>
      </c>
      <c r="U9" s="1">
        <f>3.56/0.9645*365</f>
        <v>1347.2265422498704</v>
      </c>
      <c r="V9" s="1">
        <f>3.64/0.9645*365</f>
        <v>1377.5012960082945</v>
      </c>
      <c r="W9" s="1">
        <f>273+324</f>
        <v>597</v>
      </c>
      <c r="X9" s="1">
        <v>1110</v>
      </c>
      <c r="Y9" s="1">
        <f>2.175*365</f>
        <v>793.87499999999989</v>
      </c>
      <c r="Z9" s="1">
        <v>1000</v>
      </c>
      <c r="AA9" s="1">
        <f>65.2/0.9645*12</f>
        <v>811.19751166407468</v>
      </c>
      <c r="AB9" s="1">
        <f>1.77/0.9645*365</f>
        <v>669.82892690513211</v>
      </c>
      <c r="AC9" s="1">
        <f>1.28/0.9645*365</f>
        <v>484.39606013478488</v>
      </c>
      <c r="AD9" s="1">
        <f>1.95/0.9645*365</f>
        <v>737.94712286158631</v>
      </c>
      <c r="AE9" s="1">
        <v>762.6</v>
      </c>
      <c r="AF9" s="1">
        <f>0.9458*365</f>
        <v>345.21699999999998</v>
      </c>
      <c r="AG9" s="1">
        <f>1.0215/0.9645*365</f>
        <v>386.57076205287711</v>
      </c>
      <c r="AH9" s="1">
        <v>637</v>
      </c>
      <c r="AI9" s="1">
        <v>745</v>
      </c>
      <c r="AJ9" s="1">
        <v>581</v>
      </c>
      <c r="AK9" s="1">
        <f>7757*12/44</f>
        <v>2115.5454545454545</v>
      </c>
      <c r="AL9" s="1">
        <v>2000</v>
      </c>
      <c r="AM9" s="1">
        <v>996</v>
      </c>
      <c r="AN9" s="1">
        <v>1510</v>
      </c>
      <c r="AO9" s="1">
        <v>1230</v>
      </c>
      <c r="AP9" s="1">
        <v>1410</v>
      </c>
      <c r="AQ9" s="21">
        <v>1420</v>
      </c>
      <c r="AR9" s="1">
        <v>1550</v>
      </c>
      <c r="AS9" s="1">
        <v>1280</v>
      </c>
      <c r="AT9" s="1">
        <v>1237.4805598755831</v>
      </c>
      <c r="AU9" s="1">
        <v>1260.1866251944014</v>
      </c>
      <c r="AV9" s="1">
        <v>234</v>
      </c>
      <c r="AW9" s="1">
        <v>960</v>
      </c>
      <c r="AX9" s="1">
        <v>954</v>
      </c>
      <c r="AY9" s="1">
        <v>962</v>
      </c>
      <c r="AZ9" s="1">
        <f>4.79*365</f>
        <v>1748.35</v>
      </c>
      <c r="BA9" s="1">
        <v>1039</v>
      </c>
      <c r="BB9" s="1">
        <v>760</v>
      </c>
      <c r="BC9" s="1">
        <v>940</v>
      </c>
      <c r="BD9" s="1">
        <v>990</v>
      </c>
      <c r="BE9" s="1">
        <v>810</v>
      </c>
      <c r="BF9" s="1">
        <v>710</v>
      </c>
      <c r="BG9" s="28">
        <v>430</v>
      </c>
      <c r="BH9" s="28">
        <v>500</v>
      </c>
      <c r="BI9" s="1">
        <v>946</v>
      </c>
      <c r="BJ9" s="1">
        <v>739</v>
      </c>
      <c r="BK9" s="1">
        <v>817</v>
      </c>
      <c r="BL9" s="1">
        <v>364</v>
      </c>
      <c r="BM9" s="1">
        <v>602</v>
      </c>
      <c r="BN9" s="1">
        <v>1047</v>
      </c>
      <c r="BO9" s="1">
        <v>716</v>
      </c>
      <c r="BP9" s="1">
        <v>850</v>
      </c>
      <c r="BQ9" s="1">
        <v>965</v>
      </c>
      <c r="BR9">
        <v>1211</v>
      </c>
      <c r="BS9" s="1">
        <v>740</v>
      </c>
      <c r="BT9" s="1">
        <v>806</v>
      </c>
      <c r="BU9" s="23">
        <v>712</v>
      </c>
      <c r="BV9" s="1">
        <v>539.6</v>
      </c>
      <c r="BW9" s="1">
        <v>617.9</v>
      </c>
      <c r="BX9" s="1">
        <v>595.4</v>
      </c>
      <c r="BY9">
        <v>870</v>
      </c>
      <c r="BZ9">
        <v>1060</v>
      </c>
      <c r="CA9">
        <v>851</v>
      </c>
      <c r="CB9">
        <v>889</v>
      </c>
      <c r="CC9" s="23">
        <v>814.7</v>
      </c>
      <c r="CD9" s="23">
        <v>987.5</v>
      </c>
      <c r="CE9" s="23">
        <v>542</v>
      </c>
      <c r="CF9" s="23">
        <v>745</v>
      </c>
      <c r="CG9" s="23">
        <v>675</v>
      </c>
      <c r="CH9" s="24">
        <v>352.14584309999998</v>
      </c>
      <c r="CI9">
        <v>453.4331679</v>
      </c>
      <c r="CJ9">
        <v>466.58232809999998</v>
      </c>
      <c r="CK9">
        <v>552.01200070000004</v>
      </c>
      <c r="CL9">
        <v>529.02901440000005</v>
      </c>
      <c r="CM9">
        <v>555</v>
      </c>
      <c r="CN9">
        <v>755</v>
      </c>
      <c r="CO9">
        <v>1245.0588</v>
      </c>
      <c r="CP9">
        <v>1300.5744239999999</v>
      </c>
      <c r="CQ9">
        <v>1267.2286079999999</v>
      </c>
      <c r="CR9">
        <v>1012.356408</v>
      </c>
    </row>
    <row r="10" spans="1:96" ht="14.25" x14ac:dyDescent="0.15">
      <c r="A10" s="1">
        <v>5</v>
      </c>
      <c r="B10" s="2">
        <v>1086.2</v>
      </c>
      <c r="C10" s="1">
        <v>750</v>
      </c>
      <c r="D10" s="1">
        <v>698</v>
      </c>
      <c r="E10" s="1">
        <v>696</v>
      </c>
      <c r="F10" s="1">
        <v>770</v>
      </c>
      <c r="G10" s="1">
        <v>541</v>
      </c>
      <c r="H10" s="1">
        <v>724</v>
      </c>
      <c r="I10" s="1">
        <v>655</v>
      </c>
      <c r="J10" s="1">
        <f>2.36/0.9645*365</f>
        <v>893.10523587350951</v>
      </c>
      <c r="K10" s="1">
        <f>1.96/0.9645*365</f>
        <v>741.73146708138927</v>
      </c>
      <c r="L10" s="1">
        <f>12/44*1647.2</f>
        <v>449.23636363636359</v>
      </c>
      <c r="M10" s="1">
        <f>12/44*2683.5</f>
        <v>731.86363636363626</v>
      </c>
      <c r="N10" s="1">
        <v>730</v>
      </c>
      <c r="O10" s="1">
        <v>809</v>
      </c>
      <c r="P10" s="1">
        <v>752</v>
      </c>
      <c r="Q10" s="1">
        <v>1530</v>
      </c>
      <c r="R10" s="1">
        <f>1.29/0.9645*365</f>
        <v>488.18040435458789</v>
      </c>
      <c r="S10" s="1">
        <v>928</v>
      </c>
      <c r="T10" s="1">
        <v>423.5</v>
      </c>
      <c r="U10" s="1">
        <f>3.38/0.9645*365</f>
        <v>1279.1083462934162</v>
      </c>
      <c r="V10" s="1">
        <f>3.49/0.9645*365</f>
        <v>1320.7361327112494</v>
      </c>
      <c r="W10" s="1">
        <f>292+328</f>
        <v>620</v>
      </c>
      <c r="X10" s="1">
        <v>1190</v>
      </c>
      <c r="Y10" s="1">
        <f>3.665*365</f>
        <v>1337.7249999999999</v>
      </c>
      <c r="Z10" s="1">
        <v>2100</v>
      </c>
      <c r="AA10" s="1">
        <f>65.6/0.9645*12</f>
        <v>816.17418351477443</v>
      </c>
      <c r="AB10" s="1">
        <f>1.79/0.9645*365</f>
        <v>677.39761534473814</v>
      </c>
      <c r="AC10" s="1">
        <f>1.06/0.9645*365</f>
        <v>401.14048729911872</v>
      </c>
      <c r="AD10" s="1">
        <f>2.5/0.9645*365</f>
        <v>946.08605495075165</v>
      </c>
      <c r="AE10" s="1">
        <v>428.3</v>
      </c>
      <c r="AF10" s="1">
        <f>1.0717*365</f>
        <v>391.17050000000006</v>
      </c>
      <c r="AG10" s="1">
        <f>0.933/0.9645*365</f>
        <v>353.07931570762054</v>
      </c>
      <c r="AH10" s="1">
        <v>537</v>
      </c>
      <c r="AI10" s="1">
        <v>716</v>
      </c>
      <c r="AJ10" s="1">
        <v>488.75</v>
      </c>
      <c r="AK10" s="1">
        <f>5504*12/44</f>
        <v>1501.090909090909</v>
      </c>
      <c r="AL10" s="1">
        <v>2194</v>
      </c>
      <c r="AM10" s="1">
        <v>698</v>
      </c>
      <c r="AN10" s="1">
        <v>1180</v>
      </c>
      <c r="AO10" s="1">
        <v>1220</v>
      </c>
      <c r="AP10" s="1">
        <v>1490</v>
      </c>
      <c r="AQ10" s="21">
        <v>1100</v>
      </c>
      <c r="AR10" s="1">
        <v>1350</v>
      </c>
      <c r="AS10" s="1">
        <v>1080</v>
      </c>
      <c r="AT10" s="1">
        <v>1343.4421980300674</v>
      </c>
      <c r="AU10" s="1">
        <v>1555.3654743390359</v>
      </c>
      <c r="AV10" s="1">
        <v>226</v>
      </c>
      <c r="AW10" s="1">
        <v>947</v>
      </c>
      <c r="AX10" s="1">
        <v>946</v>
      </c>
      <c r="AY10" s="1">
        <v>945</v>
      </c>
      <c r="AZ10" s="1">
        <f>4.45*365</f>
        <v>1624.25</v>
      </c>
      <c r="BA10" s="1">
        <v>836</v>
      </c>
      <c r="BB10" s="1">
        <v>736</v>
      </c>
      <c r="BC10" s="1">
        <v>620</v>
      </c>
      <c r="BD10" s="1">
        <v>440</v>
      </c>
      <c r="BE10" s="1">
        <v>460</v>
      </c>
      <c r="BF10" s="1">
        <v>410</v>
      </c>
      <c r="BG10" s="28">
        <v>450</v>
      </c>
      <c r="BH10" s="28">
        <v>730</v>
      </c>
      <c r="BI10" s="1">
        <v>960</v>
      </c>
      <c r="BJ10" s="1">
        <v>793</v>
      </c>
      <c r="BK10" s="1">
        <v>772</v>
      </c>
      <c r="BL10" s="1">
        <v>424</v>
      </c>
      <c r="BM10" s="1">
        <v>634</v>
      </c>
      <c r="BN10" s="1">
        <v>1062</v>
      </c>
      <c r="BO10" s="1">
        <v>846</v>
      </c>
      <c r="BP10" s="1">
        <v>1125</v>
      </c>
      <c r="BQ10" s="1">
        <v>984</v>
      </c>
      <c r="BR10">
        <v>1362</v>
      </c>
      <c r="BS10" s="1">
        <v>732</v>
      </c>
      <c r="BT10" s="1">
        <v>814</v>
      </c>
      <c r="BU10" s="23">
        <v>661</v>
      </c>
      <c r="BV10" s="1">
        <v>566.79999999999995</v>
      </c>
      <c r="BW10" s="1">
        <v>663.1</v>
      </c>
      <c r="BX10" s="1">
        <v>662.1</v>
      </c>
      <c r="BY10">
        <v>596</v>
      </c>
      <c r="BZ10">
        <v>833</v>
      </c>
      <c r="CA10">
        <v>492</v>
      </c>
      <c r="CB10">
        <v>587</v>
      </c>
      <c r="CC10" s="23">
        <v>828.9</v>
      </c>
      <c r="CD10" s="23">
        <v>938.9</v>
      </c>
      <c r="CE10" s="23">
        <v>498</v>
      </c>
      <c r="CF10" s="23">
        <v>965</v>
      </c>
      <c r="CG10" s="23">
        <v>843</v>
      </c>
      <c r="CH10" s="24">
        <v>454.20281949999998</v>
      </c>
      <c r="CI10">
        <v>570.81809569999996</v>
      </c>
      <c r="CJ10">
        <v>568.49510569999995</v>
      </c>
      <c r="CK10">
        <v>608.99169600000005</v>
      </c>
      <c r="CL10">
        <v>628.15782139999999</v>
      </c>
      <c r="CM10">
        <v>442</v>
      </c>
      <c r="CN10">
        <v>520</v>
      </c>
      <c r="CO10">
        <v>1290.8315520000001</v>
      </c>
      <c r="CP10">
        <v>1279.8342479999999</v>
      </c>
      <c r="CQ10">
        <v>1263.0973919999999</v>
      </c>
      <c r="CR10">
        <v>1090.0383360000001</v>
      </c>
    </row>
    <row r="11" spans="1:96" ht="14.25" x14ac:dyDescent="0.15">
      <c r="A11" s="1">
        <v>6</v>
      </c>
      <c r="B11" s="2">
        <v>495.3</v>
      </c>
      <c r="C11" s="1">
        <v>644</v>
      </c>
      <c r="D11" s="1">
        <v>598</v>
      </c>
      <c r="E11" s="1">
        <v>601</v>
      </c>
      <c r="F11" s="1">
        <v>656</v>
      </c>
      <c r="G11" s="1">
        <v>469</v>
      </c>
      <c r="H11" s="1">
        <v>621</v>
      </c>
      <c r="I11" s="1">
        <v>672</v>
      </c>
      <c r="J11" s="1">
        <f>2.5/0.9645*365</f>
        <v>946.08605495075165</v>
      </c>
      <c r="K11" s="1">
        <f>2.27/0.9645*365</f>
        <v>859.04613789528253</v>
      </c>
      <c r="L11" s="1">
        <f>12/44*1603.5</f>
        <v>437.31818181818181</v>
      </c>
      <c r="M11" s="1">
        <f>12/44*2332.9</f>
        <v>636.24545454545455</v>
      </c>
      <c r="N11" s="1">
        <v>750</v>
      </c>
      <c r="O11" s="1">
        <v>674</v>
      </c>
      <c r="P11" s="1">
        <v>955</v>
      </c>
      <c r="Q11" s="1">
        <v>1470</v>
      </c>
      <c r="R11" s="1">
        <f>1.57/0.9645*365</f>
        <v>594.1420425090721</v>
      </c>
      <c r="S11" s="1">
        <v>826</v>
      </c>
      <c r="T11" s="1">
        <v>306.89999999999998</v>
      </c>
      <c r="W11" s="1">
        <f>275+323</f>
        <v>598</v>
      </c>
      <c r="Y11" s="1">
        <f>3.233*365</f>
        <v>1180.0450000000001</v>
      </c>
      <c r="Z11" s="1">
        <v>1500</v>
      </c>
      <c r="AA11" s="1">
        <f>67.6/0.9645*12</f>
        <v>841.05754276827361</v>
      </c>
      <c r="AE11" s="1">
        <v>626.29999999999995</v>
      </c>
      <c r="AN11" s="1">
        <v>1090</v>
      </c>
      <c r="AO11" s="1">
        <v>1210</v>
      </c>
      <c r="AP11" s="1">
        <v>1490</v>
      </c>
      <c r="AQ11" s="21">
        <v>1410</v>
      </c>
      <c r="AR11" s="1">
        <v>1630</v>
      </c>
      <c r="AV11" s="1">
        <v>240</v>
      </c>
      <c r="AW11" s="1">
        <v>965</v>
      </c>
      <c r="AX11" s="1">
        <v>928</v>
      </c>
      <c r="AY11" s="1">
        <v>991</v>
      </c>
      <c r="AZ11" s="1">
        <f>4.46*365</f>
        <v>1627.9</v>
      </c>
      <c r="BA11" s="1">
        <v>803</v>
      </c>
      <c r="BB11" s="1">
        <v>705</v>
      </c>
      <c r="BH11" s="28">
        <v>640</v>
      </c>
      <c r="BJ11" s="1">
        <v>770</v>
      </c>
      <c r="BL11" s="1">
        <v>307</v>
      </c>
      <c r="BM11" s="1">
        <v>619</v>
      </c>
      <c r="BO11" s="1">
        <v>980</v>
      </c>
      <c r="BQ11" s="1">
        <v>795</v>
      </c>
      <c r="BR11">
        <v>1135</v>
      </c>
      <c r="BS11" s="1">
        <v>821</v>
      </c>
      <c r="BU11" s="23">
        <v>673</v>
      </c>
      <c r="BV11" s="1">
        <v>416</v>
      </c>
      <c r="BW11" s="1">
        <v>597.79999999999995</v>
      </c>
      <c r="BX11" s="1">
        <v>498.5</v>
      </c>
      <c r="BY11">
        <v>605</v>
      </c>
      <c r="BZ11">
        <v>984</v>
      </c>
      <c r="CA11">
        <v>643</v>
      </c>
      <c r="CB11">
        <v>795</v>
      </c>
      <c r="CC11" s="23"/>
      <c r="CE11" s="23">
        <v>531</v>
      </c>
      <c r="CH11" s="24">
        <v>480.825827</v>
      </c>
      <c r="CI11">
        <v>634.8311976</v>
      </c>
      <c r="CJ11">
        <v>639.46945770000002</v>
      </c>
      <c r="CK11">
        <v>717.90031199999999</v>
      </c>
      <c r="CL11">
        <v>698.64635039999996</v>
      </c>
      <c r="CM11">
        <v>680</v>
      </c>
      <c r="CN11">
        <v>775</v>
      </c>
      <c r="CO11">
        <v>811.83387600000003</v>
      </c>
      <c r="CP11">
        <v>812.38838399999997</v>
      </c>
      <c r="CQ11">
        <v>820.53751999999997</v>
      </c>
      <c r="CR11">
        <v>701.64796799999999</v>
      </c>
    </row>
    <row r="12" spans="1:96" ht="14.25" x14ac:dyDescent="0.15">
      <c r="A12" s="1">
        <v>7</v>
      </c>
      <c r="B12" s="2">
        <v>544.1</v>
      </c>
      <c r="C12" s="1">
        <v>752</v>
      </c>
      <c r="D12" s="1">
        <v>700</v>
      </c>
      <c r="E12" s="1">
        <v>699</v>
      </c>
      <c r="F12" s="1">
        <v>772</v>
      </c>
      <c r="G12" s="1">
        <v>544</v>
      </c>
      <c r="H12" s="1">
        <v>726</v>
      </c>
      <c r="L12" s="1">
        <f>12/44*1569.3</f>
        <v>427.99090909090904</v>
      </c>
      <c r="M12" s="1">
        <f>12/44*2223.2</f>
        <v>606.32727272727266</v>
      </c>
      <c r="N12" s="1">
        <v>810</v>
      </c>
      <c r="O12" s="1">
        <v>733</v>
      </c>
      <c r="P12" s="1">
        <v>1040</v>
      </c>
      <c r="Q12" s="1">
        <v>1390</v>
      </c>
      <c r="R12" s="1">
        <f>1.61/0.9645*365</f>
        <v>609.27941938828417</v>
      </c>
      <c r="S12" s="1">
        <v>890</v>
      </c>
      <c r="W12" s="1">
        <f>289+316</f>
        <v>605</v>
      </c>
      <c r="AE12" s="1">
        <v>600.20000000000005</v>
      </c>
      <c r="AQ12" s="21">
        <v>970.81</v>
      </c>
      <c r="AR12" s="1">
        <v>1180</v>
      </c>
      <c r="AW12" s="1">
        <v>972</v>
      </c>
      <c r="AX12" s="1">
        <v>953</v>
      </c>
      <c r="AY12" s="1">
        <v>984</v>
      </c>
      <c r="BB12" s="1">
        <v>704</v>
      </c>
      <c r="BJ12" s="1">
        <v>698</v>
      </c>
      <c r="BM12" s="1">
        <v>637</v>
      </c>
      <c r="BO12" s="1">
        <v>869</v>
      </c>
      <c r="BQ12" s="1">
        <v>870</v>
      </c>
      <c r="BR12">
        <v>965</v>
      </c>
      <c r="BS12" s="1">
        <v>728</v>
      </c>
      <c r="BU12" s="23">
        <v>651</v>
      </c>
      <c r="BV12" s="1">
        <v>459</v>
      </c>
      <c r="BW12" s="1">
        <v>560.20000000000005</v>
      </c>
      <c r="BX12" s="1">
        <v>506.5</v>
      </c>
      <c r="BY12">
        <v>719</v>
      </c>
      <c r="BZ12">
        <v>1022</v>
      </c>
      <c r="CA12">
        <v>700</v>
      </c>
      <c r="CB12">
        <v>700</v>
      </c>
      <c r="CD12" s="23"/>
      <c r="CE12" s="23">
        <v>637</v>
      </c>
      <c r="CH12" s="24">
        <v>636.05841399999997</v>
      </c>
      <c r="CI12">
        <v>772.84139900000002</v>
      </c>
      <c r="CJ12">
        <v>770.11164299999996</v>
      </c>
      <c r="CK12">
        <v>821.82816009999999</v>
      </c>
      <c r="CL12">
        <v>812.20084999999995</v>
      </c>
      <c r="CM12">
        <v>629</v>
      </c>
      <c r="CN12">
        <v>760</v>
      </c>
      <c r="CO12">
        <v>1008.318048</v>
      </c>
      <c r="CP12">
        <v>899.05526880000002</v>
      </c>
      <c r="CQ12">
        <v>942.48320239999998</v>
      </c>
      <c r="CR12">
        <v>853.17967439999995</v>
      </c>
    </row>
    <row r="13" spans="1:96" ht="14.25" x14ac:dyDescent="0.15">
      <c r="A13" s="1">
        <v>8</v>
      </c>
      <c r="B13" s="2">
        <v>749.13</v>
      </c>
      <c r="C13" s="1">
        <v>818</v>
      </c>
      <c r="D13" s="1">
        <v>762</v>
      </c>
      <c r="E13" s="1">
        <v>758</v>
      </c>
      <c r="F13" s="1">
        <v>844</v>
      </c>
      <c r="G13" s="1">
        <v>587</v>
      </c>
      <c r="H13" s="1">
        <v>790</v>
      </c>
      <c r="L13" s="1">
        <f>12/44*1244.4</f>
        <v>339.38181818181818</v>
      </c>
      <c r="M13" s="1">
        <f>12/44*1936</f>
        <v>528</v>
      </c>
      <c r="O13" s="1">
        <v>662</v>
      </c>
      <c r="AE13" s="1">
        <v>502.3</v>
      </c>
      <c r="AQ13" s="21">
        <v>1230</v>
      </c>
      <c r="AR13" s="1">
        <v>1310</v>
      </c>
      <c r="AW13" s="1">
        <v>976</v>
      </c>
      <c r="AX13" s="1">
        <v>950</v>
      </c>
      <c r="AY13" s="1">
        <v>981</v>
      </c>
      <c r="BB13" s="1">
        <v>787</v>
      </c>
      <c r="BJ13" s="1">
        <v>740</v>
      </c>
      <c r="BM13" s="1">
        <v>537</v>
      </c>
      <c r="BO13" s="1">
        <v>951</v>
      </c>
      <c r="BQ13" s="1">
        <v>1041</v>
      </c>
      <c r="BR13">
        <v>1192</v>
      </c>
      <c r="BU13" s="23">
        <v>635</v>
      </c>
      <c r="BV13" s="1">
        <v>555.4</v>
      </c>
      <c r="BW13" s="1">
        <v>563.79999999999995</v>
      </c>
      <c r="BX13" s="1">
        <v>597</v>
      </c>
      <c r="BY13">
        <v>473</v>
      </c>
      <c r="BZ13">
        <v>530</v>
      </c>
      <c r="CA13">
        <v>397</v>
      </c>
      <c r="CB13">
        <v>416</v>
      </c>
      <c r="CC13" s="23"/>
      <c r="CE13" s="23">
        <v>556</v>
      </c>
      <c r="CH13" s="24">
        <v>793.89672470000005</v>
      </c>
      <c r="CI13">
        <v>999.55874889999996</v>
      </c>
      <c r="CJ13">
        <v>1154.501424</v>
      </c>
      <c r="CK13">
        <v>1152.71964</v>
      </c>
      <c r="CL13">
        <v>1120.288018</v>
      </c>
      <c r="CM13">
        <v>711</v>
      </c>
      <c r="CN13">
        <v>870</v>
      </c>
      <c r="CO13"/>
      <c r="CP13"/>
      <c r="CQ13"/>
      <c r="CR13"/>
    </row>
    <row r="14" spans="1:96" ht="14.25" x14ac:dyDescent="0.15">
      <c r="A14" s="1">
        <v>9</v>
      </c>
      <c r="B14" s="2">
        <v>749</v>
      </c>
      <c r="C14" s="1">
        <v>696</v>
      </c>
      <c r="D14" s="1">
        <v>646</v>
      </c>
      <c r="E14" s="1">
        <v>648</v>
      </c>
      <c r="F14" s="1">
        <v>710</v>
      </c>
      <c r="G14" s="1">
        <v>506</v>
      </c>
      <c r="H14" s="1">
        <v>671</v>
      </c>
      <c r="L14" s="1">
        <f>12/44*1250.4</f>
        <v>341.0181818181818</v>
      </c>
      <c r="M14" s="1">
        <f>12/44*1727.6</f>
        <v>471.16363636363633</v>
      </c>
      <c r="AQ14" s="21">
        <v>1180</v>
      </c>
      <c r="AR14" s="1">
        <v>1260</v>
      </c>
      <c r="BJ14" s="1">
        <v>694</v>
      </c>
      <c r="BV14" s="1">
        <v>506.6</v>
      </c>
      <c r="BW14" s="1">
        <v>601.9</v>
      </c>
      <c r="BX14" s="1">
        <v>547.1</v>
      </c>
      <c r="BY14">
        <v>889</v>
      </c>
      <c r="BZ14">
        <v>1135</v>
      </c>
      <c r="CA14">
        <v>814</v>
      </c>
      <c r="CB14">
        <v>795</v>
      </c>
      <c r="CD14" s="23"/>
      <c r="CH14"/>
      <c r="CI14"/>
      <c r="CJ14"/>
      <c r="CK14"/>
      <c r="CL14"/>
      <c r="CM14">
        <v>749</v>
      </c>
      <c r="CN14">
        <v>955</v>
      </c>
      <c r="CO14"/>
      <c r="CP14"/>
      <c r="CQ14"/>
      <c r="CR14"/>
    </row>
    <row r="15" spans="1:96" ht="14.25" x14ac:dyDescent="0.15">
      <c r="A15" s="1">
        <v>10</v>
      </c>
      <c r="B15" s="2">
        <v>644</v>
      </c>
      <c r="C15" s="1">
        <v>663</v>
      </c>
      <c r="D15" s="1">
        <v>616</v>
      </c>
      <c r="E15" s="1">
        <v>618</v>
      </c>
      <c r="F15" s="1">
        <v>676</v>
      </c>
      <c r="G15" s="1">
        <v>483</v>
      </c>
      <c r="H15" s="1">
        <v>640</v>
      </c>
      <c r="AQ15" s="21">
        <v>1190</v>
      </c>
      <c r="AR15" s="1">
        <v>1240</v>
      </c>
      <c r="BV15" s="1">
        <v>354.9</v>
      </c>
      <c r="BW15" s="1">
        <v>393.9</v>
      </c>
      <c r="BX15" s="1">
        <v>407.4</v>
      </c>
      <c r="BY15"/>
      <c r="CC15" s="23"/>
      <c r="CH15"/>
      <c r="CI15"/>
      <c r="CJ15"/>
      <c r="CK15"/>
      <c r="CL15"/>
      <c r="CM15">
        <v>621</v>
      </c>
      <c r="CN15">
        <v>557</v>
      </c>
      <c r="CO15"/>
      <c r="CP15"/>
      <c r="CQ15"/>
      <c r="CR15"/>
    </row>
    <row r="16" spans="1:96" x14ac:dyDescent="0.15">
      <c r="A16" s="1">
        <v>11</v>
      </c>
      <c r="B16" s="2">
        <v>635.5</v>
      </c>
      <c r="C16" s="1">
        <v>748</v>
      </c>
      <c r="D16" s="1">
        <v>696</v>
      </c>
      <c r="E16" s="1">
        <v>695</v>
      </c>
      <c r="F16" s="1">
        <v>767</v>
      </c>
      <c r="G16" s="1">
        <v>541</v>
      </c>
      <c r="H16" s="1">
        <v>722</v>
      </c>
      <c r="BV16" s="1">
        <v>396.1</v>
      </c>
      <c r="BW16" s="1">
        <v>448.3</v>
      </c>
      <c r="BX16" s="1">
        <v>354.7</v>
      </c>
      <c r="BY16"/>
      <c r="BZ16"/>
      <c r="CH16"/>
      <c r="CI16"/>
      <c r="CJ16"/>
      <c r="CK16"/>
      <c r="CL16"/>
      <c r="CM16">
        <v>557</v>
      </c>
      <c r="CN16">
        <v>723</v>
      </c>
      <c r="CO16"/>
      <c r="CP16"/>
      <c r="CQ16"/>
      <c r="CR16"/>
    </row>
    <row r="17" spans="1:96" x14ac:dyDescent="0.15">
      <c r="A17" s="1">
        <v>12</v>
      </c>
      <c r="B17" s="2">
        <v>552.70000000000005</v>
      </c>
      <c r="C17" s="1">
        <v>768</v>
      </c>
      <c r="D17" s="1">
        <v>715</v>
      </c>
      <c r="E17" s="1">
        <v>713</v>
      </c>
      <c r="F17" s="1">
        <v>789</v>
      </c>
      <c r="G17" s="1">
        <v>554</v>
      </c>
      <c r="H17" s="1">
        <v>741</v>
      </c>
      <c r="AH17" s="19"/>
      <c r="AL17" s="19"/>
      <c r="BV17" s="1">
        <v>267.60000000000002</v>
      </c>
      <c r="BW17" s="1">
        <v>345.6</v>
      </c>
      <c r="BX17" s="1">
        <v>322.2</v>
      </c>
      <c r="BY17"/>
      <c r="BZ17"/>
      <c r="CA17"/>
      <c r="CH17"/>
      <c r="CI17"/>
      <c r="CJ17"/>
      <c r="CK17"/>
      <c r="CL17"/>
      <c r="CM17">
        <v>505</v>
      </c>
      <c r="CN17">
        <v>714</v>
      </c>
      <c r="CO17"/>
      <c r="CP17"/>
      <c r="CQ17"/>
      <c r="CR17"/>
    </row>
    <row r="18" spans="1:96" x14ac:dyDescent="0.15">
      <c r="A18" s="1">
        <v>13</v>
      </c>
      <c r="B18" s="2">
        <v>577.1</v>
      </c>
      <c r="C18" s="1">
        <v>734</v>
      </c>
      <c r="D18" s="1">
        <v>682</v>
      </c>
      <c r="E18" s="1">
        <v>682</v>
      </c>
      <c r="F18" s="1">
        <v>752</v>
      </c>
      <c r="G18" s="1">
        <v>531</v>
      </c>
      <c r="H18" s="1">
        <v>708</v>
      </c>
      <c r="AH18" s="19"/>
      <c r="AL18" s="19"/>
      <c r="BV18" s="1">
        <v>279.3</v>
      </c>
      <c r="BW18" s="1">
        <v>427.5</v>
      </c>
      <c r="BX18" s="1">
        <v>343.3</v>
      </c>
      <c r="BZ18"/>
      <c r="CA18"/>
      <c r="CB18"/>
      <c r="CH18"/>
      <c r="CI18"/>
      <c r="CJ18"/>
      <c r="CK18"/>
      <c r="CL18"/>
      <c r="CM18">
        <v>417</v>
      </c>
      <c r="CN18">
        <v>583</v>
      </c>
      <c r="CO18"/>
      <c r="CP18"/>
      <c r="CQ18"/>
      <c r="CR18"/>
    </row>
    <row r="19" spans="1:96" x14ac:dyDescent="0.15">
      <c r="A19" s="1">
        <v>14</v>
      </c>
      <c r="B19" s="2">
        <v>525</v>
      </c>
      <c r="C19" s="1">
        <v>783</v>
      </c>
      <c r="D19" s="1">
        <v>729</v>
      </c>
      <c r="E19" s="1">
        <v>726</v>
      </c>
      <c r="F19" s="1">
        <v>806</v>
      </c>
      <c r="G19" s="1">
        <v>563</v>
      </c>
      <c r="H19" s="1">
        <v>756</v>
      </c>
      <c r="AH19" s="19"/>
      <c r="AL19" s="19"/>
      <c r="BV19" s="1">
        <v>343.1</v>
      </c>
      <c r="BW19" s="1">
        <v>515.79999999999995</v>
      </c>
      <c r="BX19" s="1">
        <v>394.1</v>
      </c>
      <c r="BY19"/>
      <c r="CA19"/>
      <c r="CB19"/>
      <c r="CH19"/>
      <c r="CI19"/>
      <c r="CJ19"/>
      <c r="CK19"/>
      <c r="CL19"/>
      <c r="CM19">
        <v>511</v>
      </c>
      <c r="CN19">
        <v>586</v>
      </c>
      <c r="CO19"/>
      <c r="CP19"/>
      <c r="CQ19"/>
      <c r="CR19"/>
    </row>
    <row r="20" spans="1:96" x14ac:dyDescent="0.15">
      <c r="A20" s="1">
        <v>15</v>
      </c>
      <c r="B20" s="2">
        <v>546.29999999999995</v>
      </c>
      <c r="C20" s="1">
        <v>751</v>
      </c>
      <c r="D20" s="1">
        <v>699</v>
      </c>
      <c r="E20" s="1">
        <v>698</v>
      </c>
      <c r="F20" s="1">
        <v>770</v>
      </c>
      <c r="G20" s="1">
        <v>544</v>
      </c>
      <c r="H20" s="1">
        <v>725</v>
      </c>
      <c r="AH20" s="19"/>
      <c r="AL20" s="19"/>
      <c r="BV20" s="1">
        <v>335.8</v>
      </c>
      <c r="BW20" s="1">
        <v>554.20000000000005</v>
      </c>
      <c r="BX20" s="1">
        <v>440.8</v>
      </c>
      <c r="BY20"/>
      <c r="BZ20"/>
      <c r="CB20"/>
      <c r="CH20"/>
      <c r="CI20"/>
      <c r="CJ20"/>
      <c r="CK20"/>
      <c r="CL20"/>
      <c r="CM20">
        <v>476</v>
      </c>
      <c r="CN20">
        <v>611</v>
      </c>
      <c r="CO20"/>
      <c r="CP20"/>
      <c r="CQ20"/>
      <c r="CR20"/>
    </row>
    <row r="21" spans="1:96" x14ac:dyDescent="0.15">
      <c r="A21" s="1">
        <v>16</v>
      </c>
      <c r="B21" s="2">
        <v>579.79999999999995</v>
      </c>
      <c r="C21" s="1">
        <v>704</v>
      </c>
      <c r="D21" s="1">
        <v>655</v>
      </c>
      <c r="E21" s="1">
        <v>655</v>
      </c>
      <c r="F21" s="1">
        <v>720</v>
      </c>
      <c r="G21" s="1">
        <v>511</v>
      </c>
      <c r="H21" s="1">
        <v>680</v>
      </c>
      <c r="AH21" s="19"/>
      <c r="AL21" s="19"/>
      <c r="AO21" s="19"/>
      <c r="BV21" s="1">
        <v>325.60000000000002</v>
      </c>
      <c r="BW21" s="1">
        <v>566.5</v>
      </c>
      <c r="BX21" s="1">
        <v>376.7</v>
      </c>
      <c r="BY21"/>
      <c r="BZ21"/>
      <c r="CA21"/>
      <c r="CH21"/>
      <c r="CI21"/>
      <c r="CJ21"/>
      <c r="CK21"/>
      <c r="CL21"/>
      <c r="CM21">
        <v>645</v>
      </c>
      <c r="CN21">
        <v>893</v>
      </c>
      <c r="CO21"/>
      <c r="CP21"/>
      <c r="CQ21"/>
      <c r="CR21"/>
    </row>
    <row r="22" spans="1:96" x14ac:dyDescent="0.15">
      <c r="A22" s="1">
        <v>17</v>
      </c>
      <c r="B22" s="2">
        <v>500</v>
      </c>
      <c r="C22" s="1">
        <v>721</v>
      </c>
      <c r="D22" s="1">
        <v>670</v>
      </c>
      <c r="E22" s="1">
        <v>671</v>
      </c>
      <c r="F22" s="1">
        <v>736</v>
      </c>
      <c r="G22" s="1">
        <v>524</v>
      </c>
      <c r="H22" s="1">
        <v>695</v>
      </c>
      <c r="AH22" s="19"/>
      <c r="AL22" s="19"/>
      <c r="BV22" s="1">
        <v>292.5</v>
      </c>
      <c r="BW22" s="1">
        <v>484.5</v>
      </c>
      <c r="BX22" s="1">
        <v>302.60000000000002</v>
      </c>
      <c r="BZ22"/>
      <c r="CA22"/>
      <c r="CB22"/>
      <c r="CH22"/>
      <c r="CI22"/>
      <c r="CJ22"/>
      <c r="CK22"/>
      <c r="CL22"/>
      <c r="CM22">
        <v>449</v>
      </c>
      <c r="CN22">
        <v>535</v>
      </c>
      <c r="CO22"/>
      <c r="CP22"/>
      <c r="CQ22"/>
      <c r="CR22"/>
    </row>
    <row r="23" spans="1:96" x14ac:dyDescent="0.15">
      <c r="A23" s="1">
        <v>18</v>
      </c>
      <c r="B23" s="2">
        <v>561.20000000000005</v>
      </c>
      <c r="C23" s="1">
        <v>740</v>
      </c>
      <c r="D23" s="1">
        <v>688</v>
      </c>
      <c r="E23" s="1">
        <v>688</v>
      </c>
      <c r="F23" s="1">
        <v>757</v>
      </c>
      <c r="G23" s="1">
        <v>536</v>
      </c>
      <c r="H23" s="1">
        <v>714</v>
      </c>
      <c r="AL23" s="19"/>
      <c r="BV23" s="1">
        <v>306.39999999999998</v>
      </c>
      <c r="BW23" s="1">
        <v>354.8</v>
      </c>
      <c r="BX23" s="1">
        <v>319.3</v>
      </c>
      <c r="BY23"/>
      <c r="CA23"/>
      <c r="CB23"/>
      <c r="CH23"/>
      <c r="CI23"/>
      <c r="CJ23"/>
      <c r="CK23"/>
      <c r="CL23"/>
      <c r="CM23">
        <v>426</v>
      </c>
      <c r="CN23">
        <v>550</v>
      </c>
      <c r="CO23"/>
      <c r="CP23"/>
      <c r="CQ23"/>
      <c r="CR23"/>
    </row>
    <row r="24" spans="1:96" x14ac:dyDescent="0.15">
      <c r="A24" s="1">
        <v>19</v>
      </c>
      <c r="B24" s="2">
        <v>588.70000000000005</v>
      </c>
      <c r="AH24" s="19"/>
      <c r="AL24" s="19"/>
      <c r="BY24"/>
      <c r="BZ24"/>
      <c r="CB24"/>
      <c r="CH24"/>
      <c r="CI24"/>
      <c r="CJ24"/>
      <c r="CK24"/>
      <c r="CL24"/>
      <c r="CM24">
        <v>643</v>
      </c>
      <c r="CN24">
        <v>757</v>
      </c>
      <c r="CO24"/>
      <c r="CP24"/>
      <c r="CQ24"/>
      <c r="CR24"/>
    </row>
    <row r="25" spans="1:96" x14ac:dyDescent="0.15">
      <c r="A25" s="1">
        <v>20</v>
      </c>
      <c r="B25" s="2">
        <v>576</v>
      </c>
      <c r="AH25" s="19"/>
      <c r="AL25" s="19"/>
      <c r="BY25"/>
      <c r="BZ25"/>
      <c r="CA25"/>
      <c r="CH25"/>
      <c r="CI25"/>
      <c r="CJ25"/>
      <c r="CK25"/>
      <c r="CL25"/>
      <c r="CM25">
        <v>584</v>
      </c>
      <c r="CN25">
        <v>750</v>
      </c>
      <c r="CO25"/>
      <c r="CP25"/>
      <c r="CQ25"/>
      <c r="CR25"/>
    </row>
    <row r="26" spans="1:96" x14ac:dyDescent="0.15">
      <c r="A26" s="1">
        <v>21</v>
      </c>
      <c r="B26" s="2">
        <v>570</v>
      </c>
      <c r="AH26" s="19"/>
      <c r="AL26" s="19"/>
      <c r="BZ26"/>
      <c r="CA26"/>
      <c r="CB26"/>
      <c r="CH26"/>
      <c r="CI26"/>
      <c r="CJ26"/>
      <c r="CK26"/>
      <c r="CL26"/>
      <c r="CM26">
        <v>491</v>
      </c>
      <c r="CN26">
        <v>626</v>
      </c>
      <c r="CO26"/>
      <c r="CP26"/>
      <c r="CQ26"/>
      <c r="CR26"/>
    </row>
    <row r="27" spans="1:96" x14ac:dyDescent="0.15">
      <c r="A27" s="1">
        <v>22</v>
      </c>
      <c r="B27" s="2">
        <v>511.8</v>
      </c>
      <c r="AL27" s="19"/>
      <c r="BY27"/>
      <c r="CA27"/>
      <c r="CB27"/>
    </row>
    <row r="28" spans="1:96" x14ac:dyDescent="0.15">
      <c r="A28" s="1">
        <v>23</v>
      </c>
      <c r="B28" s="2">
        <v>468.8</v>
      </c>
      <c r="AL28" s="19"/>
      <c r="BY28"/>
      <c r="BZ28"/>
      <c r="CB28"/>
    </row>
    <row r="29" spans="1:96" x14ac:dyDescent="0.15">
      <c r="A29" s="1">
        <v>24</v>
      </c>
      <c r="B29" s="2">
        <v>526.79999999999995</v>
      </c>
      <c r="AL29" s="19"/>
      <c r="BY29"/>
      <c r="BZ29"/>
      <c r="CA29"/>
    </row>
    <row r="30" spans="1:96" x14ac:dyDescent="0.15">
      <c r="A30" s="1">
        <v>25</v>
      </c>
      <c r="B30" s="2">
        <v>716.5</v>
      </c>
      <c r="AL30" s="19"/>
      <c r="BZ30"/>
      <c r="CA30"/>
      <c r="CB30"/>
    </row>
    <row r="31" spans="1:96" x14ac:dyDescent="0.15">
      <c r="A31" s="1">
        <v>26</v>
      </c>
      <c r="B31" s="2">
        <v>698</v>
      </c>
      <c r="AL31" s="19"/>
      <c r="BY31"/>
      <c r="CA31"/>
      <c r="CB31"/>
    </row>
    <row r="32" spans="1:96" x14ac:dyDescent="0.15">
      <c r="AL32" s="19"/>
      <c r="BY32"/>
      <c r="BZ32"/>
      <c r="CB32"/>
    </row>
    <row r="33" spans="38:80" x14ac:dyDescent="0.15">
      <c r="AL33" s="19"/>
      <c r="BY33"/>
      <c r="BZ33"/>
      <c r="CA33"/>
    </row>
    <row r="34" spans="38:80" x14ac:dyDescent="0.15">
      <c r="AL34" s="19"/>
      <c r="BZ34"/>
      <c r="CA34"/>
      <c r="CB34"/>
    </row>
    <row r="35" spans="38:80" x14ac:dyDescent="0.15">
      <c r="AL35" s="19"/>
      <c r="BY35"/>
      <c r="CA35"/>
      <c r="CB35"/>
    </row>
    <row r="36" spans="38:80" x14ac:dyDescent="0.15">
      <c r="AL36" s="19"/>
      <c r="BY36"/>
      <c r="BZ36"/>
      <c r="CB36"/>
    </row>
    <row r="37" spans="38:80" x14ac:dyDescent="0.15">
      <c r="AL37" s="19"/>
      <c r="BY37"/>
      <c r="BZ37"/>
      <c r="CA37"/>
    </row>
    <row r="38" spans="38:80" x14ac:dyDescent="0.15">
      <c r="BZ38"/>
      <c r="CA38"/>
      <c r="CB38"/>
    </row>
    <row r="39" spans="38:80" x14ac:dyDescent="0.15">
      <c r="BY39"/>
      <c r="CA39"/>
      <c r="CB39"/>
    </row>
    <row r="40" spans="38:80" x14ac:dyDescent="0.15">
      <c r="BY40"/>
      <c r="BZ40"/>
      <c r="CB40"/>
    </row>
    <row r="41" spans="38:80" x14ac:dyDescent="0.15">
      <c r="BY41"/>
      <c r="BZ41"/>
      <c r="CA41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Longterm</vt:lpstr>
      <vt:lpstr>Longterm_tm</vt:lpstr>
      <vt:lpstr>Studies</vt:lpstr>
      <vt:lpstr>FromMGRsD</vt:lpstr>
      <vt:lpstr>UnitsConvertor</vt:lpstr>
      <vt:lpstr>Pivot_longterm</vt:lpstr>
      <vt:lpstr>Pivot_longterm!_0Raw</vt:lpstr>
      <vt:lpstr>Longterm!_0Raw_1</vt:lpstr>
      <vt:lpstr>Longterm_tm!_0Raw_1</vt:lpstr>
      <vt:lpstr>Pivot_longterm!_0Raw_1</vt:lpstr>
      <vt:lpstr>Longterm!_0Raw_2</vt:lpstr>
      <vt:lpstr>Longterm_tm!_0Raw_2</vt:lpstr>
      <vt:lpstr>Longterm_tm!_0Raw_3</vt:lpstr>
      <vt:lpstr>Longterm_tm!_0Raw_4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2024-09-23T10:24:27Z</dcterms:modified>
</cp:coreProperties>
</file>