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24226"/>
  <mc:AlternateContent xmlns:mc="http://schemas.openxmlformats.org/markup-compatibility/2006">
    <mc:Choice Requires="x15">
      <x15ac:absPath xmlns:x15ac="http://schemas.microsoft.com/office/spreadsheetml/2010/11/ac" url="C:\Users\BlessAtivor\Desktop\Excel Labs\"/>
    </mc:Choice>
  </mc:AlternateContent>
  <xr:revisionPtr revIDLastSave="0" documentId="13_ncr:1_{12BA7FD8-BAF0-43AA-AE62-D5FE06465EFF}" xr6:coauthVersionLast="47" xr6:coauthVersionMax="47" xr10:uidLastSave="{00000000-0000-0000-0000-000000000000}"/>
  <bookViews>
    <workbookView xWindow="-120" yWindow="-120" windowWidth="20730" windowHeight="11040" activeTab="1" xr2:uid="{00000000-000D-0000-FFFF-FFFF00000000}"/>
  </bookViews>
  <sheets>
    <sheet name="Pivot Summary" sheetId="5" r:id="rId1"/>
    <sheet name="Dashboard" sheetId="6" r:id="rId2"/>
    <sheet name="Employee Data" sheetId="1" r:id="rId3"/>
    <sheet name="Summary" sheetId="3" r:id="rId4"/>
    <sheet name="Training Programme Data" sheetId="2" r:id="rId5"/>
  </sheets>
  <definedNames>
    <definedName name="_xlnm._FilterDatabase" localSheetId="2" hidden="1">'Employee Data'!$A$1:$N$81</definedName>
    <definedName name="Slicer_Department">#N/A</definedName>
    <definedName name="Slicer_Rol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1" l="1"/>
  <c r="D6" i="3"/>
  <c r="D5" i="3"/>
  <c r="C6" i="3"/>
  <c r="C5" i="3"/>
  <c r="B6" i="3"/>
  <c r="B5" i="3"/>
  <c r="D4" i="3"/>
  <c r="D3" i="3"/>
  <c r="D2" i="3"/>
  <c r="C4" i="3"/>
  <c r="C3" i="3"/>
  <c r="C2" i="3"/>
  <c r="B4" i="3"/>
  <c r="B3" i="3"/>
  <c r="B2" i="3"/>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2" i="1"/>
  <c r="K11" i="1"/>
  <c r="K15" i="1"/>
  <c r="K19" i="1"/>
  <c r="K23" i="1"/>
  <c r="K27" i="1"/>
  <c r="K31" i="1"/>
  <c r="K35" i="1"/>
  <c r="K39" i="1"/>
  <c r="K43" i="1"/>
  <c r="K47" i="1"/>
  <c r="K51" i="1"/>
  <c r="K55" i="1"/>
  <c r="K59" i="1"/>
  <c r="K63" i="1"/>
  <c r="K67" i="1"/>
  <c r="K71" i="1"/>
  <c r="K7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2" i="1"/>
  <c r="I2" i="1"/>
  <c r="K2" i="1" s="1"/>
  <c r="I3" i="1"/>
  <c r="K3" i="1" s="1"/>
  <c r="I4" i="1"/>
  <c r="K4" i="1" s="1"/>
  <c r="I5" i="1"/>
  <c r="K5" i="1" s="1"/>
  <c r="I6" i="1"/>
  <c r="K6" i="1" s="1"/>
  <c r="I7" i="1"/>
  <c r="K7" i="1" s="1"/>
  <c r="I8" i="1"/>
  <c r="K8" i="1" s="1"/>
  <c r="I9" i="1"/>
  <c r="K9" i="1" s="1"/>
  <c r="I10" i="1"/>
  <c r="K10" i="1" s="1"/>
  <c r="I11" i="1"/>
  <c r="I12" i="1"/>
  <c r="K12" i="1" s="1"/>
  <c r="I13" i="1"/>
  <c r="K13" i="1" s="1"/>
  <c r="I14" i="1"/>
  <c r="K14" i="1" s="1"/>
  <c r="I15" i="1"/>
  <c r="I16" i="1"/>
  <c r="K16" i="1" s="1"/>
  <c r="I17" i="1"/>
  <c r="K17" i="1" s="1"/>
  <c r="I18" i="1"/>
  <c r="K18" i="1" s="1"/>
  <c r="I19" i="1"/>
  <c r="I20" i="1"/>
  <c r="K20" i="1" s="1"/>
  <c r="I21" i="1"/>
  <c r="K21" i="1" s="1"/>
  <c r="I22" i="1"/>
  <c r="K22" i="1" s="1"/>
  <c r="I23" i="1"/>
  <c r="I24" i="1"/>
  <c r="K24" i="1" s="1"/>
  <c r="I25" i="1"/>
  <c r="K25" i="1" s="1"/>
  <c r="I26" i="1"/>
  <c r="K26" i="1" s="1"/>
  <c r="I27" i="1"/>
  <c r="I28" i="1"/>
  <c r="K28" i="1" s="1"/>
  <c r="I29" i="1"/>
  <c r="K29" i="1" s="1"/>
  <c r="I30" i="1"/>
  <c r="K30" i="1" s="1"/>
  <c r="I31" i="1"/>
  <c r="I32" i="1"/>
  <c r="K32" i="1" s="1"/>
  <c r="I33" i="1"/>
  <c r="K33" i="1" s="1"/>
  <c r="I34" i="1"/>
  <c r="K34" i="1" s="1"/>
  <c r="I35" i="1"/>
  <c r="I36" i="1"/>
  <c r="K36" i="1" s="1"/>
  <c r="I37" i="1"/>
  <c r="K37" i="1" s="1"/>
  <c r="I38" i="1"/>
  <c r="K38" i="1" s="1"/>
  <c r="I39" i="1"/>
  <c r="I40" i="1"/>
  <c r="K40" i="1" s="1"/>
  <c r="I41" i="1"/>
  <c r="K41" i="1" s="1"/>
  <c r="I42" i="1"/>
  <c r="K42" i="1" s="1"/>
  <c r="I43" i="1"/>
  <c r="I44" i="1"/>
  <c r="K44" i="1" s="1"/>
  <c r="I45" i="1"/>
  <c r="K45" i="1" s="1"/>
  <c r="I46" i="1"/>
  <c r="K46" i="1" s="1"/>
  <c r="I47" i="1"/>
  <c r="I48" i="1"/>
  <c r="K48" i="1" s="1"/>
  <c r="I49" i="1"/>
  <c r="K49" i="1" s="1"/>
  <c r="I50" i="1"/>
  <c r="K50" i="1" s="1"/>
  <c r="I51" i="1"/>
  <c r="I52" i="1"/>
  <c r="K52" i="1" s="1"/>
  <c r="I53" i="1"/>
  <c r="K53" i="1" s="1"/>
  <c r="I54" i="1"/>
  <c r="K54" i="1" s="1"/>
  <c r="I55" i="1"/>
  <c r="I56" i="1"/>
  <c r="K56" i="1" s="1"/>
  <c r="I57" i="1"/>
  <c r="K57" i="1" s="1"/>
  <c r="I58" i="1"/>
  <c r="K58" i="1" s="1"/>
  <c r="I59" i="1"/>
  <c r="I60" i="1"/>
  <c r="K60" i="1" s="1"/>
  <c r="I61" i="1"/>
  <c r="K61" i="1" s="1"/>
  <c r="I62" i="1"/>
  <c r="K62" i="1" s="1"/>
  <c r="I63" i="1"/>
  <c r="I64" i="1"/>
  <c r="K64" i="1" s="1"/>
  <c r="I65" i="1"/>
  <c r="K65" i="1" s="1"/>
  <c r="I66" i="1"/>
  <c r="K66" i="1" s="1"/>
  <c r="I67" i="1"/>
  <c r="I68" i="1"/>
  <c r="K68" i="1" s="1"/>
  <c r="I69" i="1"/>
  <c r="K69" i="1" s="1"/>
  <c r="I70" i="1"/>
  <c r="K70" i="1" s="1"/>
  <c r="I71" i="1"/>
  <c r="I72" i="1"/>
  <c r="K72" i="1" s="1"/>
  <c r="I73" i="1"/>
  <c r="K73" i="1" s="1"/>
  <c r="I74" i="1"/>
  <c r="K74" i="1" s="1"/>
  <c r="I75" i="1"/>
  <c r="I76" i="1"/>
  <c r="K76" i="1" s="1"/>
  <c r="M14" i="1"/>
  <c r="M12" i="1"/>
  <c r="M13" i="1"/>
  <c r="M11" i="1"/>
</calcChain>
</file>

<file path=xl/sharedStrings.xml><?xml version="1.0" encoding="utf-8"?>
<sst xmlns="http://schemas.openxmlformats.org/spreadsheetml/2006/main" count="459" uniqueCount="204">
  <si>
    <t>Employee ID</t>
  </si>
  <si>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</si>
  <si>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</si>
  <si>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</si>
  <si>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</si>
  <si>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</si>
  <si>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</si>
  <si>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</si>
  <si>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</si>
  <si>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</si>
  <si>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</si>
  <si>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</si>
  <si>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</si>
  <si>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</si>
  <si>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</si>
  <si>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</si>
  <si>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</si>
  <si>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</si>
  <si>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</si>
  <si>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</si>
  <si>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</si>
  <si>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</si>
  <si>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</si>
  <si>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</si>
  <si>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</si>
  <si>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</si>
  <si>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</si>
  <si>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</si>
  <si>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</si>
  <si>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</si>
  <si>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</si>
  <si>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</si>
  <si>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</si>
  <si>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</si>
  <si>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</si>
  <si>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</si>
  <si>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</si>
  <si>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</si>
  <si>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</si>
  <si>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</si>
  <si>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</si>
  <si>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</si>
  <si>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</si>
  <si>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</si>
  <si>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</si>
  <si>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</si>
  <si>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</si>
  <si>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</si>
  <si>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</si>
  <si>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</si>
  <si>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</si>
  <si>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</si>
  <si>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</si>
  <si>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</si>
  <si>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</si>
  <si>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</si>
  <si>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</si>
  <si>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</si>
  <si>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</si>
  <si>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</si>
  <si>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</si>
  <si>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</si>
  <si>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</si>
  <si>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</si>
  <si>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</si>
  <si>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</si>
  <si>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</si>
  <si>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</si>
  <si>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</si>
  <si>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</si>
  <si>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</si>
  <si>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</si>
  <si>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</si>
  <si>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</si>
  <si>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</si>
  <si>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</si>
  <si>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</si>
  <si>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</si>
  <si>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</si>
  <si>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</si>
  <si>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</si>
  <si>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</si>
  <si>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</si>
  <si>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</si>
  <si>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</si>
  <si>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</si>
  <si>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</si>
  <si>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</si>
  <si>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</si>
  <si>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</si>
  <si>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</si>
  <si>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</si>
  <si>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</si>
  <si>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</si>
  <si>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</si>
  <si>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</si>
  <si>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</si>
  <si>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</si>
  <si>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</si>
  <si>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</si>
  <si>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</si>
  <si>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</si>
  <si>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</si>
  <si>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</si>
  <si>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</si>
  <si>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</si>
  <si>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</si>
  <si>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</si>
  <si>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</si>
  <si>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</si>
  <si>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</si>
  <si>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</si>
  <si>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</si>
  <si>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</si>
  <si>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</si>
  <si>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</si>
  <si>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</si>
  <si>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</si>
  <si>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</si>
  <si>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</si>
  <si>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</si>
  <si>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</si>
  <si>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</si>
  <si>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</si>
  <si>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</si>
  <si>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</si>
  <si>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</si>
  <si>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</si>
  <si>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</si>
  <si>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</si>
  <si>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</si>
  <si>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</si>
  <si>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</si>
  <si>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</si>
  <si>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</si>
  <si>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</si>
  <si>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</si>
  <si>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</si>
  <si>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</si>
  <si>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</si>
  <si>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</si>
  <si>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</si>
  <si>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</si>
  <si>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</si>
  <si>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</si>
  <si>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</si>
  <si>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</si>
  <si>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</si>
  <si>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</si>
  <si>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Employee 75</t>
  </si>
  <si>
    <t>HR</t>
  </si>
  <si>
    <t>DevOps Engineer</t>
  </si>
  <si>
    <t>Recruiter</t>
  </si>
  <si>
    <t>Software Engineer</t>
  </si>
  <si>
    <t>Analyst</t>
  </si>
  <si>
    <t>Financial Analyst</t>
  </si>
  <si>
    <t>SEO Specialist</t>
  </si>
  <si>
    <t>Technician</t>
  </si>
  <si>
    <t>Content Creator</t>
  </si>
  <si>
    <t>Accountant</t>
  </si>
  <si>
    <t>HR Specialist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</si>
  <si>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</si>
  <si>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</si>
  <si>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</si>
  <si>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</si>
  <si>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</si>
  <si>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</si>
  <si>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</si>
  <si>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</si>
  <si>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</si>
  <si>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</si>
  <si>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</si>
  <si>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</si>
  <si>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</si>
  <si>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</si>
  <si>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</si>
  <si>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</si>
  <si>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</si>
  <si>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</si>
  <si>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</si>
  <si>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</si>
  <si>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DEVELOPMENT</t>
  </si>
  <si>
    <t>FINANCE</t>
  </si>
  <si>
    <t>IT SUPPORT</t>
  </si>
  <si>
    <t>MARKETING</t>
  </si>
  <si>
    <t>Employee 50</t>
  </si>
  <si>
    <t>Employee 52</t>
  </si>
  <si>
    <t>Employee 61</t>
  </si>
  <si>
    <t>Employee 64</t>
  </si>
  <si>
    <t>Employee 67</t>
  </si>
  <si>
    <t>Training Cost</t>
  </si>
  <si>
    <t>Training Category</t>
  </si>
  <si>
    <t>Total Compensation</t>
  </si>
  <si>
    <t>Performance Category</t>
  </si>
  <si>
    <t>Total Employees</t>
  </si>
  <si>
    <t>Average Salary</t>
  </si>
  <si>
    <t>Average Performance Rating</t>
  </si>
  <si>
    <t>Row Labels</t>
  </si>
  <si>
    <t>Grand Total</t>
  </si>
  <si>
    <t>Sum of Total Compensation</t>
  </si>
  <si>
    <t>Count of Name</t>
  </si>
  <si>
    <t>Average of Salary (£)</t>
  </si>
  <si>
    <t>Average of Years with Company</t>
  </si>
  <si>
    <t>GenTech 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</si>
</sst>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0.00000000"/>
    <numFmt numFmtId="166" formatCode="_-[$£-809]* #,##0.00_-;\-[$£-809]* #,##0.00_-;_-[$£-809]*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0"/>
      <color theme="0"/>
      <name val="Calibri"/>
      <family val="2"/>
      <scheme val="minor"/>
    </font>
    <font>
      <sz val="28"/>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2" fillId="0" borderId="0" applyFont="0" applyFill="0" applyBorder="0" applyAlignment="0" applyProtection="0"/>
    <xf numFmtId="0" fontId="3" fillId="2" borderId="0" applyNumberFormat="0" applyBorder="0" applyAlignment="0" applyProtection="0"/>
  </cellStyleXfs>
  <cellXfs count="19">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164" fontId="0" fillId="0" borderId="0" xfId="0" applyNumberFormat="1"/>
    <xf numFmtId="1" fontId="0" fillId="0" borderId="0" xfId="0" applyNumberFormat="1"/>
    <xf numFmtId="165" fontId="0" fillId="0" borderId="0" xfId="0" applyNumberFormat="1"/>
    <xf numFmtId="2" fontId="0" fillId="0" borderId="0" xfId="0" applyNumberFormat="1"/>
    <xf numFmtId="0" fontId="1" fillId="0" borderId="0" xfId="0" applyFont="1" applyBorder="1" applyAlignment="1">
      <alignment horizontal="center" vertical="top"/>
    </xf>
    <xf numFmtId="0" fontId="1" fillId="0" borderId="0" xfId="0" applyFont="1"/>
    <xf numFmtId="166" fontId="1" fillId="0" borderId="0" xfId="1" applyNumberFormat="1" applyFont="1"/>
    <xf numFmtId="166"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3" fillId="0" borderId="0" xfId="0" applyFont="1" applyFill="1"/>
    <xf numFmtId="0" fontId="3" fillId="2" borderId="0" xfId="2"/>
    <xf numFmtId="0" fontId="4" fillId="2" borderId="0" xfId="2" applyFont="1"/>
    <xf numFmtId="0" fontId="5" fillId="2" borderId="0" xfId="2" applyFont="1"/>
  </cellXfs>
  <cellStyles count="3">
    <cellStyle name="Accent1" xfId="2" builtinId="29"/>
    <cellStyle name="Currency" xfId="1" builtinId="4"/>
    <cellStyle name="Normal" xfId="0" builtinId="0"/>
  </cellStyles>
  <dxfs count="19">
    <dxf>
      <numFmt numFmtId="1" formatCode="0"/>
    </dxf>
    <dxf>
      <font>
        <b val="0"/>
        <i val="0"/>
        <strike val="0"/>
        <condense val="0"/>
        <extend val="0"/>
        <outline val="0"/>
        <shadow val="0"/>
        <u val="none"/>
        <vertAlign val="baseline"/>
        <sz val="11"/>
        <color theme="1"/>
        <name val="Calibri"/>
        <family val="2"/>
        <scheme val="minor"/>
      </font>
      <numFmt numFmtId="166" formatCode="_-[$£-809]* #,##0.00_-;\-[$£-809]* #,##0.00_-;_-[$£-809]* &quot;-&quot;??_-;_-@_-"/>
    </dxf>
    <dxf>
      <font>
        <b/>
        <i val="0"/>
        <strike val="0"/>
        <condense val="0"/>
        <extend val="0"/>
        <outline val="0"/>
        <shadow val="0"/>
        <u val="none"/>
        <vertAlign val="baseline"/>
        <sz val="11"/>
        <color theme="1"/>
        <name val="Calibri"/>
        <family val="2"/>
        <scheme val="minor"/>
      </font>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[Bless Ativor - End of Module Assessment - Learner Dataset.xlsx]Pivot Summary!Average Total Compensation</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Summary'!$A$4:$A$9</c:f>
              <c:strCache>
                <c:ptCount val="5"/>
                <c:pt idx="0">
                  <c:v>FINANCE</c:v>
                </c:pt>
                <c:pt idx="1">
                  <c:v>MARKETING</c:v>
                </c:pt>
                <c:pt idx="2">
                  <c:v>DEVELOPMENT</c:v>
                </c:pt>
                <c:pt idx="3">
                  <c:v>IT SUPPORT</c:v>
                </c:pt>
                <c:pt idx="4">
                  <c:v>HR</c:v>
                </c:pt>
              </c:strCache>
            </c:strRef>
          </c:cat>
          <c:val>
            <c:numRef>
              <c:f>'Pivot Summary'!$B$4:$B$9</c:f>
              <c:numCache>
                <c:formatCode>General</c:formatCode>
                <c:ptCount val="5"/>
                <c:pt idx="0">
                  <c:v>1061900</c:v>
                </c:pt>
                <c:pt idx="1">
                  <c:v>826400</c:v>
                </c:pt>
                <c:pt idx="2">
                  <c:v>789300</c:v>
                </c:pt>
                <c:pt idx="3">
                  <c:v>482900</c:v>
                </c:pt>
                <c:pt idx="4">
                  <c:v>278600</c:v>
                </c:pt>
              </c:numCache>
            </c:numRef>
          </c:val>
          <c:extLst>
            <c:ext xmlns:c16="http://schemas.microsoft.com/office/drawing/2014/chart" uri="{C3380CC4-5D6E-409C-BE32-E72D297353CC}">
              <c16:uniqueId val="{00000000-F6E4-4AAC-9E5D-E48CEA734A41}"/>
            </c:ext>
          </c:extLst>
        </c:ser>
        <c:dLbls>
          <c:showLegendKey val="0"/>
          <c:showVal val="0"/>
          <c:showCatName val="0"/>
          <c:showSerName val="0"/>
          <c:showPercent val="0"/>
          <c:showBubbleSize val="0"/>
        </c:dLbls>
        <c:gapWidth val="100"/>
        <c:axId val="1953875007"/>
        <c:axId val="1953875423"/>
      </c:barChart>
      <c:catAx>
        <c:axId val="195387500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3875423"/>
        <c:crosses val="autoZero"/>
        <c:auto val="1"/>
        <c:lblAlgn val="ctr"/>
        <c:lblOffset val="100"/>
        <c:noMultiLvlLbl val="0"/>
      </c:catAx>
      <c:valAx>
        <c:axId val="195387542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387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[Bless Ativor - End of Module Assessment - Learner Dataset.xlsx]Pivot Summary!Training Category Count</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Summary'!$B$12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Summary'!$A$13:$A$18</c:f>
              <c:strCache>
                <c:ptCount val="5"/>
                <c:pt idx="0">
                  <c:v>Technical Tools</c:v>
                </c:pt>
                <c:pt idx="1">
                  <c:v>Project Management</c:v>
                </c:pt>
                <c:pt idx="2">
                  <c:v>Technical</c:v>
                </c:pt>
                <c:pt idx="3">
                  <c:v>Leadership</c:v>
                </c:pt>
                <c:pt idx="4">
                  <c:v>Teamwork</c:v>
                </c:pt>
              </c:strCache>
            </c:strRef>
          </c:cat>
          <c:val>
            <c:numRef>
              <c:f>'Pivot Summary'!$B$13:$B$18</c:f>
              <c:numCache>
                <c:formatCode>General</c:formatCode>
                <c:ptCount val="5"/>
                <c:pt idx="0">
                  <c:v>20</c:v>
                </c:pt>
                <c:pt idx="1">
                  <c:v>19</c:v>
                </c:pt>
                <c:pt idx="2">
                  <c:v>17</c:v>
                </c:pt>
                <c:pt idx="3">
                  <c:v>17</c:v>
                </c:pt>
                <c:pt idx="4">
                  <c:v>2</c:v>
                </c:pt>
              </c:numCache>
            </c:numRef>
          </c:val>
          <c:extLst>
            <c:ext xmlns:c16="http://schemas.microsoft.com/office/drawing/2014/chart" uri="{C3380CC4-5D6E-409C-BE32-E72D297353CC}">
              <c16:uniqueId val="{00000000-CDC9-4240-94E0-A1A9E78E8501}"/>
            </c:ext>
          </c:extLst>
        </c:ser>
        <c:dLbls>
          <c:showLegendKey val="0"/>
          <c:showVal val="0"/>
          <c:showCatName val="0"/>
          <c:showSerName val="0"/>
          <c:showPercent val="0"/>
          <c:showBubbleSize val="0"/>
        </c:dLbls>
        <c:gapWidth val="100"/>
        <c:overlap val="-24"/>
        <c:axId val="1953864607"/>
        <c:axId val="1953872927"/>
      </c:barChart>
      <c:catAx>
        <c:axId val="19538646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3872927"/>
        <c:crosses val="autoZero"/>
        <c:auto val="1"/>
        <c:lblAlgn val="ctr"/>
        <c:lblOffset val="100"/>
        <c:noMultiLvlLbl val="0"/>
      </c:catAx>
      <c:valAx>
        <c:axId val="19538729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386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[Bless Ativor - End of Module Assessment - Learner Dataset.xlsx]Pivot Summary!Average Salary based on Role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Average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Summary'!$B$21</c:f>
              <c:strCache>
                <c:ptCount val="1"/>
                <c:pt idx="0">
                  <c:v>Total</c:v>
                </c:pt>
              </c:strCache>
            </c:strRef>
          </c:tx>
          <c:spPr>
            <a:solidFill>
              <a:schemeClr val="accent1"/>
            </a:solidFill>
            <a:ln>
              <a:noFill/>
            </a:ln>
            <a:effectLst/>
          </c:spPr>
          <c:invertIfNegative val="0"/>
          <c:cat>
            <c:strRef>
              <c:f>'Pivot Summary'!$A$22:$A$32</c:f>
              <c:strCache>
                <c:ptCount val="10"/>
                <c:pt idx="0">
                  <c:v>Content Creator</c:v>
                </c:pt>
                <c:pt idx="1">
                  <c:v>Recruiter</c:v>
                </c:pt>
                <c:pt idx="2">
                  <c:v>Analyst</c:v>
                </c:pt>
                <c:pt idx="3">
                  <c:v>Accountant</c:v>
                </c:pt>
                <c:pt idx="4">
                  <c:v>HR Specialist</c:v>
                </c:pt>
                <c:pt idx="5">
                  <c:v>SEO Specialist</c:v>
                </c:pt>
                <c:pt idx="6">
                  <c:v>Technician</c:v>
                </c:pt>
                <c:pt idx="7">
                  <c:v>Financial Analyst</c:v>
                </c:pt>
                <c:pt idx="8">
                  <c:v>DevOps Engineer</c:v>
                </c:pt>
                <c:pt idx="9">
                  <c:v>Software Engineer</c:v>
                </c:pt>
              </c:strCache>
            </c:strRef>
          </c:cat>
          <c:val>
            <c:numRef>
              <c:f>'Pivot Summary'!$B$22:$B$32</c:f>
              <c:numCache>
                <c:formatCode>General</c:formatCode>
                <c:ptCount val="10"/>
                <c:pt idx="0">
                  <c:v>56666.666666666664</c:v>
                </c:pt>
                <c:pt idx="1">
                  <c:v>51666.666666666664</c:v>
                </c:pt>
                <c:pt idx="2">
                  <c:v>51111.111111111109</c:v>
                </c:pt>
                <c:pt idx="3">
                  <c:v>45000</c:v>
                </c:pt>
                <c:pt idx="4">
                  <c:v>44000</c:v>
                </c:pt>
                <c:pt idx="5">
                  <c:v>43636.36363636364</c:v>
                </c:pt>
                <c:pt idx="6">
                  <c:v>42857.142857142855</c:v>
                </c:pt>
                <c:pt idx="7">
                  <c:v>40833.333333333336</c:v>
                </c:pt>
                <c:pt idx="8">
                  <c:v>40000</c:v>
                </c:pt>
                <c:pt idx="9">
                  <c:v>40000</c:v>
                </c:pt>
              </c:numCache>
            </c:numRef>
          </c:val>
          <c:extLst>
            <c:ext xmlns:c16="http://schemas.microsoft.com/office/drawing/2014/chart" uri="{C3380CC4-5D6E-409C-BE32-E72D297353CC}">
              <c16:uniqueId val="{00000000-3AF0-4BA7-B4E0-DDC8E68B5E79}"/>
            </c:ext>
          </c:extLst>
        </c:ser>
        <c:dLbls>
          <c:showLegendKey val="0"/>
          <c:showVal val="0"/>
          <c:showCatName val="0"/>
          <c:showSerName val="0"/>
          <c:showPercent val="0"/>
          <c:showBubbleSize val="0"/>
        </c:dLbls>
        <c:gapWidth val="219"/>
        <c:overlap val="-27"/>
        <c:axId val="2056457903"/>
        <c:axId val="2056441679"/>
      </c:barChart>
      <c:catAx>
        <c:axId val="20564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41679"/>
        <c:crosses val="autoZero"/>
        <c:auto val="1"/>
        <c:lblAlgn val="ctr"/>
        <c:lblOffset val="100"/>
        <c:noMultiLvlLbl val="0"/>
      </c:catAx>
      <c:valAx>
        <c:axId val="205644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[Bless Ativor - End of Module Assessment - Learner Dataset.xlsx]Pivot Summary!Average Experience based on Role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Years</a:t>
            </a:r>
            <a:r>
              <a:rPr lang="en-US" b="1" baseline="0">
                <a:solidFill>
                  <a:schemeClr val="tx2"/>
                </a:solidFill>
              </a:rPr>
              <a:t> with Company</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07699037620302E-2"/>
          <c:y val="0.26328484981044037"/>
          <c:w val="0.80253630796150466"/>
          <c:h val="0.35085739282589679"/>
        </c:manualLayout>
      </c:layout>
      <c:lineChart>
        <c:grouping val="stacked"/>
        <c:varyColors val="0"/>
        <c:ser>
          <c:idx val="0"/>
          <c:order val="0"/>
          <c:tx>
            <c:strRef>
              <c:f>'Pivot Summary'!$B$35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Summary'!$A$36:$A$46</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Summary'!$B$36:$B$46</c:f>
              <c:numCache>
                <c:formatCode>General</c:formatCode>
                <c:ptCount val="10"/>
                <c:pt idx="0">
                  <c:v>4.7777777777777777</c:v>
                </c:pt>
                <c:pt idx="1">
                  <c:v>4.2222222222222223</c:v>
                </c:pt>
                <c:pt idx="2">
                  <c:v>3</c:v>
                </c:pt>
                <c:pt idx="3">
                  <c:v>3.625</c:v>
                </c:pt>
                <c:pt idx="4">
                  <c:v>4.833333333333333</c:v>
                </c:pt>
                <c:pt idx="5">
                  <c:v>5</c:v>
                </c:pt>
                <c:pt idx="6">
                  <c:v>4.4444444444444446</c:v>
                </c:pt>
                <c:pt idx="7">
                  <c:v>3.0909090909090908</c:v>
                </c:pt>
                <c:pt idx="8">
                  <c:v>4.625</c:v>
                </c:pt>
                <c:pt idx="9">
                  <c:v>5.4285714285714288</c:v>
                </c:pt>
              </c:numCache>
            </c:numRef>
          </c:val>
          <c:smooth val="0"/>
          <c:extLst>
            <c:ext xmlns:c16="http://schemas.microsoft.com/office/drawing/2014/chart" uri="{C3380CC4-5D6E-409C-BE32-E72D297353CC}">
              <c16:uniqueId val="{00000000-F497-4379-8402-5F26DB159D5C}"/>
            </c:ext>
          </c:extLst>
        </c:ser>
        <c:dLbls>
          <c:showLegendKey val="0"/>
          <c:showVal val="0"/>
          <c:showCatName val="0"/>
          <c:showSerName val="0"/>
          <c:showPercent val="0"/>
          <c:showBubbleSize val="0"/>
        </c:dLbls>
        <c:marker val="1"/>
        <c:smooth val="0"/>
        <c:axId val="1961569823"/>
        <c:axId val="1961563167"/>
      </c:lineChart>
      <c:catAx>
        <c:axId val="196156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563167"/>
        <c:crosses val="autoZero"/>
        <c:auto val="1"/>
        <c:lblAlgn val="ctr"/>
        <c:lblOffset val="100"/>
        <c:noMultiLvlLbl val="0"/>
      </c:catAx>
      <c:valAx>
        <c:axId val="196156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56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476250</xdr:colOff>
      <xdr:row>3</xdr:row>
      <xdr:rowOff>9525</xdr:rowOff>
    </xdr:from>
    <xdr:to>
      <xdr:col>11</xdr:col>
      <xdr:colOff>209550</xdr:colOff>
      <xdr:row>18</xdr:row>
      <xdr:rowOff>180975</xdr:rowOff>
    </xdr:to>
    <xdr:graphicFrame macro="">
      <xdr:nvGraphicFramePr>
        <xdr:cNvPr id="2" name="Chart 1">
          <a:extLst>
            <a:ext uri="{FF2B5EF4-FFF2-40B4-BE49-F238E27FC236}">
              <a16:creationId xmlns:a16="http://schemas.microsoft.com/office/drawing/2014/main" id="{45B5AA07-A8B6-4B07-99A2-7107FD058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342899</xdr:colOff>
      <xdr:row>19</xdr:row>
      <xdr:rowOff>85724</xdr:rowOff>
    </xdr:from>
    <xdr:to>
      <xdr:col>20</xdr:col>
      <xdr:colOff>104775</xdr:colOff>
      <xdr:row>36</xdr:row>
      <xdr:rowOff>152399</xdr:rowOff>
    </xdr:to>
    <xdr:graphicFrame macro="">
      <xdr:nvGraphicFramePr>
        <xdr:cNvPr id="3" name="Chart 2">
          <a:extLst>
            <a:ext uri="{FF2B5EF4-FFF2-40B4-BE49-F238E27FC236}">
              <a16:creationId xmlns:a16="http://schemas.microsoft.com/office/drawing/2014/main" id="{CA34F780-A7AF-4D9D-9F6C-7AA90647A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161926</xdr:colOff>
      <xdr:row>3</xdr:row>
      <xdr:rowOff>9525</xdr:rowOff>
    </xdr:from>
    <xdr:to>
      <xdr:col>2</xdr:col>
      <xdr:colOff>371476</xdr:colOff>
      <xdr:row>13</xdr:row>
      <xdr:rowOff>163286</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13CA35C3-4678-4CCC-A7E8-13404E13090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61926" y="847725"/>
              <a:ext cx="1428750" cy="2058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466725</xdr:colOff>
      <xdr:row>19</xdr:row>
      <xdr:rowOff>85725</xdr:rowOff>
    </xdr:from>
    <xdr:to>
      <xdr:col>11</xdr:col>
      <xdr:colOff>219075</xdr:colOff>
      <xdr:row>37</xdr:row>
      <xdr:rowOff>0</xdr:rowOff>
    </xdr:to>
    <xdr:graphicFrame macro="">
      <xdr:nvGraphicFramePr>
        <xdr:cNvPr id="5" name="Chart 4">
          <a:extLst>
            <a:ext uri="{FF2B5EF4-FFF2-40B4-BE49-F238E27FC236}">
              <a16:creationId xmlns:a16="http://schemas.microsoft.com/office/drawing/2014/main" id="{218397E8-CF5F-4CCA-8891-D04283EB9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314325</xdr:colOff>
      <xdr:row>3</xdr:row>
      <xdr:rowOff>23132</xdr:rowOff>
    </xdr:from>
    <xdr:to>
      <xdr:col>20</xdr:col>
      <xdr:colOff>114300</xdr:colOff>
      <xdr:row>19</xdr:row>
      <xdr:rowOff>4082</xdr:rowOff>
    </xdr:to>
    <xdr:graphicFrame macro="">
      <xdr:nvGraphicFramePr>
        <xdr:cNvPr id="6" name="Chart 5">
          <a:extLst>
            <a:ext uri="{FF2B5EF4-FFF2-40B4-BE49-F238E27FC236}">
              <a16:creationId xmlns:a16="http://schemas.microsoft.com/office/drawing/2014/main" id="{56835B76-273E-4BB3-878B-4B5C5EA0E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126243</xdr:colOff>
      <xdr:row>14</xdr:row>
      <xdr:rowOff>33867</xdr:rowOff>
    </xdr:from>
    <xdr:to>
      <xdr:col>2</xdr:col>
      <xdr:colOff>373893</xdr:colOff>
      <xdr:row>31</xdr:row>
      <xdr:rowOff>24342</xdr:rowOff>
    </xdr:to>
    <mc:AlternateContent xmlns:mc="http://schemas.openxmlformats.org/markup-compatibility/2006" xmlns:a14="http://schemas.microsoft.com/office/drawing/2010/main">
      <mc:Choice Requires="a14">
        <xdr:graphicFrame macro="">
          <xdr:nvGraphicFramePr>
            <xdr:cNvPr id="7" name="Role">
              <a:extLst>
                <a:ext uri="{FF2B5EF4-FFF2-40B4-BE49-F238E27FC236}">
                  <a16:creationId xmlns:a16="http://schemas.microsoft.com/office/drawing/2014/main" id="{5F800B2B-A650-4A44-BD4C-1849E211C820}"/>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126243" y="2967567"/>
              <a:ext cx="1466850" cy="3228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ess Ativor" refreshedDate="45807.623075694442" createdVersion="7" refreshedVersion="7" minRefreshableVersion="3" recordCount="75" xr:uid="{04076B81-AC9B-45D5-8503-536682DF88DD}">
  <cacheSource type="worksheet">
    <worksheetSource ref="A1:L76" sheet="Employee Data"/>
  </cacheSource>
  <cacheFields count="12">
    <cacheField name="Employee ID" numFmtId="0">
      <sharedItems count="74">
        <s v="E001"/>
        <s v="E002"/>
        <s v="E003"/>
        <s v="E004"/>
        <s v="E005"/>
        <s v="E007"/>
        <s v="E008"/>
        <s v="E009"/>
        <s v="E010"/>
        <s v="E011"/>
        <s v="E012"/>
        <s v="E013"/>
        <s v="E014"/>
        <s v="E015"/>
        <s v="E016"/>
        <s v="E017"/>
        <s v="E018"/>
        <s v="E019"/>
        <s v="E020"/>
        <s v="E021"/>
        <s v="E022"/>
        <s v="E023"/>
        <s v="E024"/>
        <s v="E025"/>
        <s v="E026"/>
        <s v="E027"/>
        <s v="E028"/>
        <s v="E029"/>
        <s v="E030"/>
        <s v="E031"/>
        <s v="E032"/>
        <s v="E033"/>
        <s v="E034"/>
        <s v="E035"/>
        <s v="E036"/>
        <s v="E037"/>
        <s v="E038"/>
        <s v="E039"/>
        <s v="E040"/>
        <s v="E041"/>
        <s v="E042"/>
        <s v="E043"/>
        <s v="E044"/>
        <s v="E045"/>
        <s v="E046"/>
        <s v="E047"/>
        <s v="E048"/>
        <s v="E049"/>
        <s v="E050"/>
        <s v="E051"/>
        <s v="E052"/>
        <s v="E053"/>
        <s v="E054"/>
        <s v="E055"/>
        <s v="E056"/>
        <s v="E057"/>
        <s v="E058"/>
        <s v="E059"/>
        <s v="E060"/>
        <s v="E061"/>
        <s v="E062"/>
        <s v="E063"/>
        <s v="E064"/>
        <s v="E065"/>
        <s v="E066"/>
        <s v="E067"/>
        <s v="E068"/>
        <s v="E069"/>
        <s v="E070"/>
        <s v="E071"/>
        <s v="E072"/>
        <s v="E073"/>
        <s v="E074"/>
        <s v="E075"/>
      </sharedItems>
    </cacheField>
    <cacheField name="Name" numFmtId="0">
      <sharedItems count="73">
        <s v="Employee 1"/>
        <s v="Employee 2"/>
        <s v="Employee 3"/>
        <s v="Employee 4"/>
        <s v="Employee 5"/>
        <s v="Employee 7"/>
        <s v="Employee 8"/>
        <s v="Employee 9"/>
        <s v="Employee 10"/>
        <s v="Employee 11"/>
        <s v="Employee 12"/>
        <s v="Employee 13"/>
        <s v="Employee 14"/>
        <s v="Employee 15"/>
        <s v="Employee 17"/>
        <s v="Employee 18"/>
        <s v="Employee 19"/>
        <s v="Employee 20"/>
        <s v="Employee 21"/>
        <s v="Employee 22"/>
        <s v="Employee 23"/>
        <s v="Employee 24"/>
        <s v="Employee 25"/>
        <s v="Employee 26"/>
        <s v="Employee 27"/>
        <s v="Employee 28"/>
        <s v="Employee 29"/>
        <s v="Employee 30"/>
        <s v="Employee 31"/>
        <s v="Employee 32"/>
        <s v="Employee 33"/>
        <s v="Employee 34"/>
        <s v="Employee 35"/>
        <s v="Employee 36"/>
        <s v="Employee 37"/>
        <s v="Employee 38"/>
        <s v="Employee 39"/>
        <s v="Employee 40"/>
        <s v="Employee 41"/>
        <s v="Employee 42"/>
        <s v="Employee 43"/>
        <s v="Employee 44"/>
        <s v="Employee 45"/>
        <s v="Employee 46"/>
        <s v="Employee 47"/>
        <s v="Employee 48"/>
        <s v="Employee 49"/>
        <s v="Employee 50"/>
        <s v="Employee 51"/>
        <s v="Employee 52"/>
        <s v="Employee 53"/>
        <s v="Employee 54"/>
        <s v="Employee 55"/>
        <s v="Employee 56"/>
        <s v="Employee 57"/>
        <s v="Employee 58"/>
        <s v="Employee 59"/>
        <s v="Employee 60"/>
        <s v="Employee 61"/>
        <s v="Employee 62"/>
        <s v="Employee 63"/>
        <s v="Employee 64"/>
        <s v="Employee 65"/>
        <s v="Employee 66"/>
        <s v="Employee 67"/>
        <s v="Employee 68"/>
        <s v="Employee 69"/>
        <s v="Employee 70"/>
        <s v="Employee 71"/>
        <s v="Employee 72"/>
        <s v="Employee 73"/>
        <s v="Employee 74"/>
        <s v="Employee 75"/>
      </sharedItems>
    </cacheField>
    <cacheField name="Department" numFmtId="0">
      <sharedItems count="5">
        <s v="DEVELOPMENT"/>
        <s v="FINANCE"/>
        <s v="IT SUPPORT"/>
        <s v="HR"/>
        <s v="MARKETING"/>
      </sharedItems>
    </cacheField>
    <cacheField name="Role" numFmtId="0">
      <sharedItems count="10">
        <s v="DevOps Engineer"/>
        <s v="Recruiter"/>
        <s v="Software Engineer"/>
        <s v="Analyst"/>
        <s v="Financial Analyst"/>
        <s v="SEO Specialist"/>
        <s v="Technician"/>
        <s v="Content Creator"/>
        <s v="Accountant"/>
        <s v="HR Specialist"/>
      </sharedItems>
    </cacheField>
    <cacheField name="Salary (£)" numFmtId="0">
      <sharedItems containsSemiMixedTypes="0" containsString="0" containsNumber="1" containsInteger="1" minValue="25000" maxValue="65000"/>
    </cacheField>
    <cacheField name="Years with Company" numFmtId="0">
      <sharedItems containsSemiMixedTypes="0" containsString="0" containsNumber="1" containsInteger="1" minValue="1" maxValue="9" count="9">
        <n v="3"/>
        <n v="5"/>
        <n v="9"/>
        <n v="2"/>
        <n v="8"/>
        <n v="7"/>
        <n v="1"/>
        <n v="6"/>
        <n v="4"/>
      </sharedItems>
    </cacheField>
    <cacheField name="Performance Rating" numFmtId="0">
      <sharedItems containsSemiMixedTypes="0" containsString="0" containsNumber="1" minValue="1" maxValue="5"/>
    </cacheField>
    <cacheField name="Last Training Completed" numFmtId="0">
      <sharedItems/>
    </cacheField>
    <cacheField name="Training Cost" numFmtId="0">
      <sharedItems containsSemiMixedTypes="0" containsString="0" containsNumber="1" containsInteger="1" minValue="500" maxValue="1000"/>
    </cacheField>
    <cacheField name="Training Category" numFmtId="0">
      <sharedItems count="5">
        <s v="Technical"/>
        <s v="Leadership"/>
        <s v="Technical Tools"/>
        <s v="Teamwork"/>
        <s v="Project Management"/>
      </sharedItems>
    </cacheField>
    <cacheField name="Total Compensation" numFmtId="0">
      <sharedItems containsSemiMixedTypes="0" containsString="0" containsNumber="1" containsInteger="1" minValue="25500" maxValue="66000"/>
    </cacheField>
    <cacheField name="Performance Category" numFmtId="0">
      <sharedItems count="3">
        <s v="Satisfactory"/>
        <s v="Needs Improvement"/>
        <s v="High Performer"/>
      </sharedItems>
    </cacheField>
  </cacheFields>
  <extLst>
    <ext xmlns:x14="http://schemas.microsoft.com/office/spreadsheetml/2009/9/main" uri="{725AE2AE-9491-48be-B2B4-4EB974FC3084}">
      <x14:pivotCacheDefinition pivotCacheId="853687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x v="0"/>
    <n v="30000"/>
    <x v="0"/>
    <n v="3"/>
    <s v="Data Analysis"/>
    <n v="500"/>
    <x v="0"/>
    <n v="30500"/>
    <x v="0"/>
  </r>
  <r>
    <x v="1"/>
    <x v="1"/>
    <x v="1"/>
    <x v="1"/>
    <n v="45000"/>
    <x v="1"/>
    <n v="4"/>
    <s v="Leadership Essentials"/>
    <n v="1000"/>
    <x v="1"/>
    <n v="46000"/>
    <x v="0"/>
  </r>
  <r>
    <x v="2"/>
    <x v="2"/>
    <x v="0"/>
    <x v="2"/>
    <n v="45000"/>
    <x v="2"/>
    <n v="2"/>
    <s v="Advanced Excel"/>
    <n v="600"/>
    <x v="2"/>
    <n v="45600"/>
    <x v="1"/>
  </r>
  <r>
    <x v="3"/>
    <x v="3"/>
    <x v="0"/>
    <x v="3"/>
    <n v="50000"/>
    <x v="3"/>
    <n v="3"/>
    <s v="Data Analysis"/>
    <n v="500"/>
    <x v="0"/>
    <n v="50500"/>
    <x v="0"/>
  </r>
  <r>
    <x v="4"/>
    <x v="4"/>
    <x v="2"/>
    <x v="4"/>
    <n v="35000"/>
    <x v="4"/>
    <n v="4"/>
    <s v="Advanced Excel"/>
    <n v="600"/>
    <x v="2"/>
    <n v="35600"/>
    <x v="0"/>
  </r>
  <r>
    <x v="5"/>
    <x v="5"/>
    <x v="0"/>
    <x v="5"/>
    <n v="25000"/>
    <x v="1"/>
    <n v="1"/>
    <s v="Leadership Essentials"/>
    <n v="1000"/>
    <x v="1"/>
    <n v="26000"/>
    <x v="0"/>
  </r>
  <r>
    <x v="6"/>
    <x v="6"/>
    <x v="3"/>
    <x v="0"/>
    <n v="50000"/>
    <x v="5"/>
    <n v="5"/>
    <s v="Data Analysis"/>
    <n v="500"/>
    <x v="0"/>
    <n v="50500"/>
    <x v="2"/>
  </r>
  <r>
    <x v="7"/>
    <x v="7"/>
    <x v="4"/>
    <x v="6"/>
    <n v="40000"/>
    <x v="4"/>
    <n v="3"/>
    <s v="Team Building"/>
    <n v="700"/>
    <x v="3"/>
    <n v="40700"/>
    <x v="0"/>
  </r>
  <r>
    <x v="8"/>
    <x v="8"/>
    <x v="1"/>
    <x v="5"/>
    <n v="25000"/>
    <x v="6"/>
    <n v="2.4500000000000002"/>
    <s v="Agile Project Management"/>
    <n v="800"/>
    <x v="4"/>
    <n v="25800"/>
    <x v="0"/>
  </r>
  <r>
    <x v="9"/>
    <x v="9"/>
    <x v="2"/>
    <x v="1"/>
    <n v="55000"/>
    <x v="7"/>
    <n v="3"/>
    <s v="Advanced Excel"/>
    <n v="600"/>
    <x v="2"/>
    <n v="55600"/>
    <x v="0"/>
  </r>
  <r>
    <x v="10"/>
    <x v="10"/>
    <x v="1"/>
    <x v="5"/>
    <n v="65000"/>
    <x v="6"/>
    <n v="5"/>
    <s v="Agile Project Management"/>
    <n v="800"/>
    <x v="4"/>
    <n v="65800"/>
    <x v="2"/>
  </r>
  <r>
    <x v="10"/>
    <x v="10"/>
    <x v="1"/>
    <x v="5"/>
    <n v="65000"/>
    <x v="6"/>
    <n v="2"/>
    <s v="Agile Project Management"/>
    <n v="800"/>
    <x v="4"/>
    <n v="65800"/>
    <x v="1"/>
  </r>
  <r>
    <x v="11"/>
    <x v="11"/>
    <x v="4"/>
    <x v="7"/>
    <n v="40000"/>
    <x v="3"/>
    <n v="3"/>
    <s v="Data Analysis"/>
    <n v="500"/>
    <x v="0"/>
    <n v="40500"/>
    <x v="0"/>
  </r>
  <r>
    <x v="12"/>
    <x v="12"/>
    <x v="4"/>
    <x v="0"/>
    <n v="40000"/>
    <x v="6"/>
    <n v="2"/>
    <s v="Advanced Excel"/>
    <n v="600"/>
    <x v="2"/>
    <n v="40600"/>
    <x v="1"/>
  </r>
  <r>
    <x v="13"/>
    <x v="13"/>
    <x v="4"/>
    <x v="1"/>
    <n v="50000"/>
    <x v="1"/>
    <n v="2"/>
    <s v="Leadership Essentials"/>
    <n v="1000"/>
    <x v="1"/>
    <n v="51000"/>
    <x v="1"/>
  </r>
  <r>
    <x v="14"/>
    <x v="13"/>
    <x v="1"/>
    <x v="5"/>
    <n v="35000"/>
    <x v="2"/>
    <n v="2"/>
    <s v="Agile Project Management"/>
    <n v="800"/>
    <x v="4"/>
    <n v="35800"/>
    <x v="1"/>
  </r>
  <r>
    <x v="15"/>
    <x v="14"/>
    <x v="4"/>
    <x v="6"/>
    <n v="50000"/>
    <x v="7"/>
    <n v="1"/>
    <s v="Data Analysis"/>
    <n v="500"/>
    <x v="0"/>
    <n v="50500"/>
    <x v="0"/>
  </r>
  <r>
    <x v="16"/>
    <x v="15"/>
    <x v="1"/>
    <x v="3"/>
    <n v="55000"/>
    <x v="6"/>
    <n v="1"/>
    <s v="Team Building"/>
    <n v="700"/>
    <x v="3"/>
    <n v="55700"/>
    <x v="0"/>
  </r>
  <r>
    <x v="17"/>
    <x v="16"/>
    <x v="4"/>
    <x v="8"/>
    <n v="35000"/>
    <x v="6"/>
    <n v="1"/>
    <s v="Advanced Excel"/>
    <n v="600"/>
    <x v="2"/>
    <n v="35600"/>
    <x v="0"/>
  </r>
  <r>
    <x v="18"/>
    <x v="17"/>
    <x v="3"/>
    <x v="1"/>
    <n v="55000"/>
    <x v="3"/>
    <n v="1"/>
    <s v="Agile Project Management"/>
    <n v="800"/>
    <x v="4"/>
    <n v="55800"/>
    <x v="0"/>
  </r>
  <r>
    <x v="19"/>
    <x v="18"/>
    <x v="4"/>
    <x v="9"/>
    <n v="35000"/>
    <x v="2"/>
    <n v="2"/>
    <s v="Agile Project Management"/>
    <n v="800"/>
    <x v="4"/>
    <n v="35800"/>
    <x v="1"/>
  </r>
  <r>
    <x v="20"/>
    <x v="19"/>
    <x v="1"/>
    <x v="4"/>
    <n v="30000"/>
    <x v="0"/>
    <n v="3"/>
    <s v="Leadership Essentials"/>
    <n v="1000"/>
    <x v="1"/>
    <n v="31000"/>
    <x v="0"/>
  </r>
  <r>
    <x v="21"/>
    <x v="20"/>
    <x v="0"/>
    <x v="5"/>
    <n v="40000"/>
    <x v="6"/>
    <n v="1"/>
    <s v="Leadership Essentials"/>
    <n v="1000"/>
    <x v="1"/>
    <n v="41000"/>
    <x v="0"/>
  </r>
  <r>
    <x v="22"/>
    <x v="21"/>
    <x v="4"/>
    <x v="9"/>
    <n v="60000"/>
    <x v="1"/>
    <n v="2"/>
    <s v="Data Analysis"/>
    <n v="500"/>
    <x v="0"/>
    <n v="60500"/>
    <x v="1"/>
  </r>
  <r>
    <x v="23"/>
    <x v="22"/>
    <x v="0"/>
    <x v="3"/>
    <n v="65000"/>
    <x v="5"/>
    <n v="4"/>
    <s v="Agile Project Management"/>
    <n v="800"/>
    <x v="4"/>
    <n v="65800"/>
    <x v="0"/>
  </r>
  <r>
    <x v="24"/>
    <x v="23"/>
    <x v="3"/>
    <x v="6"/>
    <n v="55000"/>
    <x v="7"/>
    <n v="3"/>
    <s v="Data Analysis"/>
    <n v="500"/>
    <x v="0"/>
    <n v="55500"/>
    <x v="0"/>
  </r>
  <r>
    <x v="25"/>
    <x v="24"/>
    <x v="2"/>
    <x v="0"/>
    <n v="25000"/>
    <x v="6"/>
    <n v="3"/>
    <s v="Data Analysis"/>
    <n v="500"/>
    <x v="0"/>
    <n v="25500"/>
    <x v="0"/>
  </r>
  <r>
    <x v="26"/>
    <x v="25"/>
    <x v="3"/>
    <x v="1"/>
    <n v="35000"/>
    <x v="1"/>
    <n v="1"/>
    <s v="Advanced Excel"/>
    <n v="600"/>
    <x v="2"/>
    <n v="35600"/>
    <x v="0"/>
  </r>
  <r>
    <x v="27"/>
    <x v="26"/>
    <x v="4"/>
    <x v="7"/>
    <n v="65000"/>
    <x v="1"/>
    <n v="1"/>
    <s v="Data Analysis"/>
    <n v="500"/>
    <x v="0"/>
    <n v="65500"/>
    <x v="0"/>
  </r>
  <r>
    <x v="28"/>
    <x v="27"/>
    <x v="0"/>
    <x v="8"/>
    <n v="25000"/>
    <x v="7"/>
    <n v="1"/>
    <s v="Advanced Excel"/>
    <n v="600"/>
    <x v="2"/>
    <n v="25600"/>
    <x v="0"/>
  </r>
  <r>
    <x v="29"/>
    <x v="28"/>
    <x v="0"/>
    <x v="8"/>
    <n v="65000"/>
    <x v="0"/>
    <n v="1"/>
    <s v="Leadership Essentials"/>
    <n v="1000"/>
    <x v="1"/>
    <n v="66000"/>
    <x v="0"/>
  </r>
  <r>
    <x v="30"/>
    <x v="29"/>
    <x v="1"/>
    <x v="5"/>
    <n v="60000"/>
    <x v="1"/>
    <n v="2"/>
    <s v="Data Analysis"/>
    <n v="500"/>
    <x v="0"/>
    <n v="60500"/>
    <x v="1"/>
  </r>
  <r>
    <x v="31"/>
    <x v="30"/>
    <x v="0"/>
    <x v="0"/>
    <n v="25000"/>
    <x v="5"/>
    <n v="1"/>
    <s v="Leadership Essentials"/>
    <n v="1000"/>
    <x v="1"/>
    <n v="26000"/>
    <x v="0"/>
  </r>
  <r>
    <x v="32"/>
    <x v="31"/>
    <x v="1"/>
    <x v="8"/>
    <n v="50000"/>
    <x v="1"/>
    <n v="1"/>
    <s v="Leadership Essentials"/>
    <n v="1000"/>
    <x v="1"/>
    <n v="51000"/>
    <x v="0"/>
  </r>
  <r>
    <x v="33"/>
    <x v="32"/>
    <x v="2"/>
    <x v="9"/>
    <n v="45000"/>
    <x v="1"/>
    <n v="1"/>
    <s v="Agile Project Management"/>
    <n v="800"/>
    <x v="4"/>
    <n v="45800"/>
    <x v="0"/>
  </r>
  <r>
    <x v="34"/>
    <x v="33"/>
    <x v="4"/>
    <x v="2"/>
    <n v="50000"/>
    <x v="1"/>
    <n v="3"/>
    <s v="Advanced Excel"/>
    <n v="600"/>
    <x v="2"/>
    <n v="50600"/>
    <x v="0"/>
  </r>
  <r>
    <x v="35"/>
    <x v="34"/>
    <x v="1"/>
    <x v="1"/>
    <n v="45000"/>
    <x v="0"/>
    <n v="2"/>
    <s v="Agile Project Management"/>
    <n v="800"/>
    <x v="4"/>
    <n v="45800"/>
    <x v="1"/>
  </r>
  <r>
    <x v="36"/>
    <x v="35"/>
    <x v="2"/>
    <x v="3"/>
    <n v="50000"/>
    <x v="6"/>
    <n v="2"/>
    <s v="Advanced Excel"/>
    <n v="600"/>
    <x v="2"/>
    <n v="50600"/>
    <x v="1"/>
  </r>
  <r>
    <x v="37"/>
    <x v="36"/>
    <x v="0"/>
    <x v="2"/>
    <n v="45000"/>
    <x v="1"/>
    <n v="3"/>
    <s v="Advanced Excel"/>
    <n v="600"/>
    <x v="2"/>
    <n v="45600"/>
    <x v="0"/>
  </r>
  <r>
    <x v="38"/>
    <x v="37"/>
    <x v="0"/>
    <x v="8"/>
    <n v="45000"/>
    <x v="2"/>
    <n v="3"/>
    <s v="Leadership Essentials"/>
    <n v="1000"/>
    <x v="1"/>
    <n v="46000"/>
    <x v="0"/>
  </r>
  <r>
    <x v="39"/>
    <x v="38"/>
    <x v="2"/>
    <x v="0"/>
    <n v="40000"/>
    <x v="6"/>
    <n v="3"/>
    <s v="Advanced Excel"/>
    <n v="600"/>
    <x v="2"/>
    <n v="40600"/>
    <x v="0"/>
  </r>
  <r>
    <x v="40"/>
    <x v="39"/>
    <x v="0"/>
    <x v="2"/>
    <n v="35000"/>
    <x v="0"/>
    <n v="4"/>
    <s v="Data Analysis"/>
    <n v="500"/>
    <x v="0"/>
    <n v="35500"/>
    <x v="0"/>
  </r>
  <r>
    <x v="41"/>
    <x v="40"/>
    <x v="2"/>
    <x v="2"/>
    <n v="35000"/>
    <x v="8"/>
    <n v="3"/>
    <s v="Leadership Essentials"/>
    <n v="1000"/>
    <x v="1"/>
    <n v="36000"/>
    <x v="0"/>
  </r>
  <r>
    <x v="42"/>
    <x v="41"/>
    <x v="1"/>
    <x v="2"/>
    <n v="40000"/>
    <x v="6"/>
    <n v="1"/>
    <s v="Data Analysis"/>
    <n v="500"/>
    <x v="0"/>
    <n v="40500"/>
    <x v="0"/>
  </r>
  <r>
    <x v="43"/>
    <x v="42"/>
    <x v="1"/>
    <x v="1"/>
    <n v="65000"/>
    <x v="6"/>
    <n v="4"/>
    <s v="Agile Project Management"/>
    <n v="800"/>
    <x v="4"/>
    <n v="65800"/>
    <x v="0"/>
  </r>
  <r>
    <x v="44"/>
    <x v="43"/>
    <x v="2"/>
    <x v="3"/>
    <n v="30000"/>
    <x v="4"/>
    <n v="5"/>
    <s v="Leadership Essentials"/>
    <n v="1000"/>
    <x v="1"/>
    <n v="31000"/>
    <x v="2"/>
  </r>
  <r>
    <x v="45"/>
    <x v="44"/>
    <x v="1"/>
    <x v="7"/>
    <n v="65000"/>
    <x v="3"/>
    <n v="1"/>
    <s v="Agile Project Management"/>
    <n v="800"/>
    <x v="4"/>
    <n v="65800"/>
    <x v="0"/>
  </r>
  <r>
    <x v="46"/>
    <x v="45"/>
    <x v="1"/>
    <x v="2"/>
    <n v="25000"/>
    <x v="4"/>
    <n v="2"/>
    <s v="Leadership Essentials"/>
    <n v="1000"/>
    <x v="1"/>
    <n v="26000"/>
    <x v="1"/>
  </r>
  <r>
    <x v="47"/>
    <x v="46"/>
    <x v="1"/>
    <x v="4"/>
    <n v="25000"/>
    <x v="5"/>
    <n v="4"/>
    <s v="Leadership Essentials"/>
    <n v="1000"/>
    <x v="1"/>
    <n v="26000"/>
    <x v="0"/>
  </r>
  <r>
    <x v="48"/>
    <x v="47"/>
    <x v="3"/>
    <x v="2"/>
    <n v="45000"/>
    <x v="3"/>
    <n v="2"/>
    <s v="Advanced Excel"/>
    <n v="600"/>
    <x v="2"/>
    <n v="45600"/>
    <x v="1"/>
  </r>
  <r>
    <x v="49"/>
    <x v="48"/>
    <x v="4"/>
    <x v="4"/>
    <n v="50000"/>
    <x v="7"/>
    <n v="1"/>
    <s v="Advanced Excel"/>
    <n v="600"/>
    <x v="2"/>
    <n v="50600"/>
    <x v="0"/>
  </r>
  <r>
    <x v="50"/>
    <x v="49"/>
    <x v="0"/>
    <x v="1"/>
    <n v="50000"/>
    <x v="7"/>
    <n v="2"/>
    <s v="Agile Project Management"/>
    <n v="800"/>
    <x v="4"/>
    <n v="50800"/>
    <x v="1"/>
  </r>
  <r>
    <x v="51"/>
    <x v="50"/>
    <x v="3"/>
    <x v="8"/>
    <n v="35000"/>
    <x v="0"/>
    <n v="2"/>
    <s v="Advanced Excel"/>
    <n v="600"/>
    <x v="2"/>
    <n v="35600"/>
    <x v="1"/>
  </r>
  <r>
    <x v="52"/>
    <x v="51"/>
    <x v="1"/>
    <x v="5"/>
    <n v="55000"/>
    <x v="3"/>
    <n v="3"/>
    <s v="Leadership Essentials"/>
    <n v="1000"/>
    <x v="1"/>
    <n v="56000"/>
    <x v="0"/>
  </r>
  <r>
    <x v="53"/>
    <x v="52"/>
    <x v="2"/>
    <x v="6"/>
    <n v="65000"/>
    <x v="6"/>
    <n v="3"/>
    <s v="Advanced Excel"/>
    <n v="600"/>
    <x v="2"/>
    <n v="65600"/>
    <x v="0"/>
  </r>
  <r>
    <x v="54"/>
    <x v="53"/>
    <x v="1"/>
    <x v="8"/>
    <n v="60000"/>
    <x v="7"/>
    <n v="2"/>
    <s v="Data Analysis"/>
    <n v="500"/>
    <x v="0"/>
    <n v="60500"/>
    <x v="1"/>
  </r>
  <r>
    <x v="55"/>
    <x v="54"/>
    <x v="4"/>
    <x v="8"/>
    <n v="50000"/>
    <x v="1"/>
    <n v="3"/>
    <s v="Advanced Excel"/>
    <n v="600"/>
    <x v="2"/>
    <n v="50600"/>
    <x v="0"/>
  </r>
  <r>
    <x v="56"/>
    <x v="55"/>
    <x v="1"/>
    <x v="3"/>
    <n v="60000"/>
    <x v="2"/>
    <n v="4"/>
    <s v="Data Analysis"/>
    <n v="500"/>
    <x v="0"/>
    <n v="60500"/>
    <x v="0"/>
  </r>
  <r>
    <x v="57"/>
    <x v="56"/>
    <x v="2"/>
    <x v="5"/>
    <n v="45000"/>
    <x v="6"/>
    <n v="1"/>
    <s v="Advanced Excel"/>
    <n v="600"/>
    <x v="2"/>
    <n v="45600"/>
    <x v="0"/>
  </r>
  <r>
    <x v="58"/>
    <x v="57"/>
    <x v="4"/>
    <x v="0"/>
    <n v="60000"/>
    <x v="5"/>
    <n v="2"/>
    <s v="Data Analysis"/>
    <n v="500"/>
    <x v="0"/>
    <n v="60500"/>
    <x v="1"/>
  </r>
  <r>
    <x v="59"/>
    <x v="58"/>
    <x v="1"/>
    <x v="8"/>
    <n v="40000"/>
    <x v="1"/>
    <n v="4"/>
    <s v="Agile Project Management"/>
    <n v="800"/>
    <x v="4"/>
    <n v="40800"/>
    <x v="0"/>
  </r>
  <r>
    <x v="60"/>
    <x v="59"/>
    <x v="4"/>
    <x v="3"/>
    <n v="60000"/>
    <x v="1"/>
    <n v="4"/>
    <s v="Agile Project Management"/>
    <n v="800"/>
    <x v="4"/>
    <n v="60800"/>
    <x v="0"/>
  </r>
  <r>
    <x v="61"/>
    <x v="60"/>
    <x v="0"/>
    <x v="9"/>
    <n v="30000"/>
    <x v="3"/>
    <n v="3"/>
    <s v="Leadership Essentials"/>
    <n v="1000"/>
    <x v="1"/>
    <n v="31000"/>
    <x v="0"/>
  </r>
  <r>
    <x v="62"/>
    <x v="61"/>
    <x v="0"/>
    <x v="3"/>
    <n v="45000"/>
    <x v="0"/>
    <n v="3"/>
    <s v="Advanced Excel"/>
    <n v="600"/>
    <x v="2"/>
    <n v="45600"/>
    <x v="0"/>
  </r>
  <r>
    <x v="63"/>
    <x v="62"/>
    <x v="1"/>
    <x v="1"/>
    <n v="65000"/>
    <x v="5"/>
    <n v="1"/>
    <s v="Data Analysis"/>
    <n v="500"/>
    <x v="0"/>
    <n v="65500"/>
    <x v="0"/>
  </r>
  <r>
    <x v="64"/>
    <x v="63"/>
    <x v="4"/>
    <x v="5"/>
    <n v="40000"/>
    <x v="7"/>
    <n v="3"/>
    <s v="Leadership Essentials"/>
    <n v="1000"/>
    <x v="1"/>
    <n v="41000"/>
    <x v="0"/>
  </r>
  <r>
    <x v="65"/>
    <x v="64"/>
    <x v="2"/>
    <x v="0"/>
    <n v="50000"/>
    <x v="3"/>
    <n v="3"/>
    <s v="Leadership Essentials"/>
    <n v="1000"/>
    <x v="1"/>
    <n v="51000"/>
    <x v="0"/>
  </r>
  <r>
    <x v="66"/>
    <x v="65"/>
    <x v="1"/>
    <x v="6"/>
    <n v="25000"/>
    <x v="7"/>
    <n v="2"/>
    <s v="Data Analysis"/>
    <n v="500"/>
    <x v="0"/>
    <n v="25500"/>
    <x v="1"/>
  </r>
  <r>
    <x v="67"/>
    <x v="66"/>
    <x v="0"/>
    <x v="4"/>
    <n v="65000"/>
    <x v="3"/>
    <n v="2"/>
    <s v="Agile Project Management"/>
    <n v="800"/>
    <x v="4"/>
    <n v="65800"/>
    <x v="1"/>
  </r>
  <r>
    <x v="68"/>
    <x v="67"/>
    <x v="0"/>
    <x v="5"/>
    <n v="25000"/>
    <x v="3"/>
    <n v="2"/>
    <s v="Agile Project Management"/>
    <n v="800"/>
    <x v="4"/>
    <n v="25800"/>
    <x v="1"/>
  </r>
  <r>
    <x v="69"/>
    <x v="68"/>
    <x v="1"/>
    <x v="3"/>
    <n v="45000"/>
    <x v="3"/>
    <n v="1"/>
    <s v="Agile Project Management"/>
    <n v="800"/>
    <x v="4"/>
    <n v="45800"/>
    <x v="0"/>
  </r>
  <r>
    <x v="70"/>
    <x v="69"/>
    <x v="4"/>
    <x v="4"/>
    <n v="40000"/>
    <x v="0"/>
    <n v="2"/>
    <s v="Agile Project Management"/>
    <n v="800"/>
    <x v="4"/>
    <n v="40800"/>
    <x v="1"/>
  </r>
  <r>
    <x v="71"/>
    <x v="70"/>
    <x v="0"/>
    <x v="6"/>
    <n v="35000"/>
    <x v="3"/>
    <n v="2"/>
    <s v="Advanced Excel"/>
    <n v="600"/>
    <x v="2"/>
    <n v="35600"/>
    <x v="1"/>
  </r>
  <r>
    <x v="72"/>
    <x v="71"/>
    <x v="4"/>
    <x v="9"/>
    <n v="50000"/>
    <x v="8"/>
    <n v="2"/>
    <s v="Agile Project Management"/>
    <n v="800"/>
    <x v="4"/>
    <n v="50800"/>
    <x v="1"/>
  </r>
  <r>
    <x v="73"/>
    <x v="72"/>
    <x v="0"/>
    <x v="6"/>
    <n v="30000"/>
    <x v="2"/>
    <n v="1"/>
    <s v="Advanced Excel"/>
    <n v="600"/>
    <x v="2"/>
    <n v="306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6D61C6-F7FE-40C0-A30F-3771555B7C5C}" name="Average Experience based on Rol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B46" firstHeaderRow="1" firstDataRow="1" firstDataCol="1"/>
  <pivotFields count="12">
    <pivotField showAll="0"/>
    <pivotField showAll="0"/>
    <pivotField showAll="0">
      <items count="6">
        <item x="0"/>
        <item x="1"/>
        <item x="3"/>
        <item x="2"/>
        <item x="4"/>
        <item t="default"/>
      </items>
    </pivotField>
    <pivotField axis="axisRow" showAll="0">
      <items count="11">
        <item x="8"/>
        <item x="3"/>
        <item x="7"/>
        <item x="0"/>
        <item x="4"/>
        <item x="9"/>
        <item x="1"/>
        <item x="5"/>
        <item x="2"/>
        <item x="6"/>
        <item t="default"/>
      </items>
    </pivotField>
    <pivotField showAll="0"/>
    <pivotField dataField="1" showAll="0">
      <items count="10">
        <item x="6"/>
        <item x="3"/>
        <item x="0"/>
        <item x="8"/>
        <item x="1"/>
        <item x="7"/>
        <item x="5"/>
        <item x="4"/>
        <item x="2"/>
        <item t="default"/>
      </items>
    </pivotField>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Years with Company" fld="5" subtotal="average" baseField="3" baseItem="0"/>
  </dataFields>
  <formats count="9">
    <format dxfId="11">
      <pivotArea collapsedLevelsAreSubtotals="1" fieldPosition="0">
        <references count="1">
          <reference field="3" count="1">
            <x v="0"/>
          </reference>
        </references>
      </pivotArea>
    </format>
    <format dxfId="10">
      <pivotArea collapsedLevelsAreSubtotals="1" fieldPosition="0">
        <references count="1">
          <reference field="3" count="1">
            <x v="1"/>
          </reference>
        </references>
      </pivotArea>
    </format>
    <format dxfId="9">
      <pivotArea collapsedLevelsAreSubtotals="1" fieldPosition="0">
        <references count="1">
          <reference field="3" count="1">
            <x v="3"/>
          </reference>
        </references>
      </pivotArea>
    </format>
    <format dxfId="8">
      <pivotArea collapsedLevelsAreSubtotals="1" fieldPosition="0">
        <references count="1">
          <reference field="3" count="1">
            <x v="4"/>
          </reference>
        </references>
      </pivotArea>
    </format>
    <format dxfId="7">
      <pivotArea collapsedLevelsAreSubtotals="1" fieldPosition="0">
        <references count="1">
          <reference field="3" count="1">
            <x v="6"/>
          </reference>
        </references>
      </pivotArea>
    </format>
    <format dxfId="6">
      <pivotArea collapsedLevelsAreSubtotals="1" fieldPosition="0">
        <references count="1">
          <reference field="3" count="1">
            <x v="7"/>
          </reference>
        </references>
      </pivotArea>
    </format>
    <format dxfId="5">
      <pivotArea collapsedLevelsAreSubtotals="1" fieldPosition="0">
        <references count="1">
          <reference field="3" count="1">
            <x v="8"/>
          </reference>
        </references>
      </pivotArea>
    </format>
    <format dxfId="4">
      <pivotArea collapsedLevelsAreSubtotals="1" fieldPosition="0">
        <references count="1">
          <reference field="3" count="1">
            <x v="9"/>
          </reference>
        </references>
      </pivotArea>
    </format>
    <format dxfId="3">
      <pivotArea grandRow="1"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AC5A0-F419-4094-93FA-B51FCC4671BD}" name="Average Salary based on Rol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B32" firstHeaderRow="1" firstDataRow="1" firstDataCol="1"/>
  <pivotFields count="12">
    <pivotField showAll="0"/>
    <pivotField showAll="0"/>
    <pivotField showAll="0">
      <items count="6">
        <item x="0"/>
        <item x="1"/>
        <item x="3"/>
        <item x="2"/>
        <item x="4"/>
        <item t="default"/>
      </items>
    </pivotField>
    <pivotField axis="axisRow" showAll="0" sortType="descending">
      <items count="11">
        <item x="8"/>
        <item x="3"/>
        <item x="7"/>
        <item x="0"/>
        <item x="4"/>
        <item x="9"/>
        <item x="1"/>
        <item x="5"/>
        <item x="2"/>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s>
  <rowFields count="1">
    <field x="3"/>
  </rowFields>
  <rowItems count="11">
    <i>
      <x v="2"/>
    </i>
    <i>
      <x v="6"/>
    </i>
    <i>
      <x v="1"/>
    </i>
    <i>
      <x/>
    </i>
    <i>
      <x v="5"/>
    </i>
    <i>
      <x v="7"/>
    </i>
    <i>
      <x v="9"/>
    </i>
    <i>
      <x v="4"/>
    </i>
    <i>
      <x v="3"/>
    </i>
    <i>
      <x v="8"/>
    </i>
    <i t="grand">
      <x/>
    </i>
  </rowItems>
  <colItems count="1">
    <i/>
  </colItems>
  <dataFields count="1">
    <dataField name="Average of Salary (£)" fld="4" subtotal="average" baseField="3" baseItem="0"/>
  </dataFields>
  <formats count="7">
    <format dxfId="18">
      <pivotArea collapsedLevelsAreSubtotals="1" fieldPosition="0">
        <references count="1">
          <reference field="3" count="1">
            <x v="1"/>
          </reference>
        </references>
      </pivotArea>
    </format>
    <format dxfId="17">
      <pivotArea collapsedLevelsAreSubtotals="1" fieldPosition="0">
        <references count="1">
          <reference field="3" count="1">
            <x v="2"/>
          </reference>
        </references>
      </pivotArea>
    </format>
    <format dxfId="16">
      <pivotArea collapsedLevelsAreSubtotals="1" fieldPosition="0">
        <references count="1">
          <reference field="3" count="1">
            <x v="4"/>
          </reference>
        </references>
      </pivotArea>
    </format>
    <format dxfId="15">
      <pivotArea collapsedLevelsAreSubtotals="1" fieldPosition="0">
        <references count="1">
          <reference field="3" count="1">
            <x v="6"/>
          </reference>
        </references>
      </pivotArea>
    </format>
    <format dxfId="14">
      <pivotArea collapsedLevelsAreSubtotals="1" fieldPosition="0">
        <references count="1">
          <reference field="3" count="1">
            <x v="7"/>
          </reference>
        </references>
      </pivotArea>
    </format>
    <format dxfId="13">
      <pivotArea collapsedLevelsAreSubtotals="1" fieldPosition="0">
        <references count="1">
          <reference field="3" count="1">
            <x v="9"/>
          </reference>
        </references>
      </pivotArea>
    </format>
    <format dxfId="12">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C558FB-C27D-40FB-89FD-C6B770F7DAB9}" name="Training Category Cou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2:B18" firstHeaderRow="1" firstDataRow="1" firstDataCol="1"/>
  <pivotFields count="12">
    <pivotField showAll="0"/>
    <pivotField dataField="1" showAll="0">
      <items count="74">
        <item x="0"/>
        <item x="8"/>
        <item x="9"/>
        <item x="10"/>
        <item x="11"/>
        <item x="12"/>
        <item x="13"/>
        <item x="14"/>
        <item x="15"/>
        <item x="16"/>
        <item x="1"/>
        <item x="17"/>
        <item x="18"/>
        <item x="19"/>
        <item x="20"/>
        <item x="21"/>
        <item x="22"/>
        <item x="23"/>
        <item x="24"/>
        <item x="25"/>
        <item x="26"/>
        <item x="2"/>
        <item x="27"/>
        <item x="28"/>
        <item x="29"/>
        <item x="30"/>
        <item x="31"/>
        <item x="32"/>
        <item x="33"/>
        <item x="34"/>
        <item x="35"/>
        <item x="36"/>
        <item x="3"/>
        <item x="37"/>
        <item x="38"/>
        <item x="39"/>
        <item x="40"/>
        <item x="41"/>
        <item x="42"/>
        <item x="43"/>
        <item x="44"/>
        <item x="45"/>
        <item x="46"/>
        <item x="4"/>
        <item x="47"/>
        <item x="48"/>
        <item x="49"/>
        <item x="50"/>
        <item x="51"/>
        <item x="52"/>
        <item x="53"/>
        <item x="54"/>
        <item x="55"/>
        <item x="56"/>
        <item x="57"/>
        <item x="58"/>
        <item x="59"/>
        <item x="60"/>
        <item x="61"/>
        <item x="62"/>
        <item x="63"/>
        <item x="64"/>
        <item x="65"/>
        <item x="66"/>
        <item x="5"/>
        <item x="67"/>
        <item x="68"/>
        <item x="69"/>
        <item x="70"/>
        <item x="71"/>
        <item x="72"/>
        <item x="6"/>
        <item x="7"/>
        <item t="default"/>
      </items>
    </pivotField>
    <pivotField showAll="0">
      <items count="6">
        <item x="0"/>
        <item x="1"/>
        <item x="3"/>
        <item x="2"/>
        <item x="4"/>
        <item t="default"/>
      </items>
    </pivotField>
    <pivotField showAll="0">
      <items count="11">
        <item x="8"/>
        <item x="3"/>
        <item x="7"/>
        <item x="0"/>
        <item x="4"/>
        <item x="9"/>
        <item x="1"/>
        <item x="5"/>
        <item x="2"/>
        <item x="6"/>
        <item t="default"/>
      </items>
    </pivotField>
    <pivotField showAll="0"/>
    <pivotField showAll="0"/>
    <pivotField showAll="0"/>
    <pivotField showAll="0"/>
    <pivotField showAll="0"/>
    <pivotField axis="axisRow" showAll="0" sortType="descending">
      <items count="6">
        <item x="1"/>
        <item x="4"/>
        <item x="3"/>
        <item x="0"/>
        <item x="2"/>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s>
  <rowFields count="1">
    <field x="9"/>
  </rowFields>
  <rowItems count="6">
    <i>
      <x v="4"/>
    </i>
    <i>
      <x v="1"/>
    </i>
    <i>
      <x v="3"/>
    </i>
    <i>
      <x/>
    </i>
    <i>
      <x v="2"/>
    </i>
    <i t="grand">
      <x/>
    </i>
  </rowItems>
  <colItems count="1">
    <i/>
  </colItems>
  <dataFields count="1">
    <dataField name="Count of 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C2BA41-FCDF-46FF-AFD6-75010C3985C6}" name="Average Total Compensa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showAll="0"/>
    <pivotField axis="axisRow" showAll="0" sortType="descending">
      <items count="6">
        <item x="0"/>
        <item x="1"/>
        <item x="3"/>
        <item x="2"/>
        <item x="4"/>
        <item t="default"/>
      </items>
      <autoSortScope>
        <pivotArea dataOnly="0" outline="0" fieldPosition="0">
          <references count="1">
            <reference field="4294967294" count="1" selected="0">
              <x v="0"/>
            </reference>
          </references>
        </pivotArea>
      </autoSortScope>
    </pivotField>
    <pivotField showAll="0">
      <items count="11">
        <item x="8"/>
        <item x="3"/>
        <item x="7"/>
        <item x="0"/>
        <item x="4"/>
        <item x="9"/>
        <item x="1"/>
        <item x="5"/>
        <item x="2"/>
        <item x="6"/>
        <item t="default"/>
      </items>
    </pivotField>
    <pivotField showAll="0"/>
    <pivotField showAll="0"/>
    <pivotField showAll="0"/>
    <pivotField showAll="0"/>
    <pivotField showAll="0"/>
    <pivotField showAll="0"/>
    <pivotField dataField="1" showAll="0"/>
    <pivotField showAll="0"/>
  </pivotFields>
  <rowFields count="1">
    <field x="2"/>
  </rowFields>
  <rowItems count="6">
    <i>
      <x v="1"/>
    </i>
    <i>
      <x v="4"/>
    </i>
    <i>
      <x/>
    </i>
    <i>
      <x v="3"/>
    </i>
    <i>
      <x v="2"/>
    </i>
    <i t="grand">
      <x/>
    </i>
  </rowItems>
  <colItems count="1">
    <i/>
  </colItems>
  <dataFields count="1">
    <dataField name="Sum of Total Compensation"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4A05E13-DDA6-42BA-9246-3C3D0E391392}" sourceName="Department">
  <pivotTables>
    <pivotTable tabId="5" name="Average Total Compensation"/>
    <pivotTable tabId="5" name="Training Category Count"/>
    <pivotTable tabId="5" name="Average Experience based on Role"/>
    <pivotTable tabId="5" name="Average Salary based on Role"/>
  </pivotTables>
  <data>
    <tabular pivotCacheId="853687529">
      <items count="5">
        <i x="0" s="1"/>
        <i x="1"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7593B121-F219-4D9E-8CA9-F91A63DC023B}" sourceName="Role">
  <pivotTables>
    <pivotTable tabId="5" name="Average Salary based on Role"/>
    <pivotTable tabId="5" name="Average Experience based on Role"/>
    <pivotTable tabId="5" name="Average Total Compensation"/>
    <pivotTable tabId="5" name="Training Category Count"/>
  </pivotTables>
  <data>
    <tabular pivotCacheId="853687529">
      <items count="10">
        <i x="8" s="1"/>
        <i x="3" s="1"/>
        <i x="7" s="1"/>
        <i x="0" s="1"/>
        <i x="4" s="1"/>
        <i x="9" s="1"/>
        <i x="1" s="1"/>
        <i x="5"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4C94EF95-1736-431A-8638-D3430BD1DE65}" cache="Slicer_Department" caption="Department" rowHeight="241300"/>
  <slicer name="Role" xr10:uid="{A66257D9-5E10-4651-A974-25574896EDC9}" cache="Slicer_Role" caption="Ro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93F936-2930-4E09-8AA3-9DD9E6B68425}" name="Table1" displayName="Table1" ref="A1:D6" totalsRowShown="0" headerRowDxfId="2">
  <autoFilter ref="A1:D6" xr:uid="{5D93F936-2930-4E09-8AA3-9DD9E6B68425}"/>
  <tableColumns count="4">
    <tableColumn id="1" xr3:uid="{E8F16F5D-94FF-4574-B3AA-52A8721915AF}" name="Department"/>
    <tableColumn id="2" xr3:uid="{010D5224-8CA0-4422-A9FE-2AA7ABE26728}" name="Total Employees"/>
    <tableColumn id="3" xr3:uid="{4F03A18A-3EA3-4AAC-B926-6ACD817570C0}" name="Average Salary" dataDxfId="1" dataCellStyle="Currency"/>
    <tableColumn id="4" xr3:uid="{E4BE4CF4-76F1-4865-9508-CF014606E359}" name="Average Performance Rating"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341C-A338-4B87-AE73-48176D6B679A}">
  <dimension ref="A3:B46"/>
  <sheetViews>
    <sheetView workbookViewId="0">
      <selection activeCell="B15" sqref="B15"/>
    </sheetView>
  </sheetViews>
  <sheetFormatPr defaultRowHeight="15" x14ac:dyDescent="0.25"/>
  <cols>
    <col min="1" max="1" width="17.5703125" bestFit="1" customWidth="1"/>
    <col min="2" max="2" width="29.7109375" bestFit="1" customWidth="1"/>
    <col min="3" max="3" width="5" customWidth="1"/>
    <col min="4" max="4" width="7.42578125" customWidth="1"/>
    <col min="5" max="5" width="5.5703125" customWidth="1"/>
    <col min="6" max="6" width="6.7109375" customWidth="1"/>
    <col min="7" max="7" width="5.140625" customWidth="1"/>
    <col min="8" max="8" width="5.5703125" customWidth="1"/>
    <col min="9" max="9" width="4.85546875" customWidth="1"/>
    <col min="10" max="10" width="6.42578125" customWidth="1"/>
    <col min="11" max="11" width="8.85546875" customWidth="1"/>
    <col min="12" max="12" width="11.28515625" bestFit="1" customWidth="1"/>
    <col min="13" max="22" width="12.28515625" bestFit="1" customWidth="1"/>
    <col min="23" max="23" width="11.28515625" bestFit="1" customWidth="1"/>
    <col min="24" max="33" width="12.28515625" bestFit="1" customWidth="1"/>
    <col min="34" max="34" width="11.28515625" bestFit="1" customWidth="1"/>
    <col min="35" max="44" width="12.28515625" bestFit="1" customWidth="1"/>
    <col min="45" max="45" width="11.28515625" bestFit="1" customWidth="1"/>
    <col min="46" max="65" width="12.28515625" bestFit="1" customWidth="1"/>
    <col min="66" max="66" width="11.28515625" bestFit="1" customWidth="1"/>
    <col min="67" max="72" width="12.28515625" bestFit="1" customWidth="1"/>
    <col min="73" max="75" width="11.28515625" bestFit="1" customWidth="1"/>
  </cols>
  <sheetData>
    <row r="3" spans="1:2" x14ac:dyDescent="0.25">
      <c r="A3" s="11" t="s">
        <v>197</v>
      </c>
      <c r="B3" t="s">
        <v>199</v>
      </c>
    </row>
    <row r="4" spans="1:2" x14ac:dyDescent="0.25">
      <c r="A4" s="12" t="s">
        <v>182</v>
      </c>
      <c r="B4" s="13">
        <v>1061900</v>
      </c>
    </row>
    <row r="5" spans="1:2" x14ac:dyDescent="0.25">
      <c r="A5" s="12" t="s">
        <v>184</v>
      </c>
      <c r="B5" s="13">
        <v>826400</v>
      </c>
    </row>
    <row r="6" spans="1:2" x14ac:dyDescent="0.25">
      <c r="A6" s="12" t="s">
        <v>181</v>
      </c>
      <c r="B6" s="13">
        <v>789300</v>
      </c>
    </row>
    <row r="7" spans="1:2" x14ac:dyDescent="0.25">
      <c r="A7" s="12" t="s">
        <v>183</v>
      </c>
      <c r="B7" s="13">
        <v>482900</v>
      </c>
    </row>
    <row r="8" spans="1:2" x14ac:dyDescent="0.25">
      <c r="A8" s="12" t="s">
        <v>150</v>
      </c>
      <c r="B8" s="13">
        <v>278600</v>
      </c>
    </row>
    <row r="9" spans="1:2" x14ac:dyDescent="0.25">
      <c r="A9" s="12" t="s">
        <v>198</v>
      </c>
      <c r="B9" s="13">
        <v>3439100</v>
      </c>
    </row>
    <row r="12" spans="1:2" x14ac:dyDescent="0.25">
      <c r="A12" s="11" t="s">
        <v>197</v>
      </c>
      <c r="B12" t="s">
        <v>200</v>
      </c>
    </row>
    <row r="13" spans="1:2" x14ac:dyDescent="0.25">
      <c r="A13" s="12" t="s">
        <v>179</v>
      </c>
      <c r="B13" s="13">
        <v>20</v>
      </c>
    </row>
    <row r="14" spans="1:2" x14ac:dyDescent="0.25">
      <c r="A14" s="12" t="s">
        <v>180</v>
      </c>
      <c r="B14" s="13">
        <v>19</v>
      </c>
    </row>
    <row r="15" spans="1:2" x14ac:dyDescent="0.25">
      <c r="A15" s="12" t="s">
        <v>176</v>
      </c>
      <c r="B15" s="13">
        <v>17</v>
      </c>
    </row>
    <row r="16" spans="1:2" x14ac:dyDescent="0.25">
      <c r="A16" s="12" t="s">
        <v>177</v>
      </c>
      <c r="B16" s="13">
        <v>17</v>
      </c>
    </row>
    <row r="17" spans="1:2" x14ac:dyDescent="0.25">
      <c r="A17" s="12" t="s">
        <v>178</v>
      </c>
      <c r="B17" s="13">
        <v>2</v>
      </c>
    </row>
    <row r="18" spans="1:2" x14ac:dyDescent="0.25">
      <c r="A18" s="12" t="s">
        <v>198</v>
      </c>
      <c r="B18" s="13">
        <v>75</v>
      </c>
    </row>
    <row r="21" spans="1:2" x14ac:dyDescent="0.25">
      <c r="A21" s="11" t="s">
        <v>197</v>
      </c>
      <c r="B21" t="s">
        <v>201</v>
      </c>
    </row>
    <row r="22" spans="1:2" x14ac:dyDescent="0.25">
      <c r="A22" s="12" t="s">
        <v>158</v>
      </c>
      <c r="B22" s="4">
        <v>56666.666666666664</v>
      </c>
    </row>
    <row r="23" spans="1:2" x14ac:dyDescent="0.25">
      <c r="A23" s="12" t="s">
        <v>152</v>
      </c>
      <c r="B23" s="4">
        <v>51666.666666666664</v>
      </c>
    </row>
    <row r="24" spans="1:2" x14ac:dyDescent="0.25">
      <c r="A24" s="12" t="s">
        <v>154</v>
      </c>
      <c r="B24" s="4">
        <v>51111.111111111109</v>
      </c>
    </row>
    <row r="25" spans="1:2" x14ac:dyDescent="0.25">
      <c r="A25" s="12" t="s">
        <v>159</v>
      </c>
      <c r="B25" s="13">
        <v>45000</v>
      </c>
    </row>
    <row r="26" spans="1:2" x14ac:dyDescent="0.25">
      <c r="A26" s="12" t="s">
        <v>160</v>
      </c>
      <c r="B26" s="13">
        <v>44000</v>
      </c>
    </row>
    <row r="27" spans="1:2" x14ac:dyDescent="0.25">
      <c r="A27" s="12" t="s">
        <v>156</v>
      </c>
      <c r="B27" s="4">
        <v>43636.36363636364</v>
      </c>
    </row>
    <row r="28" spans="1:2" x14ac:dyDescent="0.25">
      <c r="A28" s="12" t="s">
        <v>157</v>
      </c>
      <c r="B28" s="4">
        <v>42857.142857142855</v>
      </c>
    </row>
    <row r="29" spans="1:2" x14ac:dyDescent="0.25">
      <c r="A29" s="12" t="s">
        <v>155</v>
      </c>
      <c r="B29" s="4">
        <v>40833.333333333336</v>
      </c>
    </row>
    <row r="30" spans="1:2" x14ac:dyDescent="0.25">
      <c r="A30" s="12" t="s">
        <v>151</v>
      </c>
      <c r="B30" s="13">
        <v>40000</v>
      </c>
    </row>
    <row r="31" spans="1:2" x14ac:dyDescent="0.25">
      <c r="A31" s="12" t="s">
        <v>153</v>
      </c>
      <c r="B31" s="13">
        <v>40000</v>
      </c>
    </row>
    <row r="32" spans="1:2" x14ac:dyDescent="0.25">
      <c r="A32" s="12" t="s">
        <v>198</v>
      </c>
      <c r="B32" s="4">
        <v>45133.333333333336</v>
      </c>
    </row>
    <row r="35" spans="1:2" x14ac:dyDescent="0.25">
      <c r="A35" s="11" t="s">
        <v>197</v>
      </c>
      <c r="B35" t="s">
        <v>202</v>
      </c>
    </row>
    <row r="36" spans="1:2" x14ac:dyDescent="0.25">
      <c r="A36" s="12" t="s">
        <v>159</v>
      </c>
      <c r="B36" s="3">
        <v>4.7777777777777777</v>
      </c>
    </row>
    <row r="37" spans="1:2" x14ac:dyDescent="0.25">
      <c r="A37" s="12" t="s">
        <v>154</v>
      </c>
      <c r="B37" s="3">
        <v>4.2222222222222223</v>
      </c>
    </row>
    <row r="38" spans="1:2" x14ac:dyDescent="0.25">
      <c r="A38" s="12" t="s">
        <v>158</v>
      </c>
      <c r="B38" s="13">
        <v>3</v>
      </c>
    </row>
    <row r="39" spans="1:2" x14ac:dyDescent="0.25">
      <c r="A39" s="12" t="s">
        <v>151</v>
      </c>
      <c r="B39" s="3">
        <v>3.625</v>
      </c>
    </row>
    <row r="40" spans="1:2" x14ac:dyDescent="0.25">
      <c r="A40" s="12" t="s">
        <v>155</v>
      </c>
      <c r="B40" s="3">
        <v>4.833333333333333</v>
      </c>
    </row>
    <row r="41" spans="1:2" x14ac:dyDescent="0.25">
      <c r="A41" s="12" t="s">
        <v>160</v>
      </c>
      <c r="B41" s="13">
        <v>5</v>
      </c>
    </row>
    <row r="42" spans="1:2" x14ac:dyDescent="0.25">
      <c r="A42" s="12" t="s">
        <v>152</v>
      </c>
      <c r="B42" s="3">
        <v>4.4444444444444446</v>
      </c>
    </row>
    <row r="43" spans="1:2" x14ac:dyDescent="0.25">
      <c r="A43" s="12" t="s">
        <v>156</v>
      </c>
      <c r="B43" s="3">
        <v>3.0909090909090908</v>
      </c>
    </row>
    <row r="44" spans="1:2" x14ac:dyDescent="0.25">
      <c r="A44" s="12" t="s">
        <v>153</v>
      </c>
      <c r="B44" s="3">
        <v>4.625</v>
      </c>
    </row>
    <row r="45" spans="1:2" x14ac:dyDescent="0.25">
      <c r="A45" s="12" t="s">
        <v>157</v>
      </c>
      <c r="B45" s="3">
        <v>5.4285714285714288</v>
      </c>
    </row>
    <row r="46" spans="1:2" x14ac:dyDescent="0.25">
      <c r="A46" s="12" t="s">
        <v>198</v>
      </c>
      <c r="B46" s="6">
        <v>4.293333333333333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FAB-2853-4074-98A8-1ECECEF11EAB}">
  <dimension ref="A1:Y41"/>
  <sheetViews>
    <sheetView showGridLines="0" tabSelected="1" zoomScaleNormal="100" workbookViewId="0">
      <selection activeCell="D1" sqref="D1"/>
    </sheetView>
  </sheetViews>
  <sheetFormatPr defaultRowHeight="15" x14ac:dyDescent="0.25"/>
  <cols>
    <col min="1" max="16384" width="9.140625" style="14"/>
  </cols>
  <sheetData>
    <row r="1" spans="1:25" x14ac:dyDescent="0.25">
      <c r="A1" s="16"/>
      <c r="B1" s="16"/>
      <c r="C1" s="16"/>
      <c r="D1" s="16"/>
      <c r="E1" s="16"/>
      <c r="F1" s="16"/>
      <c r="G1" s="16"/>
      <c r="H1" s="16"/>
      <c r="I1" s="16"/>
      <c r="J1" s="16"/>
      <c r="K1" s="16"/>
      <c r="L1" s="16"/>
      <c r="M1" s="16"/>
      <c r="N1" s="16"/>
      <c r="O1" s="16"/>
      <c r="P1" s="16"/>
      <c r="Q1" s="16"/>
      <c r="R1" s="16"/>
      <c r="S1" s="16"/>
      <c r="T1" s="16"/>
      <c r="U1" s="16"/>
      <c r="V1" s="15"/>
      <c r="W1" s="15"/>
      <c r="X1" s="15"/>
      <c r="Y1" s="15"/>
    </row>
    <row r="2" spans="1:25" x14ac:dyDescent="0.25">
      <c r="A2" s="16"/>
      <c r="B2" s="16"/>
      <c r="C2" s="16"/>
      <c r="D2" s="16"/>
      <c r="E2" s="16"/>
      <c r="F2" s="16"/>
      <c r="G2" s="16"/>
      <c r="H2" s="16"/>
      <c r="I2" s="16"/>
      <c r="J2" s="16"/>
      <c r="K2" s="16"/>
      <c r="L2" s="16"/>
      <c r="M2" s="16"/>
      <c r="N2" s="16"/>
      <c r="O2" s="16"/>
      <c r="P2" s="16"/>
      <c r="Q2" s="16"/>
      <c r="R2" s="16"/>
      <c r="S2" s="16"/>
      <c r="T2" s="16"/>
      <c r="U2" s="16"/>
      <c r="V2" s="15"/>
      <c r="W2" s="15"/>
      <c r="X2" s="15"/>
      <c r="Y2" s="15"/>
    </row>
    <row r="3" spans="1:25" ht="36" x14ac:dyDescent="0.55000000000000004">
      <c r="A3" s="16"/>
      <c r="B3" s="16"/>
      <c r="C3" s="16"/>
      <c r="D3" s="16"/>
      <c r="E3" s="16"/>
      <c r="F3" s="16"/>
      <c r="G3" s="17"/>
      <c r="H3" s="18" t="s">
        <v>203</v>
      </c>
      <c r="I3" s="16"/>
      <c r="J3" s="16"/>
      <c r="K3" s="16"/>
      <c r="L3" s="16"/>
      <c r="M3" s="16"/>
      <c r="N3" s="16"/>
      <c r="O3" s="16"/>
      <c r="P3" s="16"/>
      <c r="Q3" s="16"/>
      <c r="R3" s="16"/>
      <c r="S3" s="16"/>
      <c r="T3" s="16"/>
      <c r="U3" s="16"/>
      <c r="V3" s="15"/>
      <c r="W3" s="15"/>
      <c r="X3" s="15"/>
      <c r="Y3" s="15"/>
    </row>
    <row r="4" spans="1:25" x14ac:dyDescent="0.25">
      <c r="E4" s="15"/>
      <c r="F4" s="15"/>
      <c r="G4" s="15"/>
      <c r="H4" s="15"/>
      <c r="I4" s="15"/>
      <c r="J4" s="15"/>
      <c r="K4" s="15"/>
      <c r="L4" s="15"/>
      <c r="M4" s="15"/>
      <c r="N4" s="15"/>
      <c r="O4" s="15"/>
      <c r="P4" s="15"/>
      <c r="Q4" s="15"/>
      <c r="R4" s="15"/>
      <c r="S4" s="15"/>
      <c r="T4" s="15"/>
      <c r="U4" s="15"/>
      <c r="V4" s="15"/>
      <c r="W4" s="15"/>
      <c r="X4" s="15"/>
      <c r="Y4" s="15"/>
    </row>
    <row r="5" spans="1:25" x14ac:dyDescent="0.25">
      <c r="E5" s="15"/>
      <c r="F5" s="15"/>
      <c r="G5" s="15"/>
      <c r="H5" s="15"/>
      <c r="I5" s="15"/>
      <c r="J5" s="15"/>
      <c r="K5" s="15"/>
      <c r="L5" s="15"/>
      <c r="M5" s="15"/>
      <c r="N5" s="15"/>
      <c r="O5" s="15"/>
      <c r="P5" s="15"/>
      <c r="Q5" s="15"/>
      <c r="R5" s="15"/>
      <c r="S5" s="15"/>
      <c r="T5" s="15"/>
      <c r="U5" s="15"/>
      <c r="V5" s="15"/>
      <c r="W5" s="15"/>
      <c r="X5" s="15"/>
      <c r="Y5" s="15"/>
    </row>
    <row r="6" spans="1:25" x14ac:dyDescent="0.25">
      <c r="E6" s="15"/>
      <c r="F6" s="15"/>
      <c r="G6" s="15"/>
      <c r="H6" s="15"/>
      <c r="I6" s="15"/>
      <c r="J6" s="15"/>
      <c r="K6" s="15"/>
      <c r="L6" s="15"/>
      <c r="M6" s="15"/>
      <c r="N6" s="15"/>
      <c r="O6" s="15"/>
      <c r="P6" s="15"/>
      <c r="Q6" s="15"/>
      <c r="R6" s="15"/>
      <c r="S6" s="15"/>
      <c r="T6" s="15"/>
      <c r="U6" s="15"/>
      <c r="V6" s="15"/>
      <c r="W6" s="15"/>
      <c r="X6" s="15"/>
      <c r="Y6" s="15"/>
    </row>
    <row r="7" spans="1:25" x14ac:dyDescent="0.25">
      <c r="E7" s="15"/>
      <c r="F7" s="15"/>
      <c r="G7" s="15"/>
      <c r="H7" s="15"/>
      <c r="I7" s="15"/>
      <c r="J7" s="15"/>
      <c r="K7" s="15"/>
      <c r="L7" s="15"/>
      <c r="M7" s="15"/>
      <c r="N7" s="15"/>
      <c r="O7" s="15"/>
      <c r="P7" s="15"/>
      <c r="Q7" s="15"/>
      <c r="R7" s="15"/>
      <c r="S7" s="15"/>
      <c r="T7" s="15"/>
      <c r="U7" s="15"/>
      <c r="V7" s="15"/>
      <c r="W7" s="15"/>
      <c r="X7" s="15"/>
      <c r="Y7" s="15"/>
    </row>
    <row r="8" spans="1:25" x14ac:dyDescent="0.25">
      <c r="E8" s="15"/>
      <c r="F8" s="15"/>
      <c r="G8" s="15"/>
      <c r="H8" s="15"/>
      <c r="I8" s="15"/>
      <c r="J8" s="15"/>
      <c r="K8" s="15"/>
      <c r="L8" s="15"/>
      <c r="M8" s="15"/>
      <c r="N8" s="15"/>
      <c r="O8" s="15"/>
      <c r="P8" s="15"/>
      <c r="Q8" s="15"/>
      <c r="R8" s="15"/>
      <c r="S8" s="15"/>
      <c r="T8" s="15"/>
      <c r="U8" s="15"/>
      <c r="V8" s="15"/>
      <c r="W8" s="15"/>
      <c r="X8" s="15"/>
      <c r="Y8" s="15"/>
    </row>
    <row r="9" spans="1:25" x14ac:dyDescent="0.25">
      <c r="E9" s="15"/>
      <c r="F9" s="15"/>
      <c r="G9" s="15"/>
      <c r="H9" s="15"/>
      <c r="I9" s="15"/>
      <c r="J9" s="15"/>
      <c r="K9" s="15"/>
      <c r="L9" s="15"/>
      <c r="M9" s="15"/>
      <c r="N9" s="15"/>
      <c r="O9" s="15"/>
      <c r="P9" s="15"/>
      <c r="Q9" s="15"/>
      <c r="R9" s="15"/>
      <c r="S9" s="15"/>
      <c r="T9" s="15"/>
      <c r="U9" s="15"/>
      <c r="V9" s="15"/>
      <c r="W9" s="15"/>
      <c r="X9" s="15"/>
      <c r="Y9" s="15"/>
    </row>
    <row r="10" spans="1:25" x14ac:dyDescent="0.25">
      <c r="E10" s="15"/>
      <c r="F10" s="15"/>
      <c r="G10" s="15"/>
      <c r="H10" s="15"/>
      <c r="I10" s="15"/>
      <c r="J10" s="15"/>
      <c r="K10" s="15"/>
      <c r="L10" s="15"/>
      <c r="M10" s="15"/>
      <c r="N10" s="15"/>
      <c r="O10" s="15"/>
      <c r="P10" s="15"/>
      <c r="Q10" s="15"/>
      <c r="R10" s="15"/>
      <c r="S10" s="15"/>
      <c r="T10" s="15"/>
      <c r="U10" s="15"/>
      <c r="V10" s="15"/>
      <c r="W10" s="15"/>
      <c r="X10" s="15"/>
      <c r="Y10" s="15"/>
    </row>
    <row r="11" spans="1:25" x14ac:dyDescent="0.25">
      <c r="E11" s="15"/>
      <c r="F11" s="15"/>
      <c r="G11" s="15"/>
      <c r="H11" s="15"/>
      <c r="I11" s="15"/>
      <c r="J11" s="15"/>
      <c r="K11" s="15"/>
      <c r="L11" s="15"/>
      <c r="M11" s="15"/>
      <c r="N11" s="15"/>
      <c r="O11" s="15"/>
      <c r="P11" s="15"/>
      <c r="Q11" s="15"/>
      <c r="R11" s="15"/>
      <c r="S11" s="15"/>
      <c r="T11" s="15"/>
      <c r="U11" s="15"/>
      <c r="V11" s="15"/>
      <c r="W11" s="15"/>
      <c r="X11" s="15"/>
      <c r="Y11" s="15"/>
    </row>
    <row r="12" spans="1:25" x14ac:dyDescent="0.25">
      <c r="E12" s="15"/>
      <c r="F12" s="15"/>
      <c r="G12" s="15"/>
      <c r="H12" s="15"/>
      <c r="I12" s="15"/>
      <c r="J12" s="15"/>
      <c r="K12" s="15"/>
      <c r="L12" s="15"/>
      <c r="M12" s="15"/>
      <c r="N12" s="15"/>
      <c r="O12" s="15"/>
      <c r="P12" s="15"/>
      <c r="Q12" s="15"/>
      <c r="R12" s="15"/>
      <c r="S12" s="15"/>
      <c r="T12" s="15"/>
      <c r="U12" s="15"/>
      <c r="V12" s="15"/>
      <c r="W12" s="15"/>
      <c r="X12" s="15"/>
      <c r="Y12" s="15"/>
    </row>
    <row r="13" spans="1:25" x14ac:dyDescent="0.25">
      <c r="E13" s="15"/>
      <c r="F13" s="15"/>
      <c r="G13" s="15"/>
      <c r="H13" s="15"/>
      <c r="I13" s="15"/>
      <c r="J13" s="15"/>
      <c r="K13" s="15"/>
      <c r="L13" s="15"/>
      <c r="M13" s="15"/>
      <c r="N13" s="15"/>
      <c r="O13" s="15"/>
      <c r="P13" s="15"/>
      <c r="Q13" s="15"/>
      <c r="R13" s="15"/>
      <c r="S13" s="15"/>
      <c r="T13" s="15"/>
      <c r="U13" s="15"/>
      <c r="V13" s="15"/>
      <c r="W13" s="15"/>
      <c r="X13" s="15"/>
      <c r="Y13" s="15"/>
    </row>
    <row r="14" spans="1:25" x14ac:dyDescent="0.25">
      <c r="E14" s="15"/>
      <c r="F14" s="15"/>
      <c r="G14" s="15"/>
      <c r="H14" s="15"/>
      <c r="I14" s="15"/>
      <c r="J14" s="15"/>
      <c r="K14" s="15"/>
      <c r="L14" s="15"/>
      <c r="M14" s="15"/>
      <c r="N14" s="15"/>
      <c r="O14" s="15"/>
      <c r="P14" s="15"/>
      <c r="Q14" s="15"/>
      <c r="R14" s="15"/>
      <c r="S14" s="15"/>
      <c r="T14" s="15"/>
      <c r="U14" s="15"/>
      <c r="V14" s="15"/>
      <c r="W14" s="15"/>
      <c r="X14" s="15"/>
      <c r="Y14" s="15"/>
    </row>
    <row r="15" spans="1:25" x14ac:dyDescent="0.25">
      <c r="E15" s="15"/>
      <c r="F15" s="15"/>
      <c r="G15" s="15"/>
      <c r="H15" s="15"/>
      <c r="I15" s="15"/>
      <c r="J15" s="15"/>
      <c r="K15" s="15"/>
      <c r="L15" s="15"/>
      <c r="M15" s="15"/>
      <c r="N15" s="15"/>
      <c r="O15" s="15"/>
      <c r="P15" s="15"/>
      <c r="Q15" s="15"/>
      <c r="R15" s="15"/>
      <c r="S15" s="15"/>
      <c r="T15" s="15"/>
      <c r="U15" s="15"/>
      <c r="V15" s="15"/>
      <c r="W15" s="15"/>
      <c r="X15" s="15"/>
      <c r="Y15" s="15"/>
    </row>
    <row r="16" spans="1:25" x14ac:dyDescent="0.25">
      <c r="E16" s="15"/>
      <c r="F16" s="15"/>
      <c r="G16" s="15"/>
      <c r="H16" s="15"/>
      <c r="I16" s="15"/>
      <c r="J16" s="15"/>
      <c r="K16" s="15"/>
      <c r="L16" s="15"/>
      <c r="M16" s="15"/>
      <c r="N16" s="15"/>
      <c r="O16" s="15"/>
      <c r="P16" s="15"/>
      <c r="Q16" s="15"/>
      <c r="R16" s="15"/>
      <c r="S16" s="15"/>
      <c r="T16" s="15"/>
      <c r="U16" s="15"/>
      <c r="V16" s="15"/>
      <c r="W16" s="15"/>
      <c r="X16" s="15"/>
      <c r="Y16" s="15"/>
    </row>
    <row r="17" spans="5:25" x14ac:dyDescent="0.25">
      <c r="E17" s="15"/>
      <c r="F17" s="15"/>
      <c r="G17" s="15"/>
      <c r="H17" s="15"/>
      <c r="I17" s="15"/>
      <c r="J17" s="15"/>
      <c r="K17" s="15"/>
      <c r="L17" s="15"/>
      <c r="M17" s="15"/>
      <c r="N17" s="15"/>
      <c r="O17" s="15"/>
      <c r="P17" s="15"/>
      <c r="Q17" s="15"/>
      <c r="R17" s="15"/>
      <c r="S17" s="15"/>
      <c r="T17" s="15"/>
      <c r="U17" s="15"/>
      <c r="V17" s="15"/>
      <c r="W17" s="15"/>
      <c r="X17" s="15"/>
      <c r="Y17" s="15"/>
    </row>
    <row r="18" spans="5:25" x14ac:dyDescent="0.25">
      <c r="E18" s="15"/>
      <c r="F18" s="15"/>
      <c r="G18" s="15"/>
      <c r="H18" s="15"/>
      <c r="I18" s="15"/>
      <c r="J18" s="15"/>
      <c r="K18" s="15"/>
      <c r="L18" s="15"/>
      <c r="M18" s="15"/>
      <c r="N18" s="15"/>
      <c r="O18" s="15"/>
      <c r="P18" s="15"/>
      <c r="Q18" s="15"/>
      <c r="R18" s="15"/>
      <c r="S18" s="15"/>
      <c r="T18" s="15"/>
      <c r="U18" s="15"/>
      <c r="V18" s="15"/>
      <c r="W18" s="15"/>
      <c r="X18" s="15"/>
      <c r="Y18" s="15"/>
    </row>
    <row r="19" spans="5:25" x14ac:dyDescent="0.25">
      <c r="E19" s="15"/>
      <c r="F19" s="15"/>
      <c r="G19" s="15"/>
      <c r="H19" s="15"/>
      <c r="I19" s="15"/>
      <c r="J19" s="15"/>
      <c r="K19" s="15"/>
      <c r="L19" s="15"/>
      <c r="M19" s="15"/>
      <c r="N19" s="15"/>
      <c r="O19" s="15"/>
      <c r="P19" s="15"/>
      <c r="Q19" s="15"/>
      <c r="R19" s="15"/>
      <c r="S19" s="15"/>
      <c r="T19" s="15"/>
      <c r="U19" s="15"/>
      <c r="V19" s="15"/>
      <c r="W19" s="15"/>
      <c r="X19" s="15"/>
      <c r="Y19" s="15"/>
    </row>
    <row r="20" spans="5:25" x14ac:dyDescent="0.25">
      <c r="E20" s="15"/>
      <c r="F20" s="15"/>
      <c r="G20" s="15"/>
      <c r="H20" s="15"/>
      <c r="I20" s="15"/>
      <c r="J20" s="15"/>
      <c r="K20" s="15"/>
      <c r="L20" s="15"/>
      <c r="M20" s="15"/>
      <c r="N20" s="15"/>
      <c r="O20" s="15"/>
      <c r="P20" s="15"/>
      <c r="Q20" s="15"/>
      <c r="R20" s="15"/>
      <c r="S20" s="15"/>
      <c r="T20" s="15"/>
      <c r="U20" s="15"/>
      <c r="V20" s="15"/>
      <c r="W20" s="15"/>
      <c r="X20" s="15"/>
      <c r="Y20" s="15"/>
    </row>
    <row r="21" spans="5:25" x14ac:dyDescent="0.25">
      <c r="E21" s="15"/>
      <c r="F21" s="15"/>
      <c r="G21" s="15"/>
      <c r="H21" s="15"/>
      <c r="I21" s="15"/>
      <c r="J21" s="15"/>
      <c r="K21" s="15"/>
      <c r="L21" s="15"/>
      <c r="M21" s="15"/>
      <c r="N21" s="15"/>
      <c r="O21" s="15"/>
      <c r="P21" s="15"/>
      <c r="Q21" s="15"/>
      <c r="R21" s="15"/>
      <c r="S21" s="15"/>
      <c r="T21" s="15"/>
      <c r="U21" s="15"/>
      <c r="V21" s="15"/>
      <c r="W21" s="15"/>
      <c r="X21" s="15"/>
      <c r="Y21" s="15"/>
    </row>
    <row r="22" spans="5:25" x14ac:dyDescent="0.25">
      <c r="E22" s="15"/>
      <c r="F22" s="15"/>
      <c r="G22" s="15"/>
      <c r="H22" s="15"/>
      <c r="I22" s="15"/>
      <c r="J22" s="15"/>
      <c r="K22" s="15"/>
      <c r="L22" s="15"/>
      <c r="M22" s="15"/>
      <c r="N22" s="15"/>
      <c r="O22" s="15"/>
      <c r="P22" s="15"/>
      <c r="Q22" s="15"/>
      <c r="R22" s="15"/>
      <c r="S22" s="15"/>
      <c r="T22" s="15"/>
      <c r="U22" s="15"/>
      <c r="V22" s="15"/>
      <c r="W22" s="15"/>
      <c r="X22" s="15"/>
      <c r="Y22" s="15"/>
    </row>
    <row r="23" spans="5:25" x14ac:dyDescent="0.25">
      <c r="E23" s="15"/>
      <c r="F23" s="15"/>
      <c r="G23" s="15"/>
      <c r="H23" s="15"/>
      <c r="I23" s="15"/>
      <c r="J23" s="15"/>
      <c r="K23" s="15"/>
      <c r="L23" s="15"/>
      <c r="M23" s="15"/>
      <c r="N23" s="15"/>
      <c r="O23" s="15"/>
      <c r="P23" s="15"/>
      <c r="Q23" s="15"/>
      <c r="R23" s="15"/>
      <c r="S23" s="15"/>
      <c r="T23" s="15"/>
      <c r="U23" s="15"/>
      <c r="V23" s="15"/>
      <c r="W23" s="15"/>
      <c r="X23" s="15"/>
      <c r="Y23" s="15"/>
    </row>
    <row r="24" spans="5:25" x14ac:dyDescent="0.25">
      <c r="E24" s="15"/>
      <c r="F24" s="15"/>
      <c r="G24" s="15"/>
      <c r="H24" s="15"/>
      <c r="I24" s="15"/>
      <c r="J24" s="15"/>
      <c r="K24" s="15"/>
      <c r="L24" s="15"/>
      <c r="M24" s="15"/>
      <c r="N24" s="15"/>
      <c r="O24" s="15"/>
      <c r="P24" s="15"/>
      <c r="Q24" s="15"/>
      <c r="R24" s="15"/>
      <c r="S24" s="15"/>
      <c r="T24" s="15"/>
      <c r="U24" s="15"/>
      <c r="V24" s="15"/>
      <c r="W24" s="15"/>
      <c r="X24" s="15"/>
      <c r="Y24" s="15"/>
    </row>
    <row r="25" spans="5:25" x14ac:dyDescent="0.25">
      <c r="E25" s="15"/>
      <c r="F25" s="15"/>
      <c r="G25" s="15"/>
      <c r="H25" s="15"/>
      <c r="I25" s="15"/>
      <c r="J25" s="15"/>
      <c r="K25" s="15"/>
      <c r="L25" s="15"/>
      <c r="M25" s="15"/>
      <c r="N25" s="15"/>
      <c r="O25" s="15"/>
      <c r="P25" s="15"/>
      <c r="Q25" s="15"/>
      <c r="R25" s="15"/>
      <c r="S25" s="15"/>
      <c r="T25" s="15"/>
      <c r="U25" s="15"/>
      <c r="V25" s="15"/>
      <c r="W25" s="15"/>
      <c r="X25" s="15"/>
      <c r="Y25" s="15"/>
    </row>
    <row r="26" spans="5:25" x14ac:dyDescent="0.25">
      <c r="E26" s="15"/>
      <c r="F26" s="15"/>
      <c r="G26" s="15"/>
      <c r="H26" s="15"/>
      <c r="I26" s="15"/>
      <c r="J26" s="15"/>
      <c r="K26" s="15"/>
      <c r="L26" s="15"/>
      <c r="M26" s="15"/>
      <c r="N26" s="15"/>
      <c r="O26" s="15"/>
      <c r="P26" s="15"/>
      <c r="Q26" s="15"/>
      <c r="R26" s="15"/>
      <c r="S26" s="15"/>
      <c r="T26" s="15"/>
      <c r="U26" s="15"/>
      <c r="V26" s="15"/>
      <c r="W26" s="15"/>
      <c r="X26" s="15"/>
      <c r="Y26" s="15"/>
    </row>
    <row r="27" spans="5:25" x14ac:dyDescent="0.25">
      <c r="E27" s="15"/>
      <c r="F27" s="15"/>
      <c r="G27" s="15"/>
      <c r="H27" s="15"/>
      <c r="I27" s="15"/>
      <c r="J27" s="15"/>
      <c r="K27" s="15"/>
      <c r="L27" s="15"/>
      <c r="M27" s="15"/>
      <c r="N27" s="15"/>
      <c r="O27" s="15"/>
      <c r="P27" s="15"/>
      <c r="Q27" s="15"/>
      <c r="R27" s="15"/>
      <c r="S27" s="15"/>
      <c r="T27" s="15"/>
      <c r="U27" s="15"/>
      <c r="V27" s="15"/>
      <c r="W27" s="15"/>
      <c r="X27" s="15"/>
      <c r="Y27" s="15"/>
    </row>
    <row r="28" spans="5:25" x14ac:dyDescent="0.25">
      <c r="E28" s="15"/>
      <c r="F28" s="15"/>
      <c r="G28" s="15"/>
      <c r="H28" s="15"/>
      <c r="I28" s="15"/>
      <c r="J28" s="15"/>
      <c r="K28" s="15"/>
      <c r="L28" s="15"/>
      <c r="M28" s="15"/>
      <c r="N28" s="15"/>
      <c r="O28" s="15"/>
      <c r="P28" s="15"/>
      <c r="Q28" s="15"/>
      <c r="R28" s="15"/>
      <c r="S28" s="15"/>
      <c r="T28" s="15"/>
      <c r="U28" s="15"/>
      <c r="V28" s="15"/>
      <c r="W28" s="15"/>
      <c r="X28" s="15"/>
      <c r="Y28" s="15"/>
    </row>
    <row r="29" spans="5:25" x14ac:dyDescent="0.25">
      <c r="E29" s="15"/>
      <c r="F29" s="15"/>
      <c r="G29" s="15"/>
      <c r="H29" s="15"/>
      <c r="I29" s="15"/>
      <c r="J29" s="15"/>
      <c r="K29" s="15"/>
      <c r="L29" s="15"/>
      <c r="M29" s="15"/>
      <c r="N29" s="15"/>
      <c r="O29" s="15"/>
      <c r="P29" s="15"/>
      <c r="Q29" s="15"/>
      <c r="R29" s="15"/>
      <c r="S29" s="15"/>
      <c r="T29" s="15"/>
      <c r="U29" s="15"/>
      <c r="V29" s="15"/>
      <c r="W29" s="15"/>
      <c r="X29" s="15"/>
      <c r="Y29" s="15"/>
    </row>
    <row r="30" spans="5:25" x14ac:dyDescent="0.25">
      <c r="E30" s="15"/>
      <c r="F30" s="15"/>
      <c r="G30" s="15"/>
      <c r="H30" s="15"/>
      <c r="I30" s="15"/>
      <c r="J30" s="15"/>
      <c r="K30" s="15"/>
      <c r="L30" s="15"/>
      <c r="M30" s="15"/>
      <c r="N30" s="15"/>
      <c r="O30" s="15"/>
      <c r="P30" s="15"/>
      <c r="Q30" s="15"/>
      <c r="R30" s="15"/>
      <c r="S30" s="15"/>
      <c r="T30" s="15"/>
      <c r="U30" s="15"/>
      <c r="V30" s="15"/>
      <c r="W30" s="15"/>
      <c r="X30" s="15"/>
      <c r="Y30" s="15"/>
    </row>
    <row r="31" spans="5:25" x14ac:dyDescent="0.25">
      <c r="E31" s="15"/>
      <c r="F31" s="15"/>
      <c r="G31" s="15"/>
      <c r="H31" s="15"/>
      <c r="I31" s="15"/>
      <c r="J31" s="15"/>
      <c r="K31" s="15"/>
      <c r="L31" s="15"/>
      <c r="M31" s="15"/>
      <c r="N31" s="15"/>
      <c r="O31" s="15"/>
      <c r="P31" s="15"/>
      <c r="Q31" s="15"/>
      <c r="R31" s="15"/>
      <c r="S31" s="15"/>
      <c r="T31" s="15"/>
      <c r="U31" s="15"/>
      <c r="V31" s="15"/>
      <c r="W31" s="15"/>
      <c r="X31" s="15"/>
      <c r="Y31" s="15"/>
    </row>
    <row r="32" spans="5:25" x14ac:dyDescent="0.25">
      <c r="E32" s="15"/>
      <c r="F32" s="15"/>
      <c r="G32" s="15"/>
      <c r="H32" s="15"/>
      <c r="I32" s="15"/>
      <c r="J32" s="15"/>
      <c r="K32" s="15"/>
      <c r="L32" s="15"/>
      <c r="M32" s="15"/>
      <c r="N32" s="15"/>
      <c r="O32" s="15"/>
      <c r="P32" s="15"/>
      <c r="Q32" s="15"/>
      <c r="R32" s="15"/>
      <c r="S32" s="15"/>
      <c r="T32" s="15"/>
      <c r="U32" s="15"/>
      <c r="V32" s="15"/>
      <c r="W32" s="15"/>
      <c r="X32" s="15"/>
      <c r="Y32" s="15"/>
    </row>
    <row r="33" spans="5:25" x14ac:dyDescent="0.25">
      <c r="E33" s="15"/>
      <c r="F33" s="15"/>
      <c r="G33" s="15"/>
      <c r="H33" s="15"/>
      <c r="I33" s="15"/>
      <c r="J33" s="15"/>
      <c r="K33" s="15"/>
      <c r="L33" s="15"/>
      <c r="M33" s="15"/>
      <c r="N33" s="15"/>
      <c r="O33" s="15"/>
      <c r="P33" s="15"/>
      <c r="Q33" s="15"/>
      <c r="R33" s="15"/>
      <c r="S33" s="15"/>
      <c r="T33" s="15"/>
      <c r="U33" s="15"/>
      <c r="V33" s="15"/>
      <c r="W33" s="15"/>
      <c r="X33" s="15"/>
      <c r="Y33" s="15"/>
    </row>
    <row r="34" spans="5:25" x14ac:dyDescent="0.25">
      <c r="E34" s="15"/>
      <c r="F34" s="15"/>
      <c r="G34" s="15"/>
      <c r="H34" s="15"/>
      <c r="I34" s="15"/>
      <c r="J34" s="15"/>
      <c r="K34" s="15"/>
      <c r="L34" s="15"/>
      <c r="M34" s="15"/>
      <c r="N34" s="15"/>
      <c r="O34" s="15"/>
      <c r="P34" s="15"/>
      <c r="Q34" s="15"/>
      <c r="R34" s="15"/>
      <c r="S34" s="15"/>
      <c r="T34" s="15"/>
      <c r="U34" s="15"/>
      <c r="V34" s="15"/>
      <c r="W34" s="15"/>
      <c r="X34" s="15"/>
      <c r="Y34" s="15"/>
    </row>
    <row r="35" spans="5:25" x14ac:dyDescent="0.25">
      <c r="E35" s="15"/>
      <c r="F35" s="15"/>
      <c r="G35" s="15"/>
      <c r="H35" s="15"/>
      <c r="I35" s="15"/>
      <c r="J35" s="15"/>
      <c r="K35" s="15"/>
      <c r="L35" s="15"/>
      <c r="M35" s="15"/>
      <c r="N35" s="15"/>
      <c r="O35" s="15"/>
      <c r="P35" s="15"/>
      <c r="Q35" s="15"/>
      <c r="R35" s="15"/>
      <c r="S35" s="15"/>
      <c r="T35" s="15"/>
      <c r="U35" s="15"/>
      <c r="V35" s="15"/>
      <c r="W35" s="15"/>
      <c r="X35" s="15"/>
      <c r="Y35" s="15"/>
    </row>
    <row r="36" spans="5:25" x14ac:dyDescent="0.25">
      <c r="E36" s="15"/>
      <c r="F36" s="15"/>
      <c r="G36" s="15"/>
      <c r="H36" s="15"/>
      <c r="I36" s="15"/>
      <c r="J36" s="15"/>
      <c r="K36" s="15"/>
      <c r="L36" s="15"/>
      <c r="M36" s="15"/>
      <c r="N36" s="15"/>
      <c r="O36" s="15"/>
      <c r="P36" s="15"/>
      <c r="Q36" s="15"/>
      <c r="R36" s="15"/>
      <c r="S36" s="15"/>
      <c r="T36" s="15"/>
      <c r="U36" s="15"/>
      <c r="V36" s="15"/>
      <c r="W36" s="15"/>
      <c r="X36" s="15"/>
      <c r="Y36" s="15"/>
    </row>
    <row r="37" spans="5:25" x14ac:dyDescent="0.25">
      <c r="E37" s="15"/>
      <c r="F37" s="15"/>
      <c r="G37" s="15"/>
      <c r="H37" s="15"/>
      <c r="I37" s="15"/>
      <c r="J37" s="15"/>
      <c r="K37" s="15"/>
      <c r="L37" s="15"/>
      <c r="M37" s="15"/>
      <c r="N37" s="15"/>
      <c r="O37" s="15"/>
      <c r="P37" s="15"/>
      <c r="Q37" s="15"/>
      <c r="R37" s="15"/>
      <c r="S37" s="15"/>
      <c r="T37" s="15"/>
      <c r="U37" s="15"/>
      <c r="V37" s="15"/>
      <c r="W37" s="15"/>
      <c r="X37" s="15"/>
      <c r="Y37" s="15"/>
    </row>
    <row r="38" spans="5:25" x14ac:dyDescent="0.25">
      <c r="E38" s="15"/>
      <c r="F38" s="15"/>
      <c r="G38" s="15"/>
      <c r="H38" s="15"/>
      <c r="I38" s="15"/>
      <c r="J38" s="15"/>
      <c r="K38" s="15"/>
      <c r="L38" s="15"/>
      <c r="M38" s="15"/>
      <c r="N38" s="15"/>
      <c r="O38" s="15"/>
      <c r="P38" s="15"/>
      <c r="Q38" s="15"/>
      <c r="R38" s="15"/>
      <c r="S38" s="15"/>
      <c r="T38" s="15"/>
      <c r="U38" s="15"/>
      <c r="V38" s="15"/>
      <c r="W38" s="15"/>
      <c r="X38" s="15"/>
      <c r="Y38" s="15"/>
    </row>
    <row r="39" spans="5:25" x14ac:dyDescent="0.25">
      <c r="E39" s="15"/>
      <c r="F39" s="15"/>
      <c r="G39" s="15"/>
      <c r="H39" s="15"/>
      <c r="I39" s="15"/>
      <c r="J39" s="15"/>
      <c r="K39" s="15"/>
      <c r="L39" s="15"/>
      <c r="M39" s="15"/>
      <c r="N39" s="15"/>
      <c r="O39" s="15"/>
      <c r="P39" s="15"/>
      <c r="Q39" s="15"/>
      <c r="R39" s="15"/>
      <c r="S39" s="15"/>
      <c r="T39" s="15"/>
      <c r="U39" s="15"/>
      <c r="V39" s="15"/>
      <c r="W39" s="15"/>
      <c r="X39" s="15"/>
      <c r="Y39" s="15"/>
    </row>
    <row r="40" spans="5:25" x14ac:dyDescent="0.25">
      <c r="E40" s="15"/>
      <c r="F40" s="15"/>
      <c r="G40" s="15"/>
      <c r="H40" s="15"/>
      <c r="I40" s="15"/>
      <c r="J40" s="15"/>
      <c r="K40" s="15"/>
      <c r="L40" s="15"/>
      <c r="M40" s="15"/>
      <c r="N40" s="15"/>
      <c r="O40" s="15"/>
      <c r="P40" s="15"/>
      <c r="Q40" s="15"/>
      <c r="R40" s="15"/>
      <c r="S40" s="15"/>
      <c r="T40" s="15"/>
      <c r="U40" s="15"/>
      <c r="V40" s="15"/>
      <c r="W40" s="15"/>
      <c r="X40" s="15"/>
      <c r="Y40" s="15"/>
    </row>
    <row r="41" spans="5:25" x14ac:dyDescent="0.25">
      <c r="E41" s="15"/>
      <c r="F41" s="15"/>
      <c r="G41" s="15"/>
      <c r="H41" s="15"/>
      <c r="I41" s="15"/>
      <c r="J41" s="15"/>
      <c r="K41" s="15"/>
      <c r="L41" s="15"/>
      <c r="M41" s="15"/>
      <c r="N41" s="15"/>
      <c r="O41" s="15"/>
      <c r="P41" s="15"/>
      <c r="Q41" s="15"/>
      <c r="R41" s="15"/>
      <c r="S41" s="15"/>
      <c r="T41" s="15"/>
      <c r="U41" s="15"/>
      <c r="V41" s="15"/>
      <c r="W41" s="15"/>
      <c r="X41" s="15"/>
      <c r="Y41"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6"/>
  <sheetViews>
    <sheetView topLeftCell="H1" workbookViewId="0">
      <selection activeCell="M10" sqref="M10"/>
    </sheetView>
  </sheetViews>
  <sheetFormatPr defaultRowHeight="15" x14ac:dyDescent="0.25"/>
  <cols>
    <col min="1" max="1" width="11.5703125" bestFit="1" customWidth="1"/>
    <col min="2" max="2" width="12.7109375" bestFit="1" customWidth="1"/>
    <col min="3" max="3" width="14.5703125" customWidth="1"/>
    <col min="4" max="4" width="16" bestFit="1" customWidth="1"/>
    <col min="6" max="6" width="19" customWidth="1"/>
    <col min="7" max="7" width="17.85546875" bestFit="1" customWidth="1"/>
    <col min="8" max="8" width="25.85546875" customWidth="1"/>
    <col min="9" max="9" width="14.42578125" customWidth="1"/>
    <col min="10" max="11" width="19.42578125" customWidth="1"/>
    <col min="12" max="12" width="21.28515625" customWidth="1"/>
    <col min="13" max="13" width="22.7109375" customWidth="1"/>
    <col min="14" max="14" width="16.28515625" bestFit="1" customWidth="1"/>
    <col min="15" max="15" width="16.28515625" customWidth="1"/>
    <col min="16" max="16" width="20.140625" bestFit="1" customWidth="1"/>
  </cols>
  <sheetData>
    <row r="1" spans="1:16" x14ac:dyDescent="0.25">
      <c r="A1" s="1" t="s">
        <v>0</v>
      </c>
      <c r="B1" s="1" t="s">
        <v>1</v>
      </c>
      <c r="C1" s="1" t="s">
        <v>2</v>
      </c>
      <c r="D1" s="1" t="s">
        <v>3</v>
      </c>
      <c r="E1" s="1" t="s">
        <v>4</v>
      </c>
      <c r="F1" s="1" t="s">
        <v>5</v>
      </c>
      <c r="G1" s="1" t="s">
        <v>6</v>
      </c>
      <c r="H1" s="1" t="s">
        <v>7</v>
      </c>
      <c r="I1" s="7" t="s">
        <v>190</v>
      </c>
      <c r="J1" s="7" t="s">
        <v>191</v>
      </c>
      <c r="K1" s="7" t="s">
        <v>192</v>
      </c>
      <c r="L1" s="7" t="s">
        <v>193</v>
      </c>
      <c r="M1" s="2"/>
      <c r="N1" s="2"/>
      <c r="O1" s="2"/>
      <c r="P1" s="2"/>
    </row>
    <row r="2" spans="1:16" x14ac:dyDescent="0.25">
      <c r="A2" t="s">
        <v>8</v>
      </c>
      <c r="B2" t="s">
        <v>82</v>
      </c>
      <c r="C2" t="s">
        <v>181</v>
      </c>
      <c r="D2" t="s">
        <v>151</v>
      </c>
      <c r="E2">
        <v>30000</v>
      </c>
      <c r="F2">
        <v>3</v>
      </c>
      <c r="G2">
        <v>3</v>
      </c>
      <c r="H2" t="s">
        <v>161</v>
      </c>
      <c r="I2">
        <f>VLOOKUP(H2,'Training Programme Data'!B:D,3,FALSE)</f>
        <v>500</v>
      </c>
      <c r="J2" t="str">
        <f>VLOOKUP(H2,'Training Programme Data'!B:D,2,FALSE)</f>
        <v>Technical</v>
      </c>
      <c r="K2">
        <f>E2+I2</f>
        <v>30500</v>
      </c>
      <c r="L2" t="str">
        <f>IF(G2&gt;4,"High Performer",IF(G2=2,"Needs Improvement","Satisfactory"))</f>
        <v>Satisfactory</v>
      </c>
    </row>
    <row r="3" spans="1:16" x14ac:dyDescent="0.25">
      <c r="A3" t="s">
        <v>9</v>
      </c>
      <c r="B3" t="s">
        <v>83</v>
      </c>
      <c r="C3" t="s">
        <v>182</v>
      </c>
      <c r="D3" t="s">
        <v>152</v>
      </c>
      <c r="E3">
        <v>45000</v>
      </c>
      <c r="F3">
        <v>5</v>
      </c>
      <c r="G3">
        <v>4</v>
      </c>
      <c r="H3" t="s">
        <v>163</v>
      </c>
      <c r="I3">
        <f>VLOOKUP(H3,'Training Programme Data'!B:D,3,FALSE)</f>
        <v>1000</v>
      </c>
      <c r="J3" t="str">
        <f>VLOOKUP(H3,'Training Programme Data'!B:D,2,FALSE)</f>
        <v>Leadership</v>
      </c>
      <c r="K3">
        <f t="shared" ref="K3:K66" si="0">E3+I3</f>
        <v>46000</v>
      </c>
      <c r="L3" t="str">
        <f t="shared" ref="L3:L66" si="1">IF(G3&gt;4,"High Performer",IF(G3=2,"Needs Improvement","Satisfactory"))</f>
        <v>Satisfactory</v>
      </c>
    </row>
    <row r="4" spans="1:16" x14ac:dyDescent="0.25">
      <c r="A4" t="s">
        <v>10</v>
      </c>
      <c r="B4" t="s">
        <v>84</v>
      </c>
      <c r="C4" t="s">
        <v>181</v>
      </c>
      <c r="D4" t="s">
        <v>153</v>
      </c>
      <c r="E4">
        <v>45000</v>
      </c>
      <c r="F4">
        <v>9</v>
      </c>
      <c r="G4">
        <v>2</v>
      </c>
      <c r="H4" t="s">
        <v>162</v>
      </c>
      <c r="I4">
        <f>VLOOKUP(H4,'Training Programme Data'!B:D,3,FALSE)</f>
        <v>600</v>
      </c>
      <c r="J4" t="str">
        <f>VLOOKUP(H4,'Training Programme Data'!B:D,2,FALSE)</f>
        <v>Technical Tools</v>
      </c>
      <c r="K4">
        <f t="shared" si="0"/>
        <v>45600</v>
      </c>
      <c r="L4" t="str">
        <f t="shared" si="1"/>
        <v>Needs Improvement</v>
      </c>
    </row>
    <row r="5" spans="1:16" x14ac:dyDescent="0.25">
      <c r="A5" t="s">
        <v>11</v>
      </c>
      <c r="B5" t="s">
        <v>85</v>
      </c>
      <c r="C5" t="s">
        <v>181</v>
      </c>
      <c r="D5" t="s">
        <v>154</v>
      </c>
      <c r="E5">
        <v>50000</v>
      </c>
      <c r="F5">
        <v>2</v>
      </c>
      <c r="G5">
        <v>3</v>
      </c>
      <c r="H5" t="s">
        <v>161</v>
      </c>
      <c r="I5">
        <f>VLOOKUP(H5,'Training Programme Data'!B:D,3,FALSE)</f>
        <v>500</v>
      </c>
      <c r="J5" t="str">
        <f>VLOOKUP(H5,'Training Programme Data'!B:D,2,FALSE)</f>
        <v>Technical</v>
      </c>
      <c r="K5">
        <f t="shared" si="0"/>
        <v>50500</v>
      </c>
      <c r="L5" t="str">
        <f t="shared" si="1"/>
        <v>Satisfactory</v>
      </c>
    </row>
    <row r="6" spans="1:16" x14ac:dyDescent="0.25">
      <c r="A6" t="s">
        <v>12</v>
      </c>
      <c r="B6" t="s">
        <v>86</v>
      </c>
      <c r="C6" t="s">
        <v>183</v>
      </c>
      <c r="D6" t="s">
        <v>155</v>
      </c>
      <c r="E6">
        <v>35000</v>
      </c>
      <c r="F6">
        <v>8</v>
      </c>
      <c r="G6">
        <v>4</v>
      </c>
      <c r="H6" t="s">
        <v>162</v>
      </c>
      <c r="I6">
        <f>VLOOKUP(H6,'Training Programme Data'!B:D,3,FALSE)</f>
        <v>600</v>
      </c>
      <c r="J6" t="str">
        <f>VLOOKUP(H6,'Training Programme Data'!B:D,2,FALSE)</f>
        <v>Technical Tools</v>
      </c>
      <c r="K6">
        <f t="shared" si="0"/>
        <v>35600</v>
      </c>
      <c r="L6" t="str">
        <f t="shared" si="1"/>
        <v>Satisfactory</v>
      </c>
    </row>
    <row r="7" spans="1:16" x14ac:dyDescent="0.25">
      <c r="A7" t="s">
        <v>13</v>
      </c>
      <c r="B7" t="s">
        <v>87</v>
      </c>
      <c r="C7" t="s">
        <v>181</v>
      </c>
      <c r="D7" t="s">
        <v>156</v>
      </c>
      <c r="E7">
        <v>25000</v>
      </c>
      <c r="F7">
        <v>5</v>
      </c>
      <c r="G7">
        <v>1</v>
      </c>
      <c r="H7" t="s">
        <v>163</v>
      </c>
      <c r="I7">
        <f>VLOOKUP(H7,'Training Programme Data'!B:D,3,FALSE)</f>
        <v>1000</v>
      </c>
      <c r="J7" t="str">
        <f>VLOOKUP(H7,'Training Programme Data'!B:D,2,FALSE)</f>
        <v>Leadership</v>
      </c>
      <c r="K7">
        <f t="shared" si="0"/>
        <v>26000</v>
      </c>
      <c r="L7" t="str">
        <f t="shared" si="1"/>
        <v>Satisfactory</v>
      </c>
    </row>
    <row r="8" spans="1:16" x14ac:dyDescent="0.25">
      <c r="A8" t="s">
        <v>14</v>
      </c>
      <c r="B8" t="s">
        <v>88</v>
      </c>
      <c r="C8" t="s">
        <v>150</v>
      </c>
      <c r="D8" t="s">
        <v>151</v>
      </c>
      <c r="E8">
        <v>50000</v>
      </c>
      <c r="F8">
        <v>7</v>
      </c>
      <c r="G8">
        <v>5</v>
      </c>
      <c r="H8" t="s">
        <v>161</v>
      </c>
      <c r="I8">
        <f>VLOOKUP(H8,'Training Programme Data'!B:D,3,FALSE)</f>
        <v>500</v>
      </c>
      <c r="J8" t="str">
        <f>VLOOKUP(H8,'Training Programme Data'!B:D,2,FALSE)</f>
        <v>Technical</v>
      </c>
      <c r="K8">
        <f t="shared" si="0"/>
        <v>50500</v>
      </c>
      <c r="L8" t="str">
        <f t="shared" si="1"/>
        <v>High Performer</v>
      </c>
    </row>
    <row r="9" spans="1:16" x14ac:dyDescent="0.25">
      <c r="A9" t="s">
        <v>15</v>
      </c>
      <c r="B9" t="s">
        <v>89</v>
      </c>
      <c r="C9" t="s">
        <v>184</v>
      </c>
      <c r="D9" t="s">
        <v>157</v>
      </c>
      <c r="E9">
        <v>40000</v>
      </c>
      <c r="F9">
        <v>8</v>
      </c>
      <c r="G9">
        <v>3</v>
      </c>
      <c r="H9" t="s">
        <v>175</v>
      </c>
      <c r="I9">
        <f>VLOOKUP(H9,'Training Programme Data'!B:D,3,FALSE)</f>
        <v>700</v>
      </c>
      <c r="J9" t="str">
        <f>VLOOKUP(H9,'Training Programme Data'!B:D,2,FALSE)</f>
        <v>Teamwork</v>
      </c>
      <c r="K9">
        <f t="shared" si="0"/>
        <v>40700</v>
      </c>
      <c r="L9" t="str">
        <f t="shared" si="1"/>
        <v>Satisfactory</v>
      </c>
    </row>
    <row r="10" spans="1:16" x14ac:dyDescent="0.25">
      <c r="A10" t="s">
        <v>16</v>
      </c>
      <c r="B10" t="s">
        <v>90</v>
      </c>
      <c r="C10" t="s">
        <v>182</v>
      </c>
      <c r="D10" t="s">
        <v>156</v>
      </c>
      <c r="E10">
        <v>25000</v>
      </c>
      <c r="F10">
        <v>1</v>
      </c>
      <c r="G10" s="4">
        <v>2.4500000000000002</v>
      </c>
      <c r="H10" t="s">
        <v>164</v>
      </c>
      <c r="I10">
        <f>VLOOKUP(H10,'Training Programme Data'!B:D,3,FALSE)</f>
        <v>800</v>
      </c>
      <c r="J10" t="str">
        <f>VLOOKUP(H10,'Training Programme Data'!B:D,2,FALSE)</f>
        <v>Project Management</v>
      </c>
      <c r="K10">
        <f t="shared" si="0"/>
        <v>25800</v>
      </c>
      <c r="L10" t="str">
        <f t="shared" si="1"/>
        <v>Satisfactory</v>
      </c>
      <c r="M10" s="5">
        <f>AVERAGEIF(C2:C76, "FINANCE",G2:G76)</f>
        <v>2.4295454545454547</v>
      </c>
    </row>
    <row r="11" spans="1:16" x14ac:dyDescent="0.25">
      <c r="A11" t="s">
        <v>17</v>
      </c>
      <c r="B11" t="s">
        <v>91</v>
      </c>
      <c r="C11" t="s">
        <v>183</v>
      </c>
      <c r="D11" t="s">
        <v>152</v>
      </c>
      <c r="E11">
        <v>55000</v>
      </c>
      <c r="F11">
        <v>6</v>
      </c>
      <c r="G11">
        <v>3</v>
      </c>
      <c r="H11" t="s">
        <v>162</v>
      </c>
      <c r="I11">
        <f>VLOOKUP(H11,'Training Programme Data'!B:D,3,FALSE)</f>
        <v>600</v>
      </c>
      <c r="J11" t="str">
        <f>VLOOKUP(H11,'Training Programme Data'!B:D,2,FALSE)</f>
        <v>Technical Tools</v>
      </c>
      <c r="K11">
        <f t="shared" si="0"/>
        <v>55600</v>
      </c>
      <c r="L11" t="str">
        <f t="shared" si="1"/>
        <v>Satisfactory</v>
      </c>
      <c r="M11">
        <f>AVERAGEIF(C2:C76, "MARKETING",G2:G76)</f>
        <v>2.1764705882352939</v>
      </c>
    </row>
    <row r="12" spans="1:16" x14ac:dyDescent="0.25">
      <c r="A12" t="s">
        <v>18</v>
      </c>
      <c r="B12" t="s">
        <v>92</v>
      </c>
      <c r="C12" t="s">
        <v>182</v>
      </c>
      <c r="D12" t="s">
        <v>156</v>
      </c>
      <c r="E12">
        <v>65000</v>
      </c>
      <c r="F12">
        <v>1</v>
      </c>
      <c r="G12">
        <v>5</v>
      </c>
      <c r="H12" t="s">
        <v>164</v>
      </c>
      <c r="I12">
        <f>VLOOKUP(H12,'Training Programme Data'!B:D,3,FALSE)</f>
        <v>800</v>
      </c>
      <c r="J12" t="str">
        <f>VLOOKUP(H12,'Training Programme Data'!B:D,2,FALSE)</f>
        <v>Project Management</v>
      </c>
      <c r="K12">
        <f t="shared" si="0"/>
        <v>65800</v>
      </c>
      <c r="L12" t="str">
        <f t="shared" si="1"/>
        <v>High Performer</v>
      </c>
      <c r="M12" s="3">
        <f>AVERAGEIF(C2:C76, "IT SUPPORT", G2:G76)</f>
        <v>2.8181818181818183</v>
      </c>
    </row>
    <row r="13" spans="1:16" x14ac:dyDescent="0.25">
      <c r="A13" t="s">
        <v>18</v>
      </c>
      <c r="B13" t="s">
        <v>92</v>
      </c>
      <c r="C13" t="s">
        <v>182</v>
      </c>
      <c r="D13" t="s">
        <v>156</v>
      </c>
      <c r="E13">
        <v>65000</v>
      </c>
      <c r="F13">
        <v>1</v>
      </c>
      <c r="G13">
        <v>2</v>
      </c>
      <c r="H13" t="s">
        <v>164</v>
      </c>
      <c r="I13">
        <f>VLOOKUP(H13,'Training Programme Data'!B:D,3,FALSE)</f>
        <v>800</v>
      </c>
      <c r="J13" t="str">
        <f>VLOOKUP(H13,'Training Programme Data'!B:D,2,FALSE)</f>
        <v>Project Management</v>
      </c>
      <c r="K13">
        <f t="shared" si="0"/>
        <v>65800</v>
      </c>
      <c r="L13" t="str">
        <f t="shared" si="1"/>
        <v>Needs Improvement</v>
      </c>
      <c r="M13">
        <f>AVERAGEIF(C2:C76, "HR",G2:G76)</f>
        <v>2.3333333333333335</v>
      </c>
    </row>
    <row r="14" spans="1:16" x14ac:dyDescent="0.25">
      <c r="A14" t="s">
        <v>19</v>
      </c>
      <c r="B14" t="s">
        <v>93</v>
      </c>
      <c r="C14" t="s">
        <v>184</v>
      </c>
      <c r="D14" t="s">
        <v>158</v>
      </c>
      <c r="E14">
        <v>40000</v>
      </c>
      <c r="F14">
        <v>2</v>
      </c>
      <c r="G14">
        <v>3</v>
      </c>
      <c r="H14" t="s">
        <v>161</v>
      </c>
      <c r="I14">
        <f>VLOOKUP(H14,'Training Programme Data'!B:D,3,FALSE)</f>
        <v>500</v>
      </c>
      <c r="J14" t="str">
        <f>VLOOKUP(H14,'Training Programme Data'!B:D,2,FALSE)</f>
        <v>Technical</v>
      </c>
      <c r="K14">
        <f t="shared" si="0"/>
        <v>40500</v>
      </c>
      <c r="L14" t="str">
        <f t="shared" si="1"/>
        <v>Satisfactory</v>
      </c>
      <c r="M14">
        <f>AVERAGEIF(C2:C76, "DEVELOPMENT", G2:G76)</f>
        <v>2.2105263157894739</v>
      </c>
    </row>
    <row r="15" spans="1:16" x14ac:dyDescent="0.25">
      <c r="A15" t="s">
        <v>20</v>
      </c>
      <c r="B15" t="s">
        <v>94</v>
      </c>
      <c r="C15" t="s">
        <v>184</v>
      </c>
      <c r="D15" t="s">
        <v>151</v>
      </c>
      <c r="E15">
        <v>40000</v>
      </c>
      <c r="F15">
        <v>1</v>
      </c>
      <c r="G15">
        <v>2</v>
      </c>
      <c r="H15" t="s">
        <v>162</v>
      </c>
      <c r="I15">
        <f>VLOOKUP(H15,'Training Programme Data'!B:D,3,FALSE)</f>
        <v>600</v>
      </c>
      <c r="J15" t="str">
        <f>VLOOKUP(H15,'Training Programme Data'!B:D,2,FALSE)</f>
        <v>Technical Tools</v>
      </c>
      <c r="K15">
        <f t="shared" si="0"/>
        <v>40600</v>
      </c>
      <c r="L15" t="str">
        <f t="shared" si="1"/>
        <v>Needs Improvement</v>
      </c>
    </row>
    <row r="16" spans="1:16" x14ac:dyDescent="0.25">
      <c r="A16" t="s">
        <v>21</v>
      </c>
      <c r="B16" t="s">
        <v>95</v>
      </c>
      <c r="C16" t="s">
        <v>184</v>
      </c>
      <c r="D16" t="s">
        <v>152</v>
      </c>
      <c r="E16">
        <v>50000</v>
      </c>
      <c r="F16">
        <v>5</v>
      </c>
      <c r="G16">
        <v>2</v>
      </c>
      <c r="H16" t="s">
        <v>163</v>
      </c>
      <c r="I16">
        <f>VLOOKUP(H16,'Training Programme Data'!B:D,3,FALSE)</f>
        <v>1000</v>
      </c>
      <c r="J16" t="str">
        <f>VLOOKUP(H16,'Training Programme Data'!B:D,2,FALSE)</f>
        <v>Leadership</v>
      </c>
      <c r="K16">
        <f t="shared" si="0"/>
        <v>51000</v>
      </c>
      <c r="L16" t="str">
        <f t="shared" si="1"/>
        <v>Needs Improvement</v>
      </c>
    </row>
    <row r="17" spans="1:12" x14ac:dyDescent="0.25">
      <c r="A17" t="s">
        <v>22</v>
      </c>
      <c r="B17" t="s">
        <v>95</v>
      </c>
      <c r="C17" t="s">
        <v>182</v>
      </c>
      <c r="D17" t="s">
        <v>156</v>
      </c>
      <c r="E17">
        <v>35000</v>
      </c>
      <c r="F17">
        <v>9</v>
      </c>
      <c r="G17">
        <v>2</v>
      </c>
      <c r="H17" t="s">
        <v>164</v>
      </c>
      <c r="I17">
        <f>VLOOKUP(H17,'Training Programme Data'!B:D,3,FALSE)</f>
        <v>800</v>
      </c>
      <c r="J17" t="str">
        <f>VLOOKUP(H17,'Training Programme Data'!B:D,2,FALSE)</f>
        <v>Project Management</v>
      </c>
      <c r="K17">
        <f t="shared" si="0"/>
        <v>35800</v>
      </c>
      <c r="L17" t="str">
        <f t="shared" si="1"/>
        <v>Needs Improvement</v>
      </c>
    </row>
    <row r="18" spans="1:12" x14ac:dyDescent="0.25">
      <c r="A18" t="s">
        <v>23</v>
      </c>
      <c r="B18" t="s">
        <v>96</v>
      </c>
      <c r="C18" t="s">
        <v>184</v>
      </c>
      <c r="D18" t="s">
        <v>157</v>
      </c>
      <c r="E18">
        <v>50000</v>
      </c>
      <c r="F18">
        <v>6</v>
      </c>
      <c r="G18">
        <v>1</v>
      </c>
      <c r="H18" t="s">
        <v>161</v>
      </c>
      <c r="I18">
        <f>VLOOKUP(H18,'Training Programme Data'!B:D,3,FALSE)</f>
        <v>500</v>
      </c>
      <c r="J18" t="str">
        <f>VLOOKUP(H18,'Training Programme Data'!B:D,2,FALSE)</f>
        <v>Technical</v>
      </c>
      <c r="K18">
        <f t="shared" si="0"/>
        <v>50500</v>
      </c>
      <c r="L18" t="str">
        <f t="shared" si="1"/>
        <v>Satisfactory</v>
      </c>
    </row>
    <row r="19" spans="1:12" x14ac:dyDescent="0.25">
      <c r="A19" t="s">
        <v>24</v>
      </c>
      <c r="B19" t="s">
        <v>97</v>
      </c>
      <c r="C19" t="s">
        <v>182</v>
      </c>
      <c r="D19" t="s">
        <v>154</v>
      </c>
      <c r="E19">
        <v>55000</v>
      </c>
      <c r="F19">
        <v>1</v>
      </c>
      <c r="G19">
        <v>1</v>
      </c>
      <c r="H19" t="s">
        <v>175</v>
      </c>
      <c r="I19">
        <f>VLOOKUP(H19,'Training Programme Data'!B:D,3,FALSE)</f>
        <v>700</v>
      </c>
      <c r="J19" t="str">
        <f>VLOOKUP(H19,'Training Programme Data'!B:D,2,FALSE)</f>
        <v>Teamwork</v>
      </c>
      <c r="K19">
        <f t="shared" si="0"/>
        <v>55700</v>
      </c>
      <c r="L19" t="str">
        <f t="shared" si="1"/>
        <v>Satisfactory</v>
      </c>
    </row>
    <row r="20" spans="1:12" x14ac:dyDescent="0.25">
      <c r="A20" t="s">
        <v>25</v>
      </c>
      <c r="B20" t="s">
        <v>98</v>
      </c>
      <c r="C20" t="s">
        <v>184</v>
      </c>
      <c r="D20" t="s">
        <v>159</v>
      </c>
      <c r="E20">
        <v>35000</v>
      </c>
      <c r="F20">
        <v>1</v>
      </c>
      <c r="G20">
        <v>1</v>
      </c>
      <c r="H20" t="s">
        <v>162</v>
      </c>
      <c r="I20">
        <f>VLOOKUP(H20,'Training Programme Data'!B:D,3,FALSE)</f>
        <v>600</v>
      </c>
      <c r="J20" t="str">
        <f>VLOOKUP(H20,'Training Programme Data'!B:D,2,FALSE)</f>
        <v>Technical Tools</v>
      </c>
      <c r="K20">
        <f t="shared" si="0"/>
        <v>35600</v>
      </c>
      <c r="L20" t="str">
        <f t="shared" si="1"/>
        <v>Satisfactory</v>
      </c>
    </row>
    <row r="21" spans="1:12" x14ac:dyDescent="0.25">
      <c r="A21" t="s">
        <v>26</v>
      </c>
      <c r="B21" t="s">
        <v>99</v>
      </c>
      <c r="C21" t="s">
        <v>150</v>
      </c>
      <c r="D21" t="s">
        <v>152</v>
      </c>
      <c r="E21">
        <v>55000</v>
      </c>
      <c r="F21">
        <v>2</v>
      </c>
      <c r="G21">
        <v>1</v>
      </c>
      <c r="H21" t="s">
        <v>164</v>
      </c>
      <c r="I21">
        <f>VLOOKUP(H21,'Training Programme Data'!B:D,3,FALSE)</f>
        <v>800</v>
      </c>
      <c r="J21" t="str">
        <f>VLOOKUP(H21,'Training Programme Data'!B:D,2,FALSE)</f>
        <v>Project Management</v>
      </c>
      <c r="K21">
        <f t="shared" si="0"/>
        <v>55800</v>
      </c>
      <c r="L21" t="str">
        <f t="shared" si="1"/>
        <v>Satisfactory</v>
      </c>
    </row>
    <row r="22" spans="1:12" x14ac:dyDescent="0.25">
      <c r="A22" t="s">
        <v>27</v>
      </c>
      <c r="B22" t="s">
        <v>100</v>
      </c>
      <c r="C22" t="s">
        <v>184</v>
      </c>
      <c r="D22" t="s">
        <v>160</v>
      </c>
      <c r="E22">
        <v>35000</v>
      </c>
      <c r="F22">
        <v>9</v>
      </c>
      <c r="G22">
        <v>2</v>
      </c>
      <c r="H22" t="s">
        <v>164</v>
      </c>
      <c r="I22">
        <f>VLOOKUP(H22,'Training Programme Data'!B:D,3,FALSE)</f>
        <v>800</v>
      </c>
      <c r="J22" t="str">
        <f>VLOOKUP(H22,'Training Programme Data'!B:D,2,FALSE)</f>
        <v>Project Management</v>
      </c>
      <c r="K22">
        <f t="shared" si="0"/>
        <v>35800</v>
      </c>
      <c r="L22" t="str">
        <f t="shared" si="1"/>
        <v>Needs Improvement</v>
      </c>
    </row>
    <row r="23" spans="1:12" x14ac:dyDescent="0.25">
      <c r="A23" t="s">
        <v>28</v>
      </c>
      <c r="B23" t="s">
        <v>101</v>
      </c>
      <c r="C23" t="s">
        <v>182</v>
      </c>
      <c r="D23" t="s">
        <v>155</v>
      </c>
      <c r="E23">
        <v>30000</v>
      </c>
      <c r="F23">
        <v>3</v>
      </c>
      <c r="G23">
        <v>3</v>
      </c>
      <c r="H23" t="s">
        <v>163</v>
      </c>
      <c r="I23">
        <f>VLOOKUP(H23,'Training Programme Data'!B:D,3,FALSE)</f>
        <v>1000</v>
      </c>
      <c r="J23" t="str">
        <f>VLOOKUP(H23,'Training Programme Data'!B:D,2,FALSE)</f>
        <v>Leadership</v>
      </c>
      <c r="K23">
        <f t="shared" si="0"/>
        <v>31000</v>
      </c>
      <c r="L23" t="str">
        <f t="shared" si="1"/>
        <v>Satisfactory</v>
      </c>
    </row>
    <row r="24" spans="1:12" x14ac:dyDescent="0.25">
      <c r="A24" t="s">
        <v>29</v>
      </c>
      <c r="B24" t="s">
        <v>102</v>
      </c>
      <c r="C24" t="s">
        <v>181</v>
      </c>
      <c r="D24" t="s">
        <v>156</v>
      </c>
      <c r="E24">
        <v>40000</v>
      </c>
      <c r="F24">
        <v>1</v>
      </c>
      <c r="G24">
        <v>1</v>
      </c>
      <c r="H24" t="s">
        <v>163</v>
      </c>
      <c r="I24">
        <f>VLOOKUP(H24,'Training Programme Data'!B:D,3,FALSE)</f>
        <v>1000</v>
      </c>
      <c r="J24" t="str">
        <f>VLOOKUP(H24,'Training Programme Data'!B:D,2,FALSE)</f>
        <v>Leadership</v>
      </c>
      <c r="K24">
        <f t="shared" si="0"/>
        <v>41000</v>
      </c>
      <c r="L24" t="str">
        <f t="shared" si="1"/>
        <v>Satisfactory</v>
      </c>
    </row>
    <row r="25" spans="1:12" x14ac:dyDescent="0.25">
      <c r="A25" t="s">
        <v>30</v>
      </c>
      <c r="B25" t="s">
        <v>103</v>
      </c>
      <c r="C25" t="s">
        <v>184</v>
      </c>
      <c r="D25" t="s">
        <v>160</v>
      </c>
      <c r="E25">
        <v>60000</v>
      </c>
      <c r="F25">
        <v>5</v>
      </c>
      <c r="G25">
        <v>2</v>
      </c>
      <c r="H25" t="s">
        <v>161</v>
      </c>
      <c r="I25">
        <f>VLOOKUP(H25,'Training Programme Data'!B:D,3,FALSE)</f>
        <v>500</v>
      </c>
      <c r="J25" t="str">
        <f>VLOOKUP(H25,'Training Programme Data'!B:D,2,FALSE)</f>
        <v>Technical</v>
      </c>
      <c r="K25">
        <f t="shared" si="0"/>
        <v>60500</v>
      </c>
      <c r="L25" t="str">
        <f t="shared" si="1"/>
        <v>Needs Improvement</v>
      </c>
    </row>
    <row r="26" spans="1:12" x14ac:dyDescent="0.25">
      <c r="A26" t="s">
        <v>31</v>
      </c>
      <c r="B26" t="s">
        <v>104</v>
      </c>
      <c r="C26" t="s">
        <v>181</v>
      </c>
      <c r="D26" t="s">
        <v>154</v>
      </c>
      <c r="E26">
        <v>65000</v>
      </c>
      <c r="F26">
        <v>7</v>
      </c>
      <c r="G26">
        <v>4</v>
      </c>
      <c r="H26" t="s">
        <v>164</v>
      </c>
      <c r="I26">
        <f>VLOOKUP(H26,'Training Programme Data'!B:D,3,FALSE)</f>
        <v>800</v>
      </c>
      <c r="J26" t="str">
        <f>VLOOKUP(H26,'Training Programme Data'!B:D,2,FALSE)</f>
        <v>Project Management</v>
      </c>
      <c r="K26">
        <f t="shared" si="0"/>
        <v>65800</v>
      </c>
      <c r="L26" t="str">
        <f t="shared" si="1"/>
        <v>Satisfactory</v>
      </c>
    </row>
    <row r="27" spans="1:12" x14ac:dyDescent="0.25">
      <c r="A27" t="s">
        <v>32</v>
      </c>
      <c r="B27" t="s">
        <v>105</v>
      </c>
      <c r="C27" t="s">
        <v>150</v>
      </c>
      <c r="D27" t="s">
        <v>157</v>
      </c>
      <c r="E27">
        <v>55000</v>
      </c>
      <c r="F27">
        <v>6</v>
      </c>
      <c r="G27">
        <v>3</v>
      </c>
      <c r="H27" t="s">
        <v>161</v>
      </c>
      <c r="I27">
        <f>VLOOKUP(H27,'Training Programme Data'!B:D,3,FALSE)</f>
        <v>500</v>
      </c>
      <c r="J27" t="str">
        <f>VLOOKUP(H27,'Training Programme Data'!B:D,2,FALSE)</f>
        <v>Technical</v>
      </c>
      <c r="K27">
        <f t="shared" si="0"/>
        <v>55500</v>
      </c>
      <c r="L27" t="str">
        <f t="shared" si="1"/>
        <v>Satisfactory</v>
      </c>
    </row>
    <row r="28" spans="1:12" x14ac:dyDescent="0.25">
      <c r="A28" t="s">
        <v>33</v>
      </c>
      <c r="B28" t="s">
        <v>106</v>
      </c>
      <c r="C28" t="s">
        <v>183</v>
      </c>
      <c r="D28" t="s">
        <v>151</v>
      </c>
      <c r="E28">
        <v>25000</v>
      </c>
      <c r="F28">
        <v>1</v>
      </c>
      <c r="G28">
        <v>3</v>
      </c>
      <c r="H28" t="s">
        <v>161</v>
      </c>
      <c r="I28">
        <f>VLOOKUP(H28,'Training Programme Data'!B:D,3,FALSE)</f>
        <v>500</v>
      </c>
      <c r="J28" t="str">
        <f>VLOOKUP(H28,'Training Programme Data'!B:D,2,FALSE)</f>
        <v>Technical</v>
      </c>
      <c r="K28">
        <f t="shared" si="0"/>
        <v>25500</v>
      </c>
      <c r="L28" t="str">
        <f t="shared" si="1"/>
        <v>Satisfactory</v>
      </c>
    </row>
    <row r="29" spans="1:12" x14ac:dyDescent="0.25">
      <c r="A29" t="s">
        <v>34</v>
      </c>
      <c r="B29" t="s">
        <v>107</v>
      </c>
      <c r="C29" t="s">
        <v>150</v>
      </c>
      <c r="D29" t="s">
        <v>152</v>
      </c>
      <c r="E29">
        <v>35000</v>
      </c>
      <c r="F29">
        <v>5</v>
      </c>
      <c r="G29">
        <v>1</v>
      </c>
      <c r="H29" t="s">
        <v>162</v>
      </c>
      <c r="I29">
        <f>VLOOKUP(H29,'Training Programme Data'!B:D,3,FALSE)</f>
        <v>600</v>
      </c>
      <c r="J29" t="str">
        <f>VLOOKUP(H29,'Training Programme Data'!B:D,2,FALSE)</f>
        <v>Technical Tools</v>
      </c>
      <c r="K29">
        <f t="shared" si="0"/>
        <v>35600</v>
      </c>
      <c r="L29" t="str">
        <f t="shared" si="1"/>
        <v>Satisfactory</v>
      </c>
    </row>
    <row r="30" spans="1:12" x14ac:dyDescent="0.25">
      <c r="A30" t="s">
        <v>35</v>
      </c>
      <c r="B30" t="s">
        <v>108</v>
      </c>
      <c r="C30" t="s">
        <v>184</v>
      </c>
      <c r="D30" t="s">
        <v>158</v>
      </c>
      <c r="E30">
        <v>65000</v>
      </c>
      <c r="F30">
        <v>5</v>
      </c>
      <c r="G30">
        <v>1</v>
      </c>
      <c r="H30" t="s">
        <v>161</v>
      </c>
      <c r="I30">
        <f>VLOOKUP(H30,'Training Programme Data'!B:D,3,FALSE)</f>
        <v>500</v>
      </c>
      <c r="J30" t="str">
        <f>VLOOKUP(H30,'Training Programme Data'!B:D,2,FALSE)</f>
        <v>Technical</v>
      </c>
      <c r="K30">
        <f t="shared" si="0"/>
        <v>65500</v>
      </c>
      <c r="L30" t="str">
        <f t="shared" si="1"/>
        <v>Satisfactory</v>
      </c>
    </row>
    <row r="31" spans="1:12" x14ac:dyDescent="0.25">
      <c r="A31" t="s">
        <v>36</v>
      </c>
      <c r="B31" t="s">
        <v>109</v>
      </c>
      <c r="C31" t="s">
        <v>181</v>
      </c>
      <c r="D31" t="s">
        <v>159</v>
      </c>
      <c r="E31">
        <v>25000</v>
      </c>
      <c r="F31">
        <v>6</v>
      </c>
      <c r="G31">
        <v>1</v>
      </c>
      <c r="H31" t="s">
        <v>162</v>
      </c>
      <c r="I31">
        <f>VLOOKUP(H31,'Training Programme Data'!B:D,3,FALSE)</f>
        <v>600</v>
      </c>
      <c r="J31" t="str">
        <f>VLOOKUP(H31,'Training Programme Data'!B:D,2,FALSE)</f>
        <v>Technical Tools</v>
      </c>
      <c r="K31">
        <f t="shared" si="0"/>
        <v>25600</v>
      </c>
      <c r="L31" t="str">
        <f t="shared" si="1"/>
        <v>Satisfactory</v>
      </c>
    </row>
    <row r="32" spans="1:12" x14ac:dyDescent="0.25">
      <c r="A32" t="s">
        <v>37</v>
      </c>
      <c r="B32" t="s">
        <v>110</v>
      </c>
      <c r="C32" t="s">
        <v>181</v>
      </c>
      <c r="D32" t="s">
        <v>159</v>
      </c>
      <c r="E32">
        <v>65000</v>
      </c>
      <c r="F32">
        <v>3</v>
      </c>
      <c r="G32">
        <v>1</v>
      </c>
      <c r="H32" t="s">
        <v>163</v>
      </c>
      <c r="I32">
        <f>VLOOKUP(H32,'Training Programme Data'!B:D,3,FALSE)</f>
        <v>1000</v>
      </c>
      <c r="J32" t="str">
        <f>VLOOKUP(H32,'Training Programme Data'!B:D,2,FALSE)</f>
        <v>Leadership</v>
      </c>
      <c r="K32">
        <f t="shared" si="0"/>
        <v>66000</v>
      </c>
      <c r="L32" t="str">
        <f t="shared" si="1"/>
        <v>Satisfactory</v>
      </c>
    </row>
    <row r="33" spans="1:12" x14ac:dyDescent="0.25">
      <c r="A33" t="s">
        <v>38</v>
      </c>
      <c r="B33" t="s">
        <v>111</v>
      </c>
      <c r="C33" t="s">
        <v>182</v>
      </c>
      <c r="D33" t="s">
        <v>156</v>
      </c>
      <c r="E33">
        <v>60000</v>
      </c>
      <c r="F33">
        <v>5</v>
      </c>
      <c r="G33">
        <v>2</v>
      </c>
      <c r="H33" t="s">
        <v>161</v>
      </c>
      <c r="I33">
        <f>VLOOKUP(H33,'Training Programme Data'!B:D,3,FALSE)</f>
        <v>500</v>
      </c>
      <c r="J33" t="str">
        <f>VLOOKUP(H33,'Training Programme Data'!B:D,2,FALSE)</f>
        <v>Technical</v>
      </c>
      <c r="K33">
        <f t="shared" si="0"/>
        <v>60500</v>
      </c>
      <c r="L33" t="str">
        <f t="shared" si="1"/>
        <v>Needs Improvement</v>
      </c>
    </row>
    <row r="34" spans="1:12" x14ac:dyDescent="0.25">
      <c r="A34" t="s">
        <v>39</v>
      </c>
      <c r="B34" t="s">
        <v>112</v>
      </c>
      <c r="C34" t="s">
        <v>181</v>
      </c>
      <c r="D34" t="s">
        <v>151</v>
      </c>
      <c r="E34">
        <v>25000</v>
      </c>
      <c r="F34">
        <v>7</v>
      </c>
      <c r="G34">
        <v>1</v>
      </c>
      <c r="H34" t="s">
        <v>163</v>
      </c>
      <c r="I34">
        <f>VLOOKUP(H34,'Training Programme Data'!B:D,3,FALSE)</f>
        <v>1000</v>
      </c>
      <c r="J34" t="str">
        <f>VLOOKUP(H34,'Training Programme Data'!B:D,2,FALSE)</f>
        <v>Leadership</v>
      </c>
      <c r="K34">
        <f t="shared" si="0"/>
        <v>26000</v>
      </c>
      <c r="L34" t="str">
        <f t="shared" si="1"/>
        <v>Satisfactory</v>
      </c>
    </row>
    <row r="35" spans="1:12" x14ac:dyDescent="0.25">
      <c r="A35" t="s">
        <v>40</v>
      </c>
      <c r="B35" t="s">
        <v>113</v>
      </c>
      <c r="C35" t="s">
        <v>182</v>
      </c>
      <c r="D35" t="s">
        <v>159</v>
      </c>
      <c r="E35">
        <v>50000</v>
      </c>
      <c r="F35">
        <v>5</v>
      </c>
      <c r="G35">
        <v>1</v>
      </c>
      <c r="H35" t="s">
        <v>163</v>
      </c>
      <c r="I35">
        <f>VLOOKUP(H35,'Training Programme Data'!B:D,3,FALSE)</f>
        <v>1000</v>
      </c>
      <c r="J35" t="str">
        <f>VLOOKUP(H35,'Training Programme Data'!B:D,2,FALSE)</f>
        <v>Leadership</v>
      </c>
      <c r="K35">
        <f t="shared" si="0"/>
        <v>51000</v>
      </c>
      <c r="L35" t="str">
        <f t="shared" si="1"/>
        <v>Satisfactory</v>
      </c>
    </row>
    <row r="36" spans="1:12" x14ac:dyDescent="0.25">
      <c r="A36" t="s">
        <v>41</v>
      </c>
      <c r="B36" t="s">
        <v>114</v>
      </c>
      <c r="C36" t="s">
        <v>183</v>
      </c>
      <c r="D36" t="s">
        <v>160</v>
      </c>
      <c r="E36">
        <v>45000</v>
      </c>
      <c r="F36">
        <v>5</v>
      </c>
      <c r="G36">
        <v>1</v>
      </c>
      <c r="H36" t="s">
        <v>164</v>
      </c>
      <c r="I36">
        <f>VLOOKUP(H36,'Training Programme Data'!B:D,3,FALSE)</f>
        <v>800</v>
      </c>
      <c r="J36" t="str">
        <f>VLOOKUP(H36,'Training Programme Data'!B:D,2,FALSE)</f>
        <v>Project Management</v>
      </c>
      <c r="K36">
        <f t="shared" si="0"/>
        <v>45800</v>
      </c>
      <c r="L36" t="str">
        <f t="shared" si="1"/>
        <v>Satisfactory</v>
      </c>
    </row>
    <row r="37" spans="1:12" x14ac:dyDescent="0.25">
      <c r="A37" t="s">
        <v>42</v>
      </c>
      <c r="B37" t="s">
        <v>115</v>
      </c>
      <c r="C37" t="s">
        <v>184</v>
      </c>
      <c r="D37" t="s">
        <v>153</v>
      </c>
      <c r="E37">
        <v>50000</v>
      </c>
      <c r="F37">
        <v>5</v>
      </c>
      <c r="G37">
        <v>3</v>
      </c>
      <c r="H37" t="s">
        <v>162</v>
      </c>
      <c r="I37">
        <f>VLOOKUP(H37,'Training Programme Data'!B:D,3,FALSE)</f>
        <v>600</v>
      </c>
      <c r="J37" t="str">
        <f>VLOOKUP(H37,'Training Programme Data'!B:D,2,FALSE)</f>
        <v>Technical Tools</v>
      </c>
      <c r="K37">
        <f t="shared" si="0"/>
        <v>50600</v>
      </c>
      <c r="L37" t="str">
        <f t="shared" si="1"/>
        <v>Satisfactory</v>
      </c>
    </row>
    <row r="38" spans="1:12" x14ac:dyDescent="0.25">
      <c r="A38" t="s">
        <v>43</v>
      </c>
      <c r="B38" t="s">
        <v>116</v>
      </c>
      <c r="C38" t="s">
        <v>182</v>
      </c>
      <c r="D38" t="s">
        <v>152</v>
      </c>
      <c r="E38">
        <v>45000</v>
      </c>
      <c r="F38">
        <v>3</v>
      </c>
      <c r="G38">
        <v>2</v>
      </c>
      <c r="H38" t="s">
        <v>164</v>
      </c>
      <c r="I38">
        <f>VLOOKUP(H38,'Training Programme Data'!B:D,3,FALSE)</f>
        <v>800</v>
      </c>
      <c r="J38" t="str">
        <f>VLOOKUP(H38,'Training Programme Data'!B:D,2,FALSE)</f>
        <v>Project Management</v>
      </c>
      <c r="K38">
        <f t="shared" si="0"/>
        <v>45800</v>
      </c>
      <c r="L38" t="str">
        <f t="shared" si="1"/>
        <v>Needs Improvement</v>
      </c>
    </row>
    <row r="39" spans="1:12" x14ac:dyDescent="0.25">
      <c r="A39" t="s">
        <v>44</v>
      </c>
      <c r="B39" t="s">
        <v>117</v>
      </c>
      <c r="C39" t="s">
        <v>183</v>
      </c>
      <c r="D39" t="s">
        <v>154</v>
      </c>
      <c r="E39">
        <v>50000</v>
      </c>
      <c r="F39">
        <v>1</v>
      </c>
      <c r="G39">
        <v>2</v>
      </c>
      <c r="H39" t="s">
        <v>162</v>
      </c>
      <c r="I39">
        <f>VLOOKUP(H39,'Training Programme Data'!B:D,3,FALSE)</f>
        <v>600</v>
      </c>
      <c r="J39" t="str">
        <f>VLOOKUP(H39,'Training Programme Data'!B:D,2,FALSE)</f>
        <v>Technical Tools</v>
      </c>
      <c r="K39">
        <f t="shared" si="0"/>
        <v>50600</v>
      </c>
      <c r="L39" t="str">
        <f t="shared" si="1"/>
        <v>Needs Improvement</v>
      </c>
    </row>
    <row r="40" spans="1:12" x14ac:dyDescent="0.25">
      <c r="A40" t="s">
        <v>45</v>
      </c>
      <c r="B40" t="s">
        <v>118</v>
      </c>
      <c r="C40" t="s">
        <v>181</v>
      </c>
      <c r="D40" t="s">
        <v>153</v>
      </c>
      <c r="E40">
        <v>45000</v>
      </c>
      <c r="F40">
        <v>5</v>
      </c>
      <c r="G40">
        <v>3</v>
      </c>
      <c r="H40" t="s">
        <v>162</v>
      </c>
      <c r="I40">
        <f>VLOOKUP(H40,'Training Programme Data'!B:D,3,FALSE)</f>
        <v>600</v>
      </c>
      <c r="J40" t="str">
        <f>VLOOKUP(H40,'Training Programme Data'!B:D,2,FALSE)</f>
        <v>Technical Tools</v>
      </c>
      <c r="K40">
        <f t="shared" si="0"/>
        <v>45600</v>
      </c>
      <c r="L40" t="str">
        <f t="shared" si="1"/>
        <v>Satisfactory</v>
      </c>
    </row>
    <row r="41" spans="1:12" x14ac:dyDescent="0.25">
      <c r="A41" t="s">
        <v>46</v>
      </c>
      <c r="B41" t="s">
        <v>119</v>
      </c>
      <c r="C41" t="s">
        <v>181</v>
      </c>
      <c r="D41" t="s">
        <v>159</v>
      </c>
      <c r="E41">
        <v>45000</v>
      </c>
      <c r="F41">
        <v>9</v>
      </c>
      <c r="G41">
        <v>3</v>
      </c>
      <c r="H41" t="s">
        <v>163</v>
      </c>
      <c r="I41">
        <f>VLOOKUP(H41,'Training Programme Data'!B:D,3,FALSE)</f>
        <v>1000</v>
      </c>
      <c r="J41" t="str">
        <f>VLOOKUP(H41,'Training Programme Data'!B:D,2,FALSE)</f>
        <v>Leadership</v>
      </c>
      <c r="K41">
        <f t="shared" si="0"/>
        <v>46000</v>
      </c>
      <c r="L41" t="str">
        <f t="shared" si="1"/>
        <v>Satisfactory</v>
      </c>
    </row>
    <row r="42" spans="1:12" x14ac:dyDescent="0.25">
      <c r="A42" t="s">
        <v>47</v>
      </c>
      <c r="B42" t="s">
        <v>120</v>
      </c>
      <c r="C42" t="s">
        <v>183</v>
      </c>
      <c r="D42" t="s">
        <v>151</v>
      </c>
      <c r="E42">
        <v>40000</v>
      </c>
      <c r="F42">
        <v>1</v>
      </c>
      <c r="G42">
        <v>3</v>
      </c>
      <c r="H42" t="s">
        <v>162</v>
      </c>
      <c r="I42">
        <f>VLOOKUP(H42,'Training Programme Data'!B:D,3,FALSE)</f>
        <v>600</v>
      </c>
      <c r="J42" t="str">
        <f>VLOOKUP(H42,'Training Programme Data'!B:D,2,FALSE)</f>
        <v>Technical Tools</v>
      </c>
      <c r="K42">
        <f t="shared" si="0"/>
        <v>40600</v>
      </c>
      <c r="L42" t="str">
        <f t="shared" si="1"/>
        <v>Satisfactory</v>
      </c>
    </row>
    <row r="43" spans="1:12" x14ac:dyDescent="0.25">
      <c r="A43" t="s">
        <v>48</v>
      </c>
      <c r="B43" t="s">
        <v>121</v>
      </c>
      <c r="C43" t="s">
        <v>181</v>
      </c>
      <c r="D43" t="s">
        <v>153</v>
      </c>
      <c r="E43">
        <v>35000</v>
      </c>
      <c r="F43">
        <v>3</v>
      </c>
      <c r="G43">
        <v>4</v>
      </c>
      <c r="H43" t="s">
        <v>161</v>
      </c>
      <c r="I43">
        <f>VLOOKUP(H43,'Training Programme Data'!B:D,3,FALSE)</f>
        <v>500</v>
      </c>
      <c r="J43" t="str">
        <f>VLOOKUP(H43,'Training Programme Data'!B:D,2,FALSE)</f>
        <v>Technical</v>
      </c>
      <c r="K43">
        <f t="shared" si="0"/>
        <v>35500</v>
      </c>
      <c r="L43" t="str">
        <f t="shared" si="1"/>
        <v>Satisfactory</v>
      </c>
    </row>
    <row r="44" spans="1:12" x14ac:dyDescent="0.25">
      <c r="A44" t="s">
        <v>49</v>
      </c>
      <c r="B44" t="s">
        <v>122</v>
      </c>
      <c r="C44" t="s">
        <v>183</v>
      </c>
      <c r="D44" t="s">
        <v>153</v>
      </c>
      <c r="E44">
        <v>35000</v>
      </c>
      <c r="F44">
        <v>4</v>
      </c>
      <c r="G44">
        <v>3</v>
      </c>
      <c r="H44" t="s">
        <v>163</v>
      </c>
      <c r="I44">
        <f>VLOOKUP(H44,'Training Programme Data'!B:D,3,FALSE)</f>
        <v>1000</v>
      </c>
      <c r="J44" t="str">
        <f>VLOOKUP(H44,'Training Programme Data'!B:D,2,FALSE)</f>
        <v>Leadership</v>
      </c>
      <c r="K44">
        <f t="shared" si="0"/>
        <v>36000</v>
      </c>
      <c r="L44" t="str">
        <f t="shared" si="1"/>
        <v>Satisfactory</v>
      </c>
    </row>
    <row r="45" spans="1:12" x14ac:dyDescent="0.25">
      <c r="A45" t="s">
        <v>50</v>
      </c>
      <c r="B45" t="s">
        <v>123</v>
      </c>
      <c r="C45" t="s">
        <v>182</v>
      </c>
      <c r="D45" t="s">
        <v>153</v>
      </c>
      <c r="E45">
        <v>40000</v>
      </c>
      <c r="F45">
        <v>1</v>
      </c>
      <c r="G45">
        <v>1</v>
      </c>
      <c r="H45" t="s">
        <v>161</v>
      </c>
      <c r="I45">
        <f>VLOOKUP(H45,'Training Programme Data'!B:D,3,FALSE)</f>
        <v>500</v>
      </c>
      <c r="J45" t="str">
        <f>VLOOKUP(H45,'Training Programme Data'!B:D,2,FALSE)</f>
        <v>Technical</v>
      </c>
      <c r="K45">
        <f t="shared" si="0"/>
        <v>40500</v>
      </c>
      <c r="L45" t="str">
        <f t="shared" si="1"/>
        <v>Satisfactory</v>
      </c>
    </row>
    <row r="46" spans="1:12" x14ac:dyDescent="0.25">
      <c r="A46" t="s">
        <v>51</v>
      </c>
      <c r="B46" t="s">
        <v>124</v>
      </c>
      <c r="C46" t="s">
        <v>182</v>
      </c>
      <c r="D46" t="s">
        <v>152</v>
      </c>
      <c r="E46">
        <v>65000</v>
      </c>
      <c r="F46">
        <v>1</v>
      </c>
      <c r="G46">
        <v>4</v>
      </c>
      <c r="H46" t="s">
        <v>164</v>
      </c>
      <c r="I46">
        <f>VLOOKUP(H46,'Training Programme Data'!B:D,3,FALSE)</f>
        <v>800</v>
      </c>
      <c r="J46" t="str">
        <f>VLOOKUP(H46,'Training Programme Data'!B:D,2,FALSE)</f>
        <v>Project Management</v>
      </c>
      <c r="K46">
        <f t="shared" si="0"/>
        <v>65800</v>
      </c>
      <c r="L46" t="str">
        <f t="shared" si="1"/>
        <v>Satisfactory</v>
      </c>
    </row>
    <row r="47" spans="1:12" x14ac:dyDescent="0.25">
      <c r="A47" t="s">
        <v>52</v>
      </c>
      <c r="B47" t="s">
        <v>125</v>
      </c>
      <c r="C47" t="s">
        <v>183</v>
      </c>
      <c r="D47" t="s">
        <v>154</v>
      </c>
      <c r="E47">
        <v>30000</v>
      </c>
      <c r="F47">
        <v>8</v>
      </c>
      <c r="G47">
        <v>5</v>
      </c>
      <c r="H47" t="s">
        <v>163</v>
      </c>
      <c r="I47">
        <f>VLOOKUP(H47,'Training Programme Data'!B:D,3,FALSE)</f>
        <v>1000</v>
      </c>
      <c r="J47" t="str">
        <f>VLOOKUP(H47,'Training Programme Data'!B:D,2,FALSE)</f>
        <v>Leadership</v>
      </c>
      <c r="K47">
        <f t="shared" si="0"/>
        <v>31000</v>
      </c>
      <c r="L47" t="str">
        <f t="shared" si="1"/>
        <v>High Performer</v>
      </c>
    </row>
    <row r="48" spans="1:12" x14ac:dyDescent="0.25">
      <c r="A48" t="s">
        <v>53</v>
      </c>
      <c r="B48" t="s">
        <v>126</v>
      </c>
      <c r="C48" t="s">
        <v>182</v>
      </c>
      <c r="D48" t="s">
        <v>158</v>
      </c>
      <c r="E48">
        <v>65000</v>
      </c>
      <c r="F48">
        <v>2</v>
      </c>
      <c r="G48">
        <v>1</v>
      </c>
      <c r="H48" t="s">
        <v>164</v>
      </c>
      <c r="I48">
        <f>VLOOKUP(H48,'Training Programme Data'!B:D,3,FALSE)</f>
        <v>800</v>
      </c>
      <c r="J48" t="str">
        <f>VLOOKUP(H48,'Training Programme Data'!B:D,2,FALSE)</f>
        <v>Project Management</v>
      </c>
      <c r="K48">
        <f t="shared" si="0"/>
        <v>65800</v>
      </c>
      <c r="L48" t="str">
        <f t="shared" si="1"/>
        <v>Satisfactory</v>
      </c>
    </row>
    <row r="49" spans="1:12" x14ac:dyDescent="0.25">
      <c r="A49" t="s">
        <v>54</v>
      </c>
      <c r="B49" t="s">
        <v>127</v>
      </c>
      <c r="C49" t="s">
        <v>182</v>
      </c>
      <c r="D49" t="s">
        <v>153</v>
      </c>
      <c r="E49">
        <v>25000</v>
      </c>
      <c r="F49">
        <v>8</v>
      </c>
      <c r="G49">
        <v>2</v>
      </c>
      <c r="H49" t="s">
        <v>163</v>
      </c>
      <c r="I49">
        <f>VLOOKUP(H49,'Training Programme Data'!B:D,3,FALSE)</f>
        <v>1000</v>
      </c>
      <c r="J49" t="str">
        <f>VLOOKUP(H49,'Training Programme Data'!B:D,2,FALSE)</f>
        <v>Leadership</v>
      </c>
      <c r="K49">
        <f t="shared" si="0"/>
        <v>26000</v>
      </c>
      <c r="L49" t="str">
        <f t="shared" si="1"/>
        <v>Needs Improvement</v>
      </c>
    </row>
    <row r="50" spans="1:12" x14ac:dyDescent="0.25">
      <c r="A50" t="s">
        <v>55</v>
      </c>
      <c r="B50" t="s">
        <v>128</v>
      </c>
      <c r="C50" t="s">
        <v>182</v>
      </c>
      <c r="D50" t="s">
        <v>155</v>
      </c>
      <c r="E50">
        <v>25000</v>
      </c>
      <c r="F50">
        <v>7</v>
      </c>
      <c r="G50">
        <v>4</v>
      </c>
      <c r="H50" t="s">
        <v>163</v>
      </c>
      <c r="I50">
        <f>VLOOKUP(H50,'Training Programme Data'!B:D,3,FALSE)</f>
        <v>1000</v>
      </c>
      <c r="J50" t="str">
        <f>VLOOKUP(H50,'Training Programme Data'!B:D,2,FALSE)</f>
        <v>Leadership</v>
      </c>
      <c r="K50">
        <f t="shared" si="0"/>
        <v>26000</v>
      </c>
      <c r="L50" t="str">
        <f t="shared" si="1"/>
        <v>Satisfactory</v>
      </c>
    </row>
    <row r="51" spans="1:12" x14ac:dyDescent="0.25">
      <c r="A51" t="s">
        <v>56</v>
      </c>
      <c r="B51" t="s">
        <v>185</v>
      </c>
      <c r="C51" t="s">
        <v>150</v>
      </c>
      <c r="D51" t="s">
        <v>153</v>
      </c>
      <c r="E51">
        <v>45000</v>
      </c>
      <c r="F51">
        <v>2</v>
      </c>
      <c r="G51">
        <v>2</v>
      </c>
      <c r="H51" t="s">
        <v>162</v>
      </c>
      <c r="I51">
        <f>VLOOKUP(H51,'Training Programme Data'!B:D,3,FALSE)</f>
        <v>600</v>
      </c>
      <c r="J51" t="str">
        <f>VLOOKUP(H51,'Training Programme Data'!B:D,2,FALSE)</f>
        <v>Technical Tools</v>
      </c>
      <c r="K51">
        <f t="shared" si="0"/>
        <v>45600</v>
      </c>
      <c r="L51" t="str">
        <f t="shared" si="1"/>
        <v>Needs Improvement</v>
      </c>
    </row>
    <row r="52" spans="1:12" x14ac:dyDescent="0.25">
      <c r="A52" t="s">
        <v>57</v>
      </c>
      <c r="B52" t="s">
        <v>129</v>
      </c>
      <c r="C52" t="s">
        <v>184</v>
      </c>
      <c r="D52" t="s">
        <v>155</v>
      </c>
      <c r="E52">
        <v>50000</v>
      </c>
      <c r="F52">
        <v>6</v>
      </c>
      <c r="G52">
        <v>1</v>
      </c>
      <c r="H52" t="s">
        <v>162</v>
      </c>
      <c r="I52">
        <f>VLOOKUP(H52,'Training Programme Data'!B:D,3,FALSE)</f>
        <v>600</v>
      </c>
      <c r="J52" t="str">
        <f>VLOOKUP(H52,'Training Programme Data'!B:D,2,FALSE)</f>
        <v>Technical Tools</v>
      </c>
      <c r="K52">
        <f t="shared" si="0"/>
        <v>50600</v>
      </c>
      <c r="L52" t="str">
        <f t="shared" si="1"/>
        <v>Satisfactory</v>
      </c>
    </row>
    <row r="53" spans="1:12" x14ac:dyDescent="0.25">
      <c r="A53" t="s">
        <v>58</v>
      </c>
      <c r="B53" t="s">
        <v>186</v>
      </c>
      <c r="C53" t="s">
        <v>181</v>
      </c>
      <c r="D53" t="s">
        <v>152</v>
      </c>
      <c r="E53">
        <v>50000</v>
      </c>
      <c r="F53">
        <v>6</v>
      </c>
      <c r="G53">
        <v>2</v>
      </c>
      <c r="H53" t="s">
        <v>164</v>
      </c>
      <c r="I53">
        <f>VLOOKUP(H53,'Training Programme Data'!B:D,3,FALSE)</f>
        <v>800</v>
      </c>
      <c r="J53" t="str">
        <f>VLOOKUP(H53,'Training Programme Data'!B:D,2,FALSE)</f>
        <v>Project Management</v>
      </c>
      <c r="K53">
        <f t="shared" si="0"/>
        <v>50800</v>
      </c>
      <c r="L53" t="str">
        <f t="shared" si="1"/>
        <v>Needs Improvement</v>
      </c>
    </row>
    <row r="54" spans="1:12" x14ac:dyDescent="0.25">
      <c r="A54" t="s">
        <v>59</v>
      </c>
      <c r="B54" t="s">
        <v>130</v>
      </c>
      <c r="C54" t="s">
        <v>150</v>
      </c>
      <c r="D54" t="s">
        <v>159</v>
      </c>
      <c r="E54">
        <v>35000</v>
      </c>
      <c r="F54">
        <v>3</v>
      </c>
      <c r="G54">
        <v>2</v>
      </c>
      <c r="H54" t="s">
        <v>162</v>
      </c>
      <c r="I54">
        <f>VLOOKUP(H54,'Training Programme Data'!B:D,3,FALSE)</f>
        <v>600</v>
      </c>
      <c r="J54" t="str">
        <f>VLOOKUP(H54,'Training Programme Data'!B:D,2,FALSE)</f>
        <v>Technical Tools</v>
      </c>
      <c r="K54">
        <f t="shared" si="0"/>
        <v>35600</v>
      </c>
      <c r="L54" t="str">
        <f t="shared" si="1"/>
        <v>Needs Improvement</v>
      </c>
    </row>
    <row r="55" spans="1:12" x14ac:dyDescent="0.25">
      <c r="A55" t="s">
        <v>60</v>
      </c>
      <c r="B55" t="s">
        <v>131</v>
      </c>
      <c r="C55" t="s">
        <v>182</v>
      </c>
      <c r="D55" t="s">
        <v>156</v>
      </c>
      <c r="E55">
        <v>55000</v>
      </c>
      <c r="F55">
        <v>2</v>
      </c>
      <c r="G55">
        <v>3</v>
      </c>
      <c r="H55" t="s">
        <v>163</v>
      </c>
      <c r="I55">
        <f>VLOOKUP(H55,'Training Programme Data'!B:D,3,FALSE)</f>
        <v>1000</v>
      </c>
      <c r="J55" t="str">
        <f>VLOOKUP(H55,'Training Programme Data'!B:D,2,FALSE)</f>
        <v>Leadership</v>
      </c>
      <c r="K55">
        <f t="shared" si="0"/>
        <v>56000</v>
      </c>
      <c r="L55" t="str">
        <f t="shared" si="1"/>
        <v>Satisfactory</v>
      </c>
    </row>
    <row r="56" spans="1:12" x14ac:dyDescent="0.25">
      <c r="A56" t="s">
        <v>61</v>
      </c>
      <c r="B56" t="s">
        <v>132</v>
      </c>
      <c r="C56" t="s">
        <v>183</v>
      </c>
      <c r="D56" t="s">
        <v>157</v>
      </c>
      <c r="E56">
        <v>65000</v>
      </c>
      <c r="F56">
        <v>1</v>
      </c>
      <c r="G56">
        <v>3</v>
      </c>
      <c r="H56" t="s">
        <v>162</v>
      </c>
      <c r="I56">
        <f>VLOOKUP(H56,'Training Programme Data'!B:D,3,FALSE)</f>
        <v>600</v>
      </c>
      <c r="J56" t="str">
        <f>VLOOKUP(H56,'Training Programme Data'!B:D,2,FALSE)</f>
        <v>Technical Tools</v>
      </c>
      <c r="K56">
        <f t="shared" si="0"/>
        <v>65600</v>
      </c>
      <c r="L56" t="str">
        <f t="shared" si="1"/>
        <v>Satisfactory</v>
      </c>
    </row>
    <row r="57" spans="1:12" x14ac:dyDescent="0.25">
      <c r="A57" t="s">
        <v>62</v>
      </c>
      <c r="B57" t="s">
        <v>133</v>
      </c>
      <c r="C57" t="s">
        <v>182</v>
      </c>
      <c r="D57" t="s">
        <v>159</v>
      </c>
      <c r="E57">
        <v>60000</v>
      </c>
      <c r="F57">
        <v>6</v>
      </c>
      <c r="G57">
        <v>2</v>
      </c>
      <c r="H57" t="s">
        <v>161</v>
      </c>
      <c r="I57">
        <f>VLOOKUP(H57,'Training Programme Data'!B:D,3,FALSE)</f>
        <v>500</v>
      </c>
      <c r="J57" t="str">
        <f>VLOOKUP(H57,'Training Programme Data'!B:D,2,FALSE)</f>
        <v>Technical</v>
      </c>
      <c r="K57">
        <f t="shared" si="0"/>
        <v>60500</v>
      </c>
      <c r="L57" t="str">
        <f t="shared" si="1"/>
        <v>Needs Improvement</v>
      </c>
    </row>
    <row r="58" spans="1:12" x14ac:dyDescent="0.25">
      <c r="A58" t="s">
        <v>63</v>
      </c>
      <c r="B58" t="s">
        <v>134</v>
      </c>
      <c r="C58" t="s">
        <v>184</v>
      </c>
      <c r="D58" t="s">
        <v>159</v>
      </c>
      <c r="E58">
        <v>50000</v>
      </c>
      <c r="F58">
        <v>5</v>
      </c>
      <c r="G58">
        <v>3</v>
      </c>
      <c r="H58" t="s">
        <v>162</v>
      </c>
      <c r="I58">
        <f>VLOOKUP(H58,'Training Programme Data'!B:D,3,FALSE)</f>
        <v>600</v>
      </c>
      <c r="J58" t="str">
        <f>VLOOKUP(H58,'Training Programme Data'!B:D,2,FALSE)</f>
        <v>Technical Tools</v>
      </c>
      <c r="K58">
        <f t="shared" si="0"/>
        <v>50600</v>
      </c>
      <c r="L58" t="str">
        <f t="shared" si="1"/>
        <v>Satisfactory</v>
      </c>
    </row>
    <row r="59" spans="1:12" x14ac:dyDescent="0.25">
      <c r="A59" t="s">
        <v>64</v>
      </c>
      <c r="B59" t="s">
        <v>135</v>
      </c>
      <c r="C59" t="s">
        <v>182</v>
      </c>
      <c r="D59" t="s">
        <v>154</v>
      </c>
      <c r="E59">
        <v>60000</v>
      </c>
      <c r="F59">
        <v>9</v>
      </c>
      <c r="G59">
        <v>4</v>
      </c>
      <c r="H59" t="s">
        <v>161</v>
      </c>
      <c r="I59">
        <f>VLOOKUP(H59,'Training Programme Data'!B:D,3,FALSE)</f>
        <v>500</v>
      </c>
      <c r="J59" t="str">
        <f>VLOOKUP(H59,'Training Programme Data'!B:D,2,FALSE)</f>
        <v>Technical</v>
      </c>
      <c r="K59">
        <f t="shared" si="0"/>
        <v>60500</v>
      </c>
      <c r="L59" t="str">
        <f t="shared" si="1"/>
        <v>Satisfactory</v>
      </c>
    </row>
    <row r="60" spans="1:12" x14ac:dyDescent="0.25">
      <c r="A60" t="s">
        <v>65</v>
      </c>
      <c r="B60" t="s">
        <v>136</v>
      </c>
      <c r="C60" t="s">
        <v>183</v>
      </c>
      <c r="D60" t="s">
        <v>156</v>
      </c>
      <c r="E60">
        <v>45000</v>
      </c>
      <c r="F60">
        <v>1</v>
      </c>
      <c r="G60">
        <v>1</v>
      </c>
      <c r="H60" t="s">
        <v>162</v>
      </c>
      <c r="I60">
        <f>VLOOKUP(H60,'Training Programme Data'!B:D,3,FALSE)</f>
        <v>600</v>
      </c>
      <c r="J60" t="str">
        <f>VLOOKUP(H60,'Training Programme Data'!B:D,2,FALSE)</f>
        <v>Technical Tools</v>
      </c>
      <c r="K60">
        <f t="shared" si="0"/>
        <v>45600</v>
      </c>
      <c r="L60" t="str">
        <f t="shared" si="1"/>
        <v>Satisfactory</v>
      </c>
    </row>
    <row r="61" spans="1:12" x14ac:dyDescent="0.25">
      <c r="A61" t="s">
        <v>66</v>
      </c>
      <c r="B61" t="s">
        <v>137</v>
      </c>
      <c r="C61" t="s">
        <v>184</v>
      </c>
      <c r="D61" t="s">
        <v>151</v>
      </c>
      <c r="E61">
        <v>60000</v>
      </c>
      <c r="F61">
        <v>7</v>
      </c>
      <c r="G61">
        <v>2</v>
      </c>
      <c r="H61" t="s">
        <v>161</v>
      </c>
      <c r="I61">
        <f>VLOOKUP(H61,'Training Programme Data'!B:D,3,FALSE)</f>
        <v>500</v>
      </c>
      <c r="J61" t="str">
        <f>VLOOKUP(H61,'Training Programme Data'!B:D,2,FALSE)</f>
        <v>Technical</v>
      </c>
      <c r="K61">
        <f t="shared" si="0"/>
        <v>60500</v>
      </c>
      <c r="L61" t="str">
        <f t="shared" si="1"/>
        <v>Needs Improvement</v>
      </c>
    </row>
    <row r="62" spans="1:12" x14ac:dyDescent="0.25">
      <c r="A62" t="s">
        <v>67</v>
      </c>
      <c r="B62" t="s">
        <v>187</v>
      </c>
      <c r="C62" t="s">
        <v>182</v>
      </c>
      <c r="D62" t="s">
        <v>159</v>
      </c>
      <c r="E62">
        <v>40000</v>
      </c>
      <c r="F62">
        <v>5</v>
      </c>
      <c r="G62">
        <v>4</v>
      </c>
      <c r="H62" t="s">
        <v>164</v>
      </c>
      <c r="I62">
        <f>VLOOKUP(H62,'Training Programme Data'!B:D,3,FALSE)</f>
        <v>800</v>
      </c>
      <c r="J62" t="str">
        <f>VLOOKUP(H62,'Training Programme Data'!B:D,2,FALSE)</f>
        <v>Project Management</v>
      </c>
      <c r="K62">
        <f t="shared" si="0"/>
        <v>40800</v>
      </c>
      <c r="L62" t="str">
        <f t="shared" si="1"/>
        <v>Satisfactory</v>
      </c>
    </row>
    <row r="63" spans="1:12" x14ac:dyDescent="0.25">
      <c r="A63" t="s">
        <v>68</v>
      </c>
      <c r="B63" t="s">
        <v>138</v>
      </c>
      <c r="C63" t="s">
        <v>184</v>
      </c>
      <c r="D63" t="s">
        <v>154</v>
      </c>
      <c r="E63">
        <v>60000</v>
      </c>
      <c r="F63">
        <v>5</v>
      </c>
      <c r="G63">
        <v>4</v>
      </c>
      <c r="H63" t="s">
        <v>164</v>
      </c>
      <c r="I63">
        <f>VLOOKUP(H63,'Training Programme Data'!B:D,3,FALSE)</f>
        <v>800</v>
      </c>
      <c r="J63" t="str">
        <f>VLOOKUP(H63,'Training Programme Data'!B:D,2,FALSE)</f>
        <v>Project Management</v>
      </c>
      <c r="K63">
        <f t="shared" si="0"/>
        <v>60800</v>
      </c>
      <c r="L63" t="str">
        <f t="shared" si="1"/>
        <v>Satisfactory</v>
      </c>
    </row>
    <row r="64" spans="1:12" x14ac:dyDescent="0.25">
      <c r="A64" t="s">
        <v>69</v>
      </c>
      <c r="B64" t="s">
        <v>139</v>
      </c>
      <c r="C64" t="s">
        <v>181</v>
      </c>
      <c r="D64" t="s">
        <v>160</v>
      </c>
      <c r="E64">
        <v>30000</v>
      </c>
      <c r="F64">
        <v>2</v>
      </c>
      <c r="G64">
        <v>3</v>
      </c>
      <c r="H64" t="s">
        <v>163</v>
      </c>
      <c r="I64">
        <f>VLOOKUP(H64,'Training Programme Data'!B:D,3,FALSE)</f>
        <v>1000</v>
      </c>
      <c r="J64" t="str">
        <f>VLOOKUP(H64,'Training Programme Data'!B:D,2,FALSE)</f>
        <v>Leadership</v>
      </c>
      <c r="K64">
        <f t="shared" si="0"/>
        <v>31000</v>
      </c>
      <c r="L64" t="str">
        <f t="shared" si="1"/>
        <v>Satisfactory</v>
      </c>
    </row>
    <row r="65" spans="1:12" x14ac:dyDescent="0.25">
      <c r="A65" t="s">
        <v>70</v>
      </c>
      <c r="B65" t="s">
        <v>188</v>
      </c>
      <c r="C65" t="s">
        <v>181</v>
      </c>
      <c r="D65" t="s">
        <v>154</v>
      </c>
      <c r="E65">
        <v>45000</v>
      </c>
      <c r="F65">
        <v>3</v>
      </c>
      <c r="G65">
        <v>3</v>
      </c>
      <c r="H65" t="s">
        <v>162</v>
      </c>
      <c r="I65">
        <f>VLOOKUP(H65,'Training Programme Data'!B:D,3,FALSE)</f>
        <v>600</v>
      </c>
      <c r="J65" t="str">
        <f>VLOOKUP(H65,'Training Programme Data'!B:D,2,FALSE)</f>
        <v>Technical Tools</v>
      </c>
      <c r="K65">
        <f t="shared" si="0"/>
        <v>45600</v>
      </c>
      <c r="L65" t="str">
        <f t="shared" si="1"/>
        <v>Satisfactory</v>
      </c>
    </row>
    <row r="66" spans="1:12" x14ac:dyDescent="0.25">
      <c r="A66" t="s">
        <v>71</v>
      </c>
      <c r="B66" t="s">
        <v>140</v>
      </c>
      <c r="C66" t="s">
        <v>182</v>
      </c>
      <c r="D66" t="s">
        <v>152</v>
      </c>
      <c r="E66">
        <v>65000</v>
      </c>
      <c r="F66">
        <v>7</v>
      </c>
      <c r="G66">
        <v>1</v>
      </c>
      <c r="H66" t="s">
        <v>161</v>
      </c>
      <c r="I66">
        <f>VLOOKUP(H66,'Training Programme Data'!B:D,3,FALSE)</f>
        <v>500</v>
      </c>
      <c r="J66" t="str">
        <f>VLOOKUP(H66,'Training Programme Data'!B:D,2,FALSE)</f>
        <v>Technical</v>
      </c>
      <c r="K66">
        <f t="shared" si="0"/>
        <v>65500</v>
      </c>
      <c r="L66" t="str">
        <f t="shared" si="1"/>
        <v>Satisfactory</v>
      </c>
    </row>
    <row r="67" spans="1:12" x14ac:dyDescent="0.25">
      <c r="A67" t="s">
        <v>72</v>
      </c>
      <c r="B67" t="s">
        <v>141</v>
      </c>
      <c r="C67" t="s">
        <v>184</v>
      </c>
      <c r="D67" t="s">
        <v>156</v>
      </c>
      <c r="E67">
        <v>40000</v>
      </c>
      <c r="F67">
        <v>6</v>
      </c>
      <c r="G67">
        <v>3</v>
      </c>
      <c r="H67" t="s">
        <v>163</v>
      </c>
      <c r="I67">
        <f>VLOOKUP(H67,'Training Programme Data'!B:D,3,FALSE)</f>
        <v>1000</v>
      </c>
      <c r="J67" t="str">
        <f>VLOOKUP(H67,'Training Programme Data'!B:D,2,FALSE)</f>
        <v>Leadership</v>
      </c>
      <c r="K67">
        <f t="shared" ref="K67:K76" si="2">E67+I67</f>
        <v>41000</v>
      </c>
      <c r="L67" t="str">
        <f t="shared" ref="L67:L76" si="3">IF(G67&gt;4,"High Performer",IF(G67=2,"Needs Improvement","Satisfactory"))</f>
        <v>Satisfactory</v>
      </c>
    </row>
    <row r="68" spans="1:12" x14ac:dyDescent="0.25">
      <c r="A68" t="s">
        <v>73</v>
      </c>
      <c r="B68" t="s">
        <v>189</v>
      </c>
      <c r="C68" t="s">
        <v>183</v>
      </c>
      <c r="D68" t="s">
        <v>151</v>
      </c>
      <c r="E68">
        <v>50000</v>
      </c>
      <c r="F68">
        <v>2</v>
      </c>
      <c r="G68">
        <v>3</v>
      </c>
      <c r="H68" t="s">
        <v>163</v>
      </c>
      <c r="I68">
        <f>VLOOKUP(H68,'Training Programme Data'!B:D,3,FALSE)</f>
        <v>1000</v>
      </c>
      <c r="J68" t="str">
        <f>VLOOKUP(H68,'Training Programme Data'!B:D,2,FALSE)</f>
        <v>Leadership</v>
      </c>
      <c r="K68">
        <f t="shared" si="2"/>
        <v>51000</v>
      </c>
      <c r="L68" t="str">
        <f t="shared" si="3"/>
        <v>Satisfactory</v>
      </c>
    </row>
    <row r="69" spans="1:12" x14ac:dyDescent="0.25">
      <c r="A69" t="s">
        <v>74</v>
      </c>
      <c r="B69" t="s">
        <v>142</v>
      </c>
      <c r="C69" t="s">
        <v>182</v>
      </c>
      <c r="D69" t="s">
        <v>157</v>
      </c>
      <c r="E69">
        <v>25000</v>
      </c>
      <c r="F69">
        <v>6</v>
      </c>
      <c r="G69">
        <v>2</v>
      </c>
      <c r="H69" t="s">
        <v>161</v>
      </c>
      <c r="I69">
        <f>VLOOKUP(H69,'Training Programme Data'!B:D,3,FALSE)</f>
        <v>500</v>
      </c>
      <c r="J69" t="str">
        <f>VLOOKUP(H69,'Training Programme Data'!B:D,2,FALSE)</f>
        <v>Technical</v>
      </c>
      <c r="K69">
        <f t="shared" si="2"/>
        <v>25500</v>
      </c>
      <c r="L69" t="str">
        <f t="shared" si="3"/>
        <v>Needs Improvement</v>
      </c>
    </row>
    <row r="70" spans="1:12" x14ac:dyDescent="0.25">
      <c r="A70" t="s">
        <v>75</v>
      </c>
      <c r="B70" t="s">
        <v>143</v>
      </c>
      <c r="C70" t="s">
        <v>181</v>
      </c>
      <c r="D70" t="s">
        <v>155</v>
      </c>
      <c r="E70">
        <v>65000</v>
      </c>
      <c r="F70">
        <v>2</v>
      </c>
      <c r="G70">
        <v>2</v>
      </c>
      <c r="H70" t="s">
        <v>164</v>
      </c>
      <c r="I70">
        <f>VLOOKUP(H70,'Training Programme Data'!B:D,3,FALSE)</f>
        <v>800</v>
      </c>
      <c r="J70" t="str">
        <f>VLOOKUP(H70,'Training Programme Data'!B:D,2,FALSE)</f>
        <v>Project Management</v>
      </c>
      <c r="K70">
        <f t="shared" si="2"/>
        <v>65800</v>
      </c>
      <c r="L70" t="str">
        <f t="shared" si="3"/>
        <v>Needs Improvement</v>
      </c>
    </row>
    <row r="71" spans="1:12" x14ac:dyDescent="0.25">
      <c r="A71" t="s">
        <v>76</v>
      </c>
      <c r="B71" t="s">
        <v>144</v>
      </c>
      <c r="C71" t="s">
        <v>181</v>
      </c>
      <c r="D71" t="s">
        <v>156</v>
      </c>
      <c r="E71">
        <v>25000</v>
      </c>
      <c r="F71">
        <v>2</v>
      </c>
      <c r="G71">
        <v>2</v>
      </c>
      <c r="H71" t="s">
        <v>164</v>
      </c>
      <c r="I71">
        <f>VLOOKUP(H71,'Training Programme Data'!B:D,3,FALSE)</f>
        <v>800</v>
      </c>
      <c r="J71" t="str">
        <f>VLOOKUP(H71,'Training Programme Data'!B:D,2,FALSE)</f>
        <v>Project Management</v>
      </c>
      <c r="K71">
        <f t="shared" si="2"/>
        <v>25800</v>
      </c>
      <c r="L71" t="str">
        <f t="shared" si="3"/>
        <v>Needs Improvement</v>
      </c>
    </row>
    <row r="72" spans="1:12" x14ac:dyDescent="0.25">
      <c r="A72" t="s">
        <v>77</v>
      </c>
      <c r="B72" t="s">
        <v>145</v>
      </c>
      <c r="C72" t="s">
        <v>182</v>
      </c>
      <c r="D72" t="s">
        <v>154</v>
      </c>
      <c r="E72">
        <v>45000</v>
      </c>
      <c r="F72">
        <v>2</v>
      </c>
      <c r="G72">
        <v>1</v>
      </c>
      <c r="H72" t="s">
        <v>164</v>
      </c>
      <c r="I72">
        <f>VLOOKUP(H72,'Training Programme Data'!B:D,3,FALSE)</f>
        <v>800</v>
      </c>
      <c r="J72" t="str">
        <f>VLOOKUP(H72,'Training Programme Data'!B:D,2,FALSE)</f>
        <v>Project Management</v>
      </c>
      <c r="K72">
        <f t="shared" si="2"/>
        <v>45800</v>
      </c>
      <c r="L72" t="str">
        <f t="shared" si="3"/>
        <v>Satisfactory</v>
      </c>
    </row>
    <row r="73" spans="1:12" x14ac:dyDescent="0.25">
      <c r="A73" t="s">
        <v>78</v>
      </c>
      <c r="B73" t="s">
        <v>146</v>
      </c>
      <c r="C73" t="s">
        <v>184</v>
      </c>
      <c r="D73" t="s">
        <v>155</v>
      </c>
      <c r="E73">
        <v>40000</v>
      </c>
      <c r="F73">
        <v>3</v>
      </c>
      <c r="G73">
        <v>2</v>
      </c>
      <c r="H73" t="s">
        <v>164</v>
      </c>
      <c r="I73">
        <f>VLOOKUP(H73,'Training Programme Data'!B:D,3,FALSE)</f>
        <v>800</v>
      </c>
      <c r="J73" t="str">
        <f>VLOOKUP(H73,'Training Programme Data'!B:D,2,FALSE)</f>
        <v>Project Management</v>
      </c>
      <c r="K73">
        <f t="shared" si="2"/>
        <v>40800</v>
      </c>
      <c r="L73" t="str">
        <f t="shared" si="3"/>
        <v>Needs Improvement</v>
      </c>
    </row>
    <row r="74" spans="1:12" x14ac:dyDescent="0.25">
      <c r="A74" t="s">
        <v>79</v>
      </c>
      <c r="B74" t="s">
        <v>147</v>
      </c>
      <c r="C74" t="s">
        <v>181</v>
      </c>
      <c r="D74" t="s">
        <v>157</v>
      </c>
      <c r="E74">
        <v>35000</v>
      </c>
      <c r="F74">
        <v>2</v>
      </c>
      <c r="G74">
        <v>2</v>
      </c>
      <c r="H74" t="s">
        <v>162</v>
      </c>
      <c r="I74">
        <f>VLOOKUP(H74,'Training Programme Data'!B:D,3,FALSE)</f>
        <v>600</v>
      </c>
      <c r="J74" t="str">
        <f>VLOOKUP(H74,'Training Programme Data'!B:D,2,FALSE)</f>
        <v>Technical Tools</v>
      </c>
      <c r="K74">
        <f t="shared" si="2"/>
        <v>35600</v>
      </c>
      <c r="L74" t="str">
        <f t="shared" si="3"/>
        <v>Needs Improvement</v>
      </c>
    </row>
    <row r="75" spans="1:12" x14ac:dyDescent="0.25">
      <c r="A75" t="s">
        <v>80</v>
      </c>
      <c r="B75" t="s">
        <v>148</v>
      </c>
      <c r="C75" t="s">
        <v>184</v>
      </c>
      <c r="D75" t="s">
        <v>160</v>
      </c>
      <c r="E75">
        <v>50000</v>
      </c>
      <c r="F75">
        <v>4</v>
      </c>
      <c r="G75">
        <v>2</v>
      </c>
      <c r="H75" t="s">
        <v>164</v>
      </c>
      <c r="I75">
        <f>VLOOKUP(H75,'Training Programme Data'!B:D,3,FALSE)</f>
        <v>800</v>
      </c>
      <c r="J75" t="str">
        <f>VLOOKUP(H75,'Training Programme Data'!B:D,2,FALSE)</f>
        <v>Project Management</v>
      </c>
      <c r="K75">
        <f t="shared" si="2"/>
        <v>50800</v>
      </c>
      <c r="L75" t="str">
        <f t="shared" si="3"/>
        <v>Needs Improvement</v>
      </c>
    </row>
    <row r="76" spans="1:12" x14ac:dyDescent="0.25">
      <c r="A76" t="s">
        <v>81</v>
      </c>
      <c r="B76" t="s">
        <v>149</v>
      </c>
      <c r="C76" t="s">
        <v>181</v>
      </c>
      <c r="D76" t="s">
        <v>157</v>
      </c>
      <c r="E76">
        <v>30000</v>
      </c>
      <c r="F76">
        <v>9</v>
      </c>
      <c r="G76">
        <v>1</v>
      </c>
      <c r="H76" t="s">
        <v>162</v>
      </c>
      <c r="I76">
        <f>VLOOKUP(H76,'Training Programme Data'!B:D,3,FALSE)</f>
        <v>600</v>
      </c>
      <c r="J76" t="str">
        <f>VLOOKUP(H76,'Training Programme Data'!B:D,2,FALSE)</f>
        <v>Technical Tools</v>
      </c>
      <c r="K76">
        <f t="shared" si="2"/>
        <v>30600</v>
      </c>
      <c r="L76" t="str">
        <f t="shared" si="3"/>
        <v>Satisfactory</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A11B4-E50A-4A49-B465-44A98329CC8C}">
  <dimension ref="A1:D6"/>
  <sheetViews>
    <sheetView workbookViewId="0">
      <selection activeCell="D7" sqref="D7"/>
    </sheetView>
  </sheetViews>
  <sheetFormatPr defaultRowHeight="15" x14ac:dyDescent="0.25"/>
  <cols>
    <col min="1" max="1" width="14.7109375" customWidth="1"/>
    <col min="2" max="2" width="17.7109375" customWidth="1"/>
    <col min="3" max="3" width="17.5703125" style="10" customWidth="1"/>
    <col min="4" max="4" width="28.28515625" customWidth="1"/>
  </cols>
  <sheetData>
    <row r="1" spans="1:4" s="8" customFormat="1" x14ac:dyDescent="0.25">
      <c r="A1" s="8" t="s">
        <v>2</v>
      </c>
      <c r="B1" s="8" t="s">
        <v>194</v>
      </c>
      <c r="C1" s="9" t="s">
        <v>195</v>
      </c>
      <c r="D1" s="8" t="s">
        <v>196</v>
      </c>
    </row>
    <row r="2" spans="1:4" x14ac:dyDescent="0.25">
      <c r="A2" t="s">
        <v>181</v>
      </c>
      <c r="B2">
        <f>COUNTIF('Employee Data'!C2:C76,"DEVELOPMENT")</f>
        <v>19</v>
      </c>
      <c r="C2" s="10">
        <f>AVERAGEIF('Employee Data'!C2:C76,"DEVELOPMENT",'Employee Data'!E2:E76)</f>
        <v>40789.473684210527</v>
      </c>
      <c r="D2" s="4">
        <f>AVERAGEIF('Employee Data'!C2:C76, "DEVELOPMENT",'Employee Data'!G2:G76)</f>
        <v>2.2105263157894739</v>
      </c>
    </row>
    <row r="3" spans="1:4" x14ac:dyDescent="0.25">
      <c r="A3" t="s">
        <v>183</v>
      </c>
      <c r="B3">
        <f>COUNTIF('Employee Data'!C2:C76,"IT SUPPORT")</f>
        <v>11</v>
      </c>
      <c r="C3" s="10">
        <f>AVERAGEIF('Employee Data'!C2:C76,"IT SUPPORT",'Employee Data'!E2:E76)</f>
        <v>43181.818181818184</v>
      </c>
      <c r="D3" s="4">
        <f>AVERAGEIF('Employee Data'!C2:C76, "IT SUPPORT",'Employee Data'!G2:G76)</f>
        <v>2.8181818181818183</v>
      </c>
    </row>
    <row r="4" spans="1:4" x14ac:dyDescent="0.25">
      <c r="A4" t="s">
        <v>182</v>
      </c>
      <c r="B4">
        <f>COUNTIF('Employee Data'!C2:C76,"FINANCE")</f>
        <v>22</v>
      </c>
      <c r="C4" s="10">
        <f>AVERAGEIF('Employee Data'!C2:C76,"FINANCE",'Employee Data'!E2:E76)</f>
        <v>47500</v>
      </c>
      <c r="D4" s="4">
        <f>AVERAGEIF('Employee Data'!C2:C76, "FINANCE",'Employee Data'!G2:G76)</f>
        <v>2.4295454545454547</v>
      </c>
    </row>
    <row r="5" spans="1:4" x14ac:dyDescent="0.25">
      <c r="A5" t="s">
        <v>184</v>
      </c>
      <c r="B5">
        <f>COUNTIF('Employee Data'!C2:C76,"MARKETING")</f>
        <v>17</v>
      </c>
      <c r="C5" s="10">
        <f>AVERAGEIF('Employee Data'!C2:C76,"MARKETING",'Employee Data'!E2:E76)</f>
        <v>47941.176470588238</v>
      </c>
      <c r="D5" s="4">
        <f>AVERAGEIF('Employee Data'!C2:C76, "MARKETING",'Employee Data'!G2:G76)</f>
        <v>2.1764705882352939</v>
      </c>
    </row>
    <row r="6" spans="1:4" x14ac:dyDescent="0.25">
      <c r="A6" t="s">
        <v>150</v>
      </c>
      <c r="B6">
        <f>COUNTIF('Employee Data'!C2:C76,"HR")</f>
        <v>6</v>
      </c>
      <c r="C6" s="10">
        <f>AVERAGEIF('Employee Data'!C2:C76,"HR",'Employee Data'!E2:E76)</f>
        <v>45833.333333333336</v>
      </c>
      <c r="D6" s="4">
        <f>AVERAGEIF('Employee Data'!C2:C76, "HR",'Employee Data'!G2:G76)</f>
        <v>2.3333333333333335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H22" sqref="H22"/>
    </sheetView>
  </sheetViews>
  <sheetFormatPr defaultRowHeight="15" x14ac:dyDescent="0.25"/>
  <cols>
    <col min="1" max="1" width="9" bestFit="1" customWidth="1"/>
    <col min="2" max="2" width="22.7109375" bestFit="1" customWidth="1"/>
    <col min="3" max="3" width="18.28515625" bestFit="1" customWidth="1"/>
    <col min="4" max="4" width="7.42578125" bestFit="1" customWidth="1"/>
    <col min="5" max="5" width="14.28515625" bestFit="1" customWidth="1"/>
  </cols>
  <sheetData>
    <row r="1" spans="1:5" x14ac:dyDescent="0.25">
      <c r="A1" s="1" t="s">
        <v>165</v>
      </c>
      <c r="B1" s="1" t="s">
        <v>166</v>
      </c>
      <c r="C1" s="1" t="s">
        <v>167</v>
      </c>
      <c r="D1" s="1" t="s">
        <v>168</v>
      </c>
      <c r="E1" s="1" t="s">
        <v>169</v>
      </c>
    </row>
    <row r="2" spans="1:5" x14ac:dyDescent="0.25">
      <c r="A2" t="s">
        <v>170</v>
      </c>
      <c r="B2" t="s">
        <v>161</v>
      </c>
      <c r="C2" t="s">
        <v>176</v>
      </c>
      <c r="D2">
        <v>500</v>
      </c>
      <c r="E2">
        <v>2</v>
      </c>
    </row>
    <row r="3" spans="1:5" x14ac:dyDescent="0.25">
      <c r="A3" t="s">
        <v>171</v>
      </c>
      <c r="B3" t="s">
        <v>164</v>
      </c>
      <c r="C3" t="s">
        <v>180</v>
      </c>
      <c r="D3">
        <v>800</v>
      </c>
      <c r="E3">
        <v>3</v>
      </c>
    </row>
    <row r="4" spans="1:5" x14ac:dyDescent="0.25">
      <c r="A4" t="s">
        <v>172</v>
      </c>
      <c r="B4" t="s">
        <v>163</v>
      </c>
      <c r="C4" t="s">
        <v>177</v>
      </c>
      <c r="D4">
        <v>1000</v>
      </c>
      <c r="E4">
        <v>3</v>
      </c>
    </row>
    <row r="5" spans="1:5" x14ac:dyDescent="0.25">
      <c r="A5" t="s">
        <v>173</v>
      </c>
      <c r="B5" t="s">
        <v>162</v>
      </c>
      <c r="C5" t="s">
        <v>179</v>
      </c>
      <c r="D5">
        <v>600</v>
      </c>
      <c r="E5">
        <v>2</v>
      </c>
    </row>
    <row r="6" spans="1:5" x14ac:dyDescent="0.25">
      <c r="A6" t="s">
        <v>174</v>
      </c>
      <c r="B6" t="s">
        <v>175</v>
      </c>
      <c r="C6" t="s">
        <v>178</v>
      </c>
      <c r="D6">
        <v>700</v>
      </c>
      <c r="E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Summary</vt:lpstr>
      <vt:lpstr>Dashboard</vt:lpstr>
      <vt:lpstr>Employee Data</vt:lpstr>
      <vt:lpstr>Summary</vt:lpstr>
      <vt:lpstr>Training Programme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 Ativor</dc:creator>
  <cp:lastModifiedBy>Bless Ativor</cp:lastModifiedBy>
  <dcterms:created xsi:type="dcterms:W3CDTF">2024-12-02T07:45:41Z</dcterms:created>
  <dcterms:modified xsi:type="dcterms:W3CDTF">2025-07-21T14:51:41Z</dcterms:modified>
</cp:coreProperties>
</file>