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an/"/>
    </mc:Choice>
  </mc:AlternateContent>
  <xr:revisionPtr revIDLastSave="0" documentId="8_{24D64299-3593-B24E-86C1-5C016A8151F4}" xr6:coauthVersionLast="47" xr6:coauthVersionMax="47" xr10:uidLastSave="{00000000-0000-0000-0000-000000000000}"/>
  <bookViews>
    <workbookView xWindow="1500" yWindow="1320" windowWidth="27640" windowHeight="16940" xr2:uid="{7691CFA2-B37D-7147-A072-1C6C8291265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1" l="1"/>
  <c r="M197" i="1" s="1"/>
  <c r="K196" i="1"/>
  <c r="M196" i="1" s="1"/>
  <c r="N195" i="1"/>
  <c r="M195" i="1"/>
  <c r="O195" i="1" s="1"/>
  <c r="K195" i="1"/>
  <c r="K194" i="1"/>
  <c r="M194" i="1" s="1"/>
  <c r="K193" i="1"/>
  <c r="M193" i="1" s="1"/>
  <c r="N192" i="1"/>
  <c r="M192" i="1"/>
  <c r="O192" i="1" s="1"/>
  <c r="K192" i="1"/>
  <c r="K191" i="1"/>
  <c r="M191" i="1" s="1"/>
  <c r="K190" i="1"/>
  <c r="M190" i="1" s="1"/>
  <c r="N189" i="1"/>
  <c r="M189" i="1"/>
  <c r="O189" i="1" s="1"/>
  <c r="K189" i="1"/>
  <c r="C188" i="1"/>
  <c r="K188" i="1" s="1"/>
  <c r="M188" i="1" s="1"/>
  <c r="M187" i="1"/>
  <c r="O187" i="1" s="1"/>
  <c r="K187" i="1"/>
  <c r="J186" i="1"/>
  <c r="K186" i="1" s="1"/>
  <c r="M186" i="1" s="1"/>
  <c r="J185" i="1"/>
  <c r="K185" i="1" s="1"/>
  <c r="M185" i="1" s="1"/>
  <c r="J184" i="1"/>
  <c r="K184" i="1" s="1"/>
  <c r="M184" i="1" s="1"/>
  <c r="J183" i="1"/>
  <c r="K183" i="1" s="1"/>
  <c r="F180" i="1"/>
  <c r="E180" i="1"/>
  <c r="B180" i="1"/>
  <c r="F179" i="1"/>
  <c r="E179" i="1"/>
  <c r="B179" i="1"/>
  <c r="F178" i="1"/>
  <c r="E178" i="1"/>
  <c r="D178" i="1"/>
  <c r="B178" i="1"/>
  <c r="I177" i="1"/>
  <c r="I179" i="1" s="1"/>
  <c r="J179" i="1" s="1"/>
  <c r="K179" i="1" s="1"/>
  <c r="M179" i="1" s="1"/>
  <c r="C177" i="1"/>
  <c r="J177" i="1" s="1"/>
  <c r="K177" i="1" s="1"/>
  <c r="M177" i="1" s="1"/>
  <c r="B177" i="1"/>
  <c r="H176" i="1"/>
  <c r="F176" i="1"/>
  <c r="E176" i="1"/>
  <c r="D176" i="1"/>
  <c r="H175" i="1"/>
  <c r="D175" i="1"/>
  <c r="K174" i="1"/>
  <c r="M174" i="1" s="1"/>
  <c r="J174" i="1"/>
  <c r="H174" i="1"/>
  <c r="G174" i="1"/>
  <c r="J173" i="1"/>
  <c r="K173" i="1" s="1"/>
  <c r="M173" i="1" s="1"/>
  <c r="D172" i="1"/>
  <c r="J172" i="1" s="1"/>
  <c r="K172" i="1" s="1"/>
  <c r="M172" i="1" s="1"/>
  <c r="J171" i="1"/>
  <c r="K171" i="1" s="1"/>
  <c r="M171" i="1" s="1"/>
  <c r="E171" i="1"/>
  <c r="K170" i="1"/>
  <c r="M170" i="1" s="1"/>
  <c r="J170" i="1"/>
  <c r="E170" i="1"/>
  <c r="J169" i="1"/>
  <c r="K169" i="1" s="1"/>
  <c r="M169" i="1" s="1"/>
  <c r="I165" i="1"/>
  <c r="H165" i="1"/>
  <c r="F165" i="1" s="1"/>
  <c r="E165" i="1"/>
  <c r="D165" i="1"/>
  <c r="I164" i="1"/>
  <c r="I163" i="1"/>
  <c r="F163" i="1"/>
  <c r="E163" i="1"/>
  <c r="B163" i="1"/>
  <c r="J163" i="1" s="1"/>
  <c r="K163" i="1" s="1"/>
  <c r="M163" i="1" s="1"/>
  <c r="J162" i="1"/>
  <c r="I162" i="1"/>
  <c r="F162" i="1"/>
  <c r="E162" i="1"/>
  <c r="B162" i="1"/>
  <c r="J161" i="1"/>
  <c r="F161" i="1"/>
  <c r="E161" i="1"/>
  <c r="D161" i="1"/>
  <c r="B161" i="1"/>
  <c r="I160" i="1"/>
  <c r="B160" i="1"/>
  <c r="H159" i="1"/>
  <c r="F159" i="1"/>
  <c r="E159" i="1"/>
  <c r="D159" i="1"/>
  <c r="J158" i="1"/>
  <c r="H158" i="1"/>
  <c r="D158" i="1"/>
  <c r="K157" i="1"/>
  <c r="M157" i="1" s="1"/>
  <c r="J157" i="1"/>
  <c r="H157" i="1"/>
  <c r="K156" i="1"/>
  <c r="M156" i="1" s="1"/>
  <c r="J156" i="1"/>
  <c r="K155" i="1"/>
  <c r="M155" i="1" s="1"/>
  <c r="D155" i="1"/>
  <c r="J155" i="1" s="1"/>
  <c r="J154" i="1"/>
  <c r="K154" i="1" s="1"/>
  <c r="M154" i="1" s="1"/>
  <c r="E154" i="1"/>
  <c r="K153" i="1"/>
  <c r="M153" i="1" s="1"/>
  <c r="J153" i="1"/>
  <c r="E153" i="1"/>
  <c r="J152" i="1"/>
  <c r="K152" i="1" s="1"/>
  <c r="M152" i="1" s="1"/>
  <c r="I148" i="1"/>
  <c r="H148" i="1"/>
  <c r="E148" i="1"/>
  <c r="D148" i="1"/>
  <c r="I147" i="1"/>
  <c r="I146" i="1"/>
  <c r="F146" i="1"/>
  <c r="E146" i="1"/>
  <c r="B146" i="1"/>
  <c r="J146" i="1" s="1"/>
  <c r="K146" i="1" s="1"/>
  <c r="M146" i="1" s="1"/>
  <c r="J145" i="1"/>
  <c r="K145" i="1" s="1"/>
  <c r="M145" i="1" s="1"/>
  <c r="I145" i="1"/>
  <c r="F145" i="1"/>
  <c r="E145" i="1"/>
  <c r="B145" i="1"/>
  <c r="J144" i="1"/>
  <c r="F144" i="1"/>
  <c r="E144" i="1"/>
  <c r="D144" i="1"/>
  <c r="B144" i="1"/>
  <c r="I143" i="1"/>
  <c r="B143" i="1"/>
  <c r="J142" i="1"/>
  <c r="H142" i="1"/>
  <c r="F142" i="1"/>
  <c r="E142" i="1"/>
  <c r="D142" i="1"/>
  <c r="K142" i="1" s="1"/>
  <c r="M142" i="1" s="1"/>
  <c r="J141" i="1"/>
  <c r="H141" i="1"/>
  <c r="D141" i="1"/>
  <c r="G140" i="1" s="1"/>
  <c r="K140" i="1"/>
  <c r="M140" i="1" s="1"/>
  <c r="J140" i="1"/>
  <c r="H140" i="1"/>
  <c r="K139" i="1"/>
  <c r="M139" i="1" s="1"/>
  <c r="J139" i="1"/>
  <c r="D138" i="1"/>
  <c r="J138" i="1" s="1"/>
  <c r="K138" i="1" s="1"/>
  <c r="M138" i="1" s="1"/>
  <c r="J137" i="1"/>
  <c r="K137" i="1" s="1"/>
  <c r="M137" i="1" s="1"/>
  <c r="E137" i="1"/>
  <c r="K136" i="1"/>
  <c r="M136" i="1" s="1"/>
  <c r="J136" i="1"/>
  <c r="E136" i="1"/>
  <c r="J135" i="1"/>
  <c r="K135" i="1" s="1"/>
  <c r="M135" i="1" s="1"/>
  <c r="I131" i="1"/>
  <c r="H131" i="1"/>
  <c r="F131" i="1" s="1"/>
  <c r="C141" i="1" s="1"/>
  <c r="E131" i="1"/>
  <c r="D131" i="1"/>
  <c r="I130" i="1"/>
  <c r="I129" i="1"/>
  <c r="J129" i="1" s="1"/>
  <c r="K129" i="1" s="1"/>
  <c r="M129" i="1" s="1"/>
  <c r="O129" i="1" s="1"/>
  <c r="F129" i="1"/>
  <c r="E129" i="1"/>
  <c r="B129" i="1"/>
  <c r="F128" i="1"/>
  <c r="E128" i="1"/>
  <c r="B128" i="1"/>
  <c r="J127" i="1"/>
  <c r="K127" i="1" s="1"/>
  <c r="M127" i="1" s="1"/>
  <c r="O127" i="1" s="1"/>
  <c r="F127" i="1"/>
  <c r="E127" i="1"/>
  <c r="D127" i="1"/>
  <c r="B127" i="1"/>
  <c r="I126" i="1"/>
  <c r="I128" i="1" s="1"/>
  <c r="J128" i="1" s="1"/>
  <c r="K128" i="1" s="1"/>
  <c r="M128" i="1" s="1"/>
  <c r="C126" i="1"/>
  <c r="B126" i="1"/>
  <c r="J125" i="1"/>
  <c r="H125" i="1"/>
  <c r="F125" i="1"/>
  <c r="E125" i="1"/>
  <c r="D125" i="1"/>
  <c r="G125" i="1" s="1"/>
  <c r="J124" i="1"/>
  <c r="H124" i="1"/>
  <c r="G124" i="1"/>
  <c r="D124" i="1"/>
  <c r="K123" i="1"/>
  <c r="M123" i="1" s="1"/>
  <c r="O123" i="1" s="1"/>
  <c r="J123" i="1"/>
  <c r="H123" i="1"/>
  <c r="K122" i="1"/>
  <c r="M122" i="1" s="1"/>
  <c r="N122" i="1" s="1"/>
  <c r="J122" i="1"/>
  <c r="N121" i="1"/>
  <c r="D121" i="1"/>
  <c r="J121" i="1" s="1"/>
  <c r="K121" i="1" s="1"/>
  <c r="M121" i="1" s="1"/>
  <c r="O121" i="1" s="1"/>
  <c r="J120" i="1"/>
  <c r="K120" i="1" s="1"/>
  <c r="M120" i="1" s="1"/>
  <c r="O120" i="1" s="1"/>
  <c r="E120" i="1"/>
  <c r="K119" i="1"/>
  <c r="M119" i="1" s="1"/>
  <c r="O119" i="1" s="1"/>
  <c r="J119" i="1"/>
  <c r="E119" i="1"/>
  <c r="J118" i="1"/>
  <c r="K118" i="1" s="1"/>
  <c r="M118" i="1" s="1"/>
  <c r="O118" i="1" s="1"/>
  <c r="I114" i="1"/>
  <c r="H114" i="1"/>
  <c r="C114" i="1" s="1"/>
  <c r="F114" i="1"/>
  <c r="C124" i="1" s="1"/>
  <c r="E114" i="1"/>
  <c r="D114" i="1"/>
  <c r="G114" i="1" s="1"/>
  <c r="I113" i="1"/>
  <c r="F112" i="1"/>
  <c r="E112" i="1"/>
  <c r="B112" i="1"/>
  <c r="F111" i="1"/>
  <c r="E111" i="1"/>
  <c r="B111" i="1"/>
  <c r="F110" i="1"/>
  <c r="E110" i="1"/>
  <c r="D110" i="1"/>
  <c r="B110" i="1"/>
  <c r="I109" i="1"/>
  <c r="B109" i="1"/>
  <c r="J108" i="1"/>
  <c r="H108" i="1"/>
  <c r="G108" i="1"/>
  <c r="F108" i="1"/>
  <c r="E108" i="1"/>
  <c r="D108" i="1"/>
  <c r="K108" i="1" s="1"/>
  <c r="M108" i="1" s="1"/>
  <c r="J107" i="1"/>
  <c r="H107" i="1"/>
  <c r="G107" i="1"/>
  <c r="D107" i="1"/>
  <c r="K106" i="1"/>
  <c r="M106" i="1" s="1"/>
  <c r="J106" i="1"/>
  <c r="H106" i="1"/>
  <c r="M105" i="1"/>
  <c r="N105" i="1" s="1"/>
  <c r="K105" i="1"/>
  <c r="J105" i="1"/>
  <c r="K104" i="1"/>
  <c r="M104" i="1" s="1"/>
  <c r="D104" i="1"/>
  <c r="J104" i="1" s="1"/>
  <c r="K103" i="1"/>
  <c r="M103" i="1" s="1"/>
  <c r="O103" i="1" s="1"/>
  <c r="J103" i="1"/>
  <c r="E103" i="1"/>
  <c r="K102" i="1"/>
  <c r="M102" i="1" s="1"/>
  <c r="J102" i="1"/>
  <c r="E102" i="1"/>
  <c r="K101" i="1"/>
  <c r="M101" i="1" s="1"/>
  <c r="O101" i="1" s="1"/>
  <c r="J101" i="1"/>
  <c r="I97" i="1"/>
  <c r="H97" i="1"/>
  <c r="F97" i="1" s="1"/>
  <c r="C107" i="1" s="1"/>
  <c r="E97" i="1"/>
  <c r="D97" i="1"/>
  <c r="I96" i="1"/>
  <c r="I95" i="1"/>
  <c r="J95" i="1" s="1"/>
  <c r="K95" i="1" s="1"/>
  <c r="M95" i="1" s="1"/>
  <c r="F95" i="1"/>
  <c r="E95" i="1"/>
  <c r="B95" i="1"/>
  <c r="F94" i="1"/>
  <c r="E94" i="1"/>
  <c r="B94" i="1"/>
  <c r="I93" i="1"/>
  <c r="F93" i="1"/>
  <c r="E93" i="1"/>
  <c r="D93" i="1"/>
  <c r="B93" i="1"/>
  <c r="I92" i="1"/>
  <c r="E92" i="1"/>
  <c r="C92" i="1"/>
  <c r="D92" i="1" s="1"/>
  <c r="B92" i="1"/>
  <c r="J91" i="1"/>
  <c r="H91" i="1"/>
  <c r="G91" i="1"/>
  <c r="F91" i="1"/>
  <c r="E91" i="1"/>
  <c r="D91" i="1"/>
  <c r="J90" i="1"/>
  <c r="H90" i="1"/>
  <c r="G90" i="1"/>
  <c r="D90" i="1"/>
  <c r="G89" i="1" s="1"/>
  <c r="C90" i="1"/>
  <c r="F90" i="1" s="1"/>
  <c r="J89" i="1"/>
  <c r="K89" i="1" s="1"/>
  <c r="M89" i="1" s="1"/>
  <c r="H89" i="1"/>
  <c r="M88" i="1"/>
  <c r="N88" i="1" s="1"/>
  <c r="J88" i="1"/>
  <c r="K88" i="1" s="1"/>
  <c r="D87" i="1"/>
  <c r="J87" i="1" s="1"/>
  <c r="K87" i="1" s="1"/>
  <c r="M87" i="1" s="1"/>
  <c r="K86" i="1"/>
  <c r="M86" i="1" s="1"/>
  <c r="O86" i="1" s="1"/>
  <c r="J86" i="1"/>
  <c r="E86" i="1"/>
  <c r="J85" i="1"/>
  <c r="K85" i="1" s="1"/>
  <c r="M85" i="1" s="1"/>
  <c r="E85" i="1"/>
  <c r="K84" i="1"/>
  <c r="M84" i="1" s="1"/>
  <c r="O84" i="1" s="1"/>
  <c r="J84" i="1"/>
  <c r="O83" i="1"/>
  <c r="I80" i="1"/>
  <c r="H80" i="1"/>
  <c r="F80" i="1"/>
  <c r="E80" i="1"/>
  <c r="D80" i="1"/>
  <c r="G80" i="1" s="1"/>
  <c r="C80" i="1"/>
  <c r="J83" i="1" s="1"/>
  <c r="K83" i="1" s="1"/>
  <c r="M83" i="1" s="1"/>
  <c r="N83" i="1" s="1"/>
  <c r="I79" i="1"/>
  <c r="F78" i="1"/>
  <c r="E78" i="1"/>
  <c r="B78" i="1"/>
  <c r="F77" i="1"/>
  <c r="E77" i="1"/>
  <c r="B77" i="1"/>
  <c r="F76" i="1"/>
  <c r="E76" i="1"/>
  <c r="D76" i="1"/>
  <c r="B76" i="1"/>
  <c r="I75" i="1"/>
  <c r="C75" i="1"/>
  <c r="B75" i="1"/>
  <c r="N74" i="1"/>
  <c r="J74" i="1"/>
  <c r="K74" i="1" s="1"/>
  <c r="M74" i="1" s="1"/>
  <c r="O74" i="1" s="1"/>
  <c r="H74" i="1"/>
  <c r="G74" i="1"/>
  <c r="F74" i="1"/>
  <c r="E74" i="1"/>
  <c r="D74" i="1"/>
  <c r="H73" i="1"/>
  <c r="G73" i="1"/>
  <c r="D73" i="1"/>
  <c r="J73" i="1" s="1"/>
  <c r="J72" i="1"/>
  <c r="K72" i="1" s="1"/>
  <c r="M72" i="1" s="1"/>
  <c r="O72" i="1" s="1"/>
  <c r="H72" i="1"/>
  <c r="J71" i="1"/>
  <c r="K71" i="1" s="1"/>
  <c r="M71" i="1" s="1"/>
  <c r="J70" i="1"/>
  <c r="K70" i="1" s="1"/>
  <c r="M70" i="1" s="1"/>
  <c r="O70" i="1" s="1"/>
  <c r="D70" i="1"/>
  <c r="N69" i="1"/>
  <c r="K69" i="1"/>
  <c r="M69" i="1" s="1"/>
  <c r="O69" i="1" s="1"/>
  <c r="J69" i="1"/>
  <c r="E69" i="1"/>
  <c r="J68" i="1"/>
  <c r="K68" i="1" s="1"/>
  <c r="M68" i="1" s="1"/>
  <c r="O68" i="1" s="1"/>
  <c r="E68" i="1"/>
  <c r="J67" i="1"/>
  <c r="K67" i="1" s="1"/>
  <c r="M67" i="1" s="1"/>
  <c r="I63" i="1"/>
  <c r="H63" i="1"/>
  <c r="F63" i="1" s="1"/>
  <c r="C73" i="1" s="1"/>
  <c r="E63" i="1"/>
  <c r="D63" i="1"/>
  <c r="G63" i="1" s="1"/>
  <c r="I62" i="1"/>
  <c r="F61" i="1"/>
  <c r="E61" i="1"/>
  <c r="B61" i="1"/>
  <c r="F60" i="1"/>
  <c r="E60" i="1"/>
  <c r="B60" i="1"/>
  <c r="F59" i="1"/>
  <c r="E59" i="1"/>
  <c r="D59" i="1"/>
  <c r="B59" i="1"/>
  <c r="I58" i="1"/>
  <c r="B58" i="1"/>
  <c r="H57" i="1"/>
  <c r="F57" i="1"/>
  <c r="E57" i="1"/>
  <c r="D57" i="1"/>
  <c r="J57" i="1" s="1"/>
  <c r="J56" i="1"/>
  <c r="H56" i="1"/>
  <c r="D56" i="1"/>
  <c r="G56" i="1" s="1"/>
  <c r="K55" i="1"/>
  <c r="M55" i="1" s="1"/>
  <c r="O55" i="1" s="1"/>
  <c r="J55" i="1"/>
  <c r="H55" i="1"/>
  <c r="G55" i="1"/>
  <c r="J54" i="1"/>
  <c r="K54" i="1" s="1"/>
  <c r="M54" i="1" s="1"/>
  <c r="N53" i="1"/>
  <c r="K53" i="1"/>
  <c r="M53" i="1" s="1"/>
  <c r="O53" i="1" s="1"/>
  <c r="D53" i="1"/>
  <c r="J53" i="1" s="1"/>
  <c r="K52" i="1"/>
  <c r="M52" i="1" s="1"/>
  <c r="J52" i="1"/>
  <c r="E52" i="1"/>
  <c r="K51" i="1"/>
  <c r="M51" i="1" s="1"/>
  <c r="O51" i="1" s="1"/>
  <c r="J51" i="1"/>
  <c r="E51" i="1"/>
  <c r="K50" i="1"/>
  <c r="M50" i="1" s="1"/>
  <c r="J50" i="1"/>
  <c r="I46" i="1"/>
  <c r="H46" i="1"/>
  <c r="C58" i="1" s="1"/>
  <c r="F46" i="1"/>
  <c r="C56" i="1" s="1"/>
  <c r="E46" i="1"/>
  <c r="D46" i="1"/>
  <c r="I45" i="1"/>
  <c r="I44" i="1"/>
  <c r="F44" i="1"/>
  <c r="E44" i="1"/>
  <c r="B44" i="1"/>
  <c r="J44" i="1" s="1"/>
  <c r="K44" i="1" s="1"/>
  <c r="M44" i="1" s="1"/>
  <c r="I43" i="1"/>
  <c r="J43" i="1" s="1"/>
  <c r="K43" i="1" s="1"/>
  <c r="M43" i="1" s="1"/>
  <c r="F43" i="1"/>
  <c r="E43" i="1"/>
  <c r="B43" i="1"/>
  <c r="J42" i="1"/>
  <c r="F42" i="1"/>
  <c r="E42" i="1"/>
  <c r="D42" i="1"/>
  <c r="B42" i="1"/>
  <c r="I41" i="1"/>
  <c r="C41" i="1"/>
  <c r="J41" i="1" s="1"/>
  <c r="K41" i="1" s="1"/>
  <c r="M41" i="1" s="1"/>
  <c r="B41" i="1"/>
  <c r="H40" i="1"/>
  <c r="F40" i="1"/>
  <c r="E40" i="1"/>
  <c r="D40" i="1"/>
  <c r="J39" i="1"/>
  <c r="H39" i="1"/>
  <c r="D39" i="1"/>
  <c r="G39" i="1" s="1"/>
  <c r="J38" i="1"/>
  <c r="K38" i="1" s="1"/>
  <c r="M38" i="1" s="1"/>
  <c r="H38" i="1"/>
  <c r="G38" i="1"/>
  <c r="J37" i="1"/>
  <c r="K37" i="1" s="1"/>
  <c r="M37" i="1" s="1"/>
  <c r="D36" i="1"/>
  <c r="J36" i="1" s="1"/>
  <c r="K36" i="1" s="1"/>
  <c r="M36" i="1" s="1"/>
  <c r="J35" i="1"/>
  <c r="K35" i="1" s="1"/>
  <c r="M35" i="1" s="1"/>
  <c r="M34" i="1"/>
  <c r="O34" i="1" s="1"/>
  <c r="K34" i="1"/>
  <c r="J34" i="1"/>
  <c r="E34" i="1"/>
  <c r="K33" i="1"/>
  <c r="M33" i="1" s="1"/>
  <c r="J33" i="1"/>
  <c r="I29" i="1"/>
  <c r="H29" i="1"/>
  <c r="F29" i="1" s="1"/>
  <c r="E29" i="1"/>
  <c r="D29" i="1"/>
  <c r="G29" i="1" s="1"/>
  <c r="C29" i="1"/>
  <c r="J32" i="1" s="1"/>
  <c r="K32" i="1" s="1"/>
  <c r="M32" i="1" s="1"/>
  <c r="I28" i="1"/>
  <c r="F27" i="1"/>
  <c r="E27" i="1"/>
  <c r="B27" i="1"/>
  <c r="I26" i="1"/>
  <c r="J26" i="1" s="1"/>
  <c r="K26" i="1" s="1"/>
  <c r="M26" i="1" s="1"/>
  <c r="F26" i="1"/>
  <c r="E26" i="1"/>
  <c r="B26" i="1"/>
  <c r="J25" i="1"/>
  <c r="F25" i="1"/>
  <c r="E25" i="1"/>
  <c r="D25" i="1"/>
  <c r="B25" i="1"/>
  <c r="I24" i="1"/>
  <c r="I27" i="1" s="1"/>
  <c r="C24" i="1"/>
  <c r="D24" i="1" s="1"/>
  <c r="B24" i="1"/>
  <c r="J23" i="1"/>
  <c r="K23" i="1" s="1"/>
  <c r="M23" i="1" s="1"/>
  <c r="H23" i="1"/>
  <c r="G23" i="1"/>
  <c r="F23" i="1"/>
  <c r="E23" i="1"/>
  <c r="D23" i="1"/>
  <c r="H22" i="1"/>
  <c r="D22" i="1"/>
  <c r="J21" i="1"/>
  <c r="K21" i="1" s="1"/>
  <c r="M21" i="1" s="1"/>
  <c r="H21" i="1"/>
  <c r="M20" i="1"/>
  <c r="O20" i="1" s="1"/>
  <c r="K20" i="1"/>
  <c r="J20" i="1"/>
  <c r="D19" i="1"/>
  <c r="J19" i="1" s="1"/>
  <c r="K19" i="1" s="1"/>
  <c r="M19" i="1" s="1"/>
  <c r="J18" i="1"/>
  <c r="K18" i="1" s="1"/>
  <c r="M18" i="1" s="1"/>
  <c r="E18" i="1"/>
  <c r="J17" i="1"/>
  <c r="K17" i="1" s="1"/>
  <c r="M17" i="1" s="1"/>
  <c r="E17" i="1"/>
  <c r="J16" i="1"/>
  <c r="K16" i="1" s="1"/>
  <c r="M16" i="1" s="1"/>
  <c r="I12" i="1"/>
  <c r="H12" i="1"/>
  <c r="F12" i="1"/>
  <c r="C22" i="1" s="1"/>
  <c r="E12" i="1"/>
  <c r="D12" i="1"/>
  <c r="G12" i="1" s="1"/>
  <c r="C12" i="1"/>
  <c r="J14" i="1" s="1"/>
  <c r="K14" i="1" s="1"/>
  <c r="I11" i="1"/>
  <c r="D9" i="1"/>
  <c r="I25" i="1" l="1"/>
  <c r="F22" i="1"/>
  <c r="E22" i="1"/>
  <c r="N142" i="1"/>
  <c r="O142" i="1"/>
  <c r="N108" i="1"/>
  <c r="O108" i="1"/>
  <c r="O17" i="1"/>
  <c r="N17" i="1"/>
  <c r="O43" i="1"/>
  <c r="N43" i="1"/>
  <c r="O36" i="1"/>
  <c r="N36" i="1"/>
  <c r="O21" i="1"/>
  <c r="N21" i="1"/>
  <c r="N50" i="1"/>
  <c r="O50" i="1"/>
  <c r="K22" i="1"/>
  <c r="M22" i="1" s="1"/>
  <c r="N16" i="1"/>
  <c r="O16" i="1"/>
  <c r="O32" i="1"/>
  <c r="N32" i="1"/>
  <c r="O41" i="1"/>
  <c r="N41" i="1"/>
  <c r="O138" i="1"/>
  <c r="N138" i="1"/>
  <c r="K73" i="1"/>
  <c r="M73" i="1" s="1"/>
  <c r="J31" i="1"/>
  <c r="K31" i="1" s="1"/>
  <c r="C39" i="1"/>
  <c r="F141" i="1"/>
  <c r="E141" i="1"/>
  <c r="I144" i="1"/>
  <c r="N26" i="1"/>
  <c r="O26" i="1"/>
  <c r="K39" i="1"/>
  <c r="M39" i="1" s="1"/>
  <c r="F56" i="1"/>
  <c r="I59" i="1"/>
  <c r="E56" i="1"/>
  <c r="F73" i="1"/>
  <c r="I76" i="1"/>
  <c r="E73" i="1"/>
  <c r="O37" i="1"/>
  <c r="N37" i="1"/>
  <c r="O67" i="1"/>
  <c r="N67" i="1"/>
  <c r="K25" i="1"/>
  <c r="M25" i="1" s="1"/>
  <c r="I110" i="1"/>
  <c r="F107" i="1"/>
  <c r="E107" i="1"/>
  <c r="O38" i="1"/>
  <c r="N38" i="1"/>
  <c r="O18" i="1"/>
  <c r="N18" i="1"/>
  <c r="N52" i="1"/>
  <c r="O52" i="1"/>
  <c r="O19" i="1"/>
  <c r="N19" i="1"/>
  <c r="L12" i="1"/>
  <c r="K12" i="1"/>
  <c r="J27" i="1"/>
  <c r="K27" i="1" s="1"/>
  <c r="M27" i="1" s="1"/>
  <c r="F58" i="1"/>
  <c r="D58" i="1"/>
  <c r="J58" i="1"/>
  <c r="K58" i="1" s="1"/>
  <c r="M58" i="1" s="1"/>
  <c r="E58" i="1"/>
  <c r="N35" i="1"/>
  <c r="O35" i="1"/>
  <c r="N71" i="1"/>
  <c r="O71" i="1"/>
  <c r="O44" i="1"/>
  <c r="N44" i="1"/>
  <c r="O128" i="1"/>
  <c r="N128" i="1"/>
  <c r="N33" i="1"/>
  <c r="O33" i="1"/>
  <c r="N23" i="1"/>
  <c r="O23" i="1"/>
  <c r="O54" i="1"/>
  <c r="N54" i="1"/>
  <c r="J112" i="1"/>
  <c r="K112" i="1" s="1"/>
  <c r="M112" i="1" s="1"/>
  <c r="N129" i="1"/>
  <c r="O146" i="1"/>
  <c r="N146" i="1"/>
  <c r="O173" i="1"/>
  <c r="N173" i="1"/>
  <c r="O177" i="1"/>
  <c r="N177" i="1"/>
  <c r="M183" i="1"/>
  <c r="L182" i="1"/>
  <c r="K182" i="1"/>
  <c r="O152" i="1"/>
  <c r="N152" i="1"/>
  <c r="O135" i="1"/>
  <c r="N135" i="1"/>
  <c r="N70" i="1"/>
  <c r="N84" i="1"/>
  <c r="O153" i="1"/>
  <c r="N153" i="1"/>
  <c r="E41" i="1"/>
  <c r="K42" i="1"/>
  <c r="M42" i="1" s="1"/>
  <c r="N55" i="1"/>
  <c r="I77" i="1"/>
  <c r="J77" i="1" s="1"/>
  <c r="K77" i="1" s="1"/>
  <c r="M77" i="1" s="1"/>
  <c r="I78" i="1"/>
  <c r="J78" i="1" s="1"/>
  <c r="K78" i="1" s="1"/>
  <c r="M78" i="1" s="1"/>
  <c r="J76" i="1"/>
  <c r="K76" i="1" s="1"/>
  <c r="M76" i="1" s="1"/>
  <c r="G97" i="1"/>
  <c r="O105" i="1"/>
  <c r="G131" i="1"/>
  <c r="O136" i="1"/>
  <c r="N136" i="1"/>
  <c r="O185" i="1"/>
  <c r="N185" i="1"/>
  <c r="E24" i="1"/>
  <c r="K40" i="1"/>
  <c r="M40" i="1" s="1"/>
  <c r="G40" i="1"/>
  <c r="F41" i="1"/>
  <c r="G57" i="1"/>
  <c r="O85" i="1"/>
  <c r="N85" i="1"/>
  <c r="N127" i="1"/>
  <c r="O154" i="1"/>
  <c r="N154" i="1"/>
  <c r="G165" i="1"/>
  <c r="C175" i="1"/>
  <c r="O186" i="1"/>
  <c r="N186" i="1"/>
  <c r="O193" i="1"/>
  <c r="N193" i="1"/>
  <c r="O157" i="1"/>
  <c r="N157" i="1"/>
  <c r="O95" i="1"/>
  <c r="N95" i="1"/>
  <c r="O89" i="1"/>
  <c r="N89" i="1"/>
  <c r="O179" i="1"/>
  <c r="N179" i="1"/>
  <c r="J24" i="1"/>
  <c r="K24" i="1" s="1"/>
  <c r="M24" i="1" s="1"/>
  <c r="E90" i="1"/>
  <c r="O102" i="1"/>
  <c r="N102" i="1"/>
  <c r="O137" i="1"/>
  <c r="N137" i="1"/>
  <c r="O174" i="1"/>
  <c r="N174" i="1"/>
  <c r="O194" i="1"/>
  <c r="N194" i="1"/>
  <c r="D41" i="1"/>
  <c r="K57" i="1"/>
  <c r="M57" i="1" s="1"/>
  <c r="J61" i="1"/>
  <c r="K61" i="1" s="1"/>
  <c r="M61" i="1" s="1"/>
  <c r="C109" i="1"/>
  <c r="C97" i="1"/>
  <c r="O106" i="1"/>
  <c r="N106" i="1"/>
  <c r="F124" i="1"/>
  <c r="E124" i="1"/>
  <c r="I127" i="1"/>
  <c r="N119" i="1"/>
  <c r="N123" i="1"/>
  <c r="C131" i="1"/>
  <c r="C143" i="1"/>
  <c r="O155" i="1"/>
  <c r="N155" i="1"/>
  <c r="O169" i="1"/>
  <c r="N169" i="1"/>
  <c r="K175" i="1"/>
  <c r="M175" i="1" s="1"/>
  <c r="O104" i="1"/>
  <c r="N104" i="1"/>
  <c r="O190" i="1"/>
  <c r="N190" i="1"/>
  <c r="G46" i="1"/>
  <c r="O172" i="1"/>
  <c r="N172" i="1"/>
  <c r="J75" i="1"/>
  <c r="K75" i="1" s="1"/>
  <c r="M75" i="1" s="1"/>
  <c r="F75" i="1"/>
  <c r="D75" i="1"/>
  <c r="N20" i="1"/>
  <c r="G22" i="1"/>
  <c r="N34" i="1"/>
  <c r="N68" i="1"/>
  <c r="I94" i="1"/>
  <c r="J94" i="1" s="1"/>
  <c r="K94" i="1" s="1"/>
  <c r="M94" i="1" s="1"/>
  <c r="J93" i="1"/>
  <c r="K93" i="1" s="1"/>
  <c r="M93" i="1" s="1"/>
  <c r="K107" i="1"/>
  <c r="M107" i="1" s="1"/>
  <c r="J116" i="1"/>
  <c r="K116" i="1" s="1"/>
  <c r="J117" i="1"/>
  <c r="K117" i="1" s="1"/>
  <c r="M117" i="1" s="1"/>
  <c r="K124" i="1"/>
  <c r="M124" i="1" s="1"/>
  <c r="J126" i="1"/>
  <c r="K126" i="1" s="1"/>
  <c r="M126" i="1" s="1"/>
  <c r="F126" i="1"/>
  <c r="E126" i="1"/>
  <c r="D126" i="1"/>
  <c r="K144" i="1"/>
  <c r="M144" i="1" s="1"/>
  <c r="O188" i="1"/>
  <c r="N188" i="1"/>
  <c r="O171" i="1"/>
  <c r="N171" i="1"/>
  <c r="I61" i="1"/>
  <c r="J59" i="1"/>
  <c r="K59" i="1" s="1"/>
  <c r="M59" i="1" s="1"/>
  <c r="I60" i="1"/>
  <c r="J60" i="1" s="1"/>
  <c r="K60" i="1" s="1"/>
  <c r="M60" i="1" s="1"/>
  <c r="O88" i="1"/>
  <c r="O145" i="1"/>
  <c r="N145" i="1"/>
  <c r="N101" i="1"/>
  <c r="N118" i="1"/>
  <c r="J40" i="1"/>
  <c r="N86" i="1"/>
  <c r="K90" i="1"/>
  <c r="M90" i="1" s="1"/>
  <c r="F148" i="1"/>
  <c r="C148" i="1"/>
  <c r="C160" i="1"/>
  <c r="O156" i="1"/>
  <c r="N156" i="1"/>
  <c r="K162" i="1"/>
  <c r="M162" i="1" s="1"/>
  <c r="K176" i="1"/>
  <c r="M176" i="1" s="1"/>
  <c r="O191" i="1"/>
  <c r="N191" i="1"/>
  <c r="O122" i="1"/>
  <c r="G21" i="1"/>
  <c r="J22" i="1"/>
  <c r="C46" i="1"/>
  <c r="N51" i="1"/>
  <c r="N72" i="1"/>
  <c r="O87" i="1"/>
  <c r="N87" i="1"/>
  <c r="K91" i="1"/>
  <c r="M91" i="1" s="1"/>
  <c r="N103" i="1"/>
  <c r="N120" i="1"/>
  <c r="O139" i="1"/>
  <c r="N139" i="1"/>
  <c r="O163" i="1"/>
  <c r="N163" i="1"/>
  <c r="O170" i="1"/>
  <c r="N170" i="1"/>
  <c r="O196" i="1"/>
  <c r="N196" i="1"/>
  <c r="O140" i="1"/>
  <c r="N140" i="1"/>
  <c r="E75" i="1"/>
  <c r="O184" i="1"/>
  <c r="N184" i="1"/>
  <c r="J15" i="1"/>
  <c r="K15" i="1" s="1"/>
  <c r="M15" i="1" s="1"/>
  <c r="F24" i="1"/>
  <c r="K56" i="1"/>
  <c r="M56" i="1" s="1"/>
  <c r="J110" i="1"/>
  <c r="K110" i="1" s="1"/>
  <c r="M110" i="1" s="1"/>
  <c r="I111" i="1"/>
  <c r="J111" i="1" s="1"/>
  <c r="K111" i="1" s="1"/>
  <c r="M111" i="1" s="1"/>
  <c r="I112" i="1"/>
  <c r="O197" i="1"/>
  <c r="N197" i="1"/>
  <c r="F92" i="1"/>
  <c r="G123" i="1"/>
  <c r="K125" i="1"/>
  <c r="M125" i="1" s="1"/>
  <c r="K141" i="1"/>
  <c r="M141" i="1" s="1"/>
  <c r="D177" i="1"/>
  <c r="E177" i="1"/>
  <c r="J82" i="1"/>
  <c r="K82" i="1" s="1"/>
  <c r="J92" i="1"/>
  <c r="K92" i="1" s="1"/>
  <c r="M92" i="1" s="1"/>
  <c r="G106" i="1"/>
  <c r="F177" i="1"/>
  <c r="J178" i="1"/>
  <c r="K178" i="1" s="1"/>
  <c r="M178" i="1" s="1"/>
  <c r="G176" i="1"/>
  <c r="C63" i="1"/>
  <c r="C165" i="1"/>
  <c r="N187" i="1"/>
  <c r="G159" i="1"/>
  <c r="G175" i="1"/>
  <c r="J176" i="1"/>
  <c r="G72" i="1"/>
  <c r="G142" i="1"/>
  <c r="G158" i="1"/>
  <c r="J159" i="1"/>
  <c r="K159" i="1" s="1"/>
  <c r="M159" i="1" s="1"/>
  <c r="J175" i="1"/>
  <c r="I180" i="1"/>
  <c r="J180" i="1" s="1"/>
  <c r="K180" i="1" s="1"/>
  <c r="M180" i="1" s="1"/>
  <c r="G157" i="1"/>
  <c r="G141" i="1"/>
  <c r="O180" i="1" l="1"/>
  <c r="N180" i="1"/>
  <c r="N159" i="1"/>
  <c r="O159" i="1"/>
  <c r="N175" i="1"/>
  <c r="O175" i="1"/>
  <c r="O125" i="1"/>
  <c r="N125" i="1"/>
  <c r="O144" i="1"/>
  <c r="N144" i="1"/>
  <c r="M12" i="1"/>
  <c r="O14" i="1"/>
  <c r="N39" i="1"/>
  <c r="O39" i="1"/>
  <c r="O78" i="1"/>
  <c r="N78" i="1"/>
  <c r="N60" i="1"/>
  <c r="O60" i="1"/>
  <c r="O24" i="1"/>
  <c r="N24" i="1"/>
  <c r="N40" i="1"/>
  <c r="O40" i="1"/>
  <c r="N77" i="1"/>
  <c r="O77" i="1"/>
  <c r="O176" i="1"/>
  <c r="N176" i="1"/>
  <c r="N59" i="1"/>
  <c r="O59" i="1"/>
  <c r="N57" i="1"/>
  <c r="O57" i="1"/>
  <c r="F175" i="1"/>
  <c r="E175" i="1"/>
  <c r="I178" i="1"/>
  <c r="N22" i="1"/>
  <c r="O22" i="1"/>
  <c r="O178" i="1"/>
  <c r="N178" i="1"/>
  <c r="J150" i="1"/>
  <c r="K150" i="1" s="1"/>
  <c r="J151" i="1"/>
  <c r="K151" i="1" s="1"/>
  <c r="M151" i="1" s="1"/>
  <c r="O42" i="1"/>
  <c r="N42" i="1"/>
  <c r="E39" i="1"/>
  <c r="F39" i="1"/>
  <c r="I42" i="1"/>
  <c r="N25" i="1"/>
  <c r="O25" i="1"/>
  <c r="O91" i="1"/>
  <c r="N91" i="1"/>
  <c r="J99" i="1"/>
  <c r="K99" i="1" s="1"/>
  <c r="J100" i="1"/>
  <c r="K100" i="1" s="1"/>
  <c r="M100" i="1" s="1"/>
  <c r="F109" i="1"/>
  <c r="E109" i="1"/>
  <c r="D109" i="1"/>
  <c r="J109" i="1"/>
  <c r="K109" i="1" s="1"/>
  <c r="M109" i="1" s="1"/>
  <c r="O112" i="1"/>
  <c r="N112" i="1"/>
  <c r="N124" i="1"/>
  <c r="O124" i="1"/>
  <c r="J160" i="1"/>
  <c r="K160" i="1" s="1"/>
  <c r="M160" i="1" s="1"/>
  <c r="F160" i="1"/>
  <c r="E160" i="1"/>
  <c r="D160" i="1"/>
  <c r="O58" i="1"/>
  <c r="N58" i="1"/>
  <c r="L29" i="1"/>
  <c r="K29" i="1"/>
  <c r="M31" i="1"/>
  <c r="J168" i="1"/>
  <c r="K168" i="1" s="1"/>
  <c r="M168" i="1" s="1"/>
  <c r="J167" i="1"/>
  <c r="K167" i="1" s="1"/>
  <c r="J66" i="1"/>
  <c r="K66" i="1" s="1"/>
  <c r="M66" i="1" s="1"/>
  <c r="J65" i="1"/>
  <c r="K65" i="1" s="1"/>
  <c r="N75" i="1"/>
  <c r="O75" i="1"/>
  <c r="O117" i="1"/>
  <c r="N117" i="1"/>
  <c r="N111" i="1"/>
  <c r="O111" i="1"/>
  <c r="O183" i="1"/>
  <c r="O182" i="1" s="1"/>
  <c r="N183" i="1"/>
  <c r="N182" i="1" s="1"/>
  <c r="M182" i="1"/>
  <c r="N56" i="1"/>
  <c r="O56" i="1"/>
  <c r="O90" i="1"/>
  <c r="N90" i="1"/>
  <c r="O93" i="1"/>
  <c r="N93" i="1"/>
  <c r="N73" i="1"/>
  <c r="O73" i="1"/>
  <c r="O126" i="1"/>
  <c r="N126" i="1"/>
  <c r="L114" i="1"/>
  <c r="M116" i="1"/>
  <c r="K114" i="1"/>
  <c r="J133" i="1"/>
  <c r="K133" i="1" s="1"/>
  <c r="J134" i="1"/>
  <c r="K134" i="1" s="1"/>
  <c r="M134" i="1" s="1"/>
  <c r="L80" i="1"/>
  <c r="K80" i="1"/>
  <c r="M82" i="1"/>
  <c r="N94" i="1"/>
  <c r="O94" i="1"/>
  <c r="O162" i="1"/>
  <c r="N162" i="1"/>
  <c r="O76" i="1"/>
  <c r="N76" i="1"/>
  <c r="N61" i="1"/>
  <c r="O61" i="1"/>
  <c r="J143" i="1"/>
  <c r="K143" i="1" s="1"/>
  <c r="M143" i="1" s="1"/>
  <c r="F143" i="1"/>
  <c r="E143" i="1"/>
  <c r="D143" i="1"/>
  <c r="O92" i="1"/>
  <c r="N92" i="1"/>
  <c r="O110" i="1"/>
  <c r="N110" i="1"/>
  <c r="J49" i="1"/>
  <c r="K49" i="1" s="1"/>
  <c r="M49" i="1" s="1"/>
  <c r="J48" i="1"/>
  <c r="K48" i="1" s="1"/>
  <c r="G148" i="1"/>
  <c r="C158" i="1"/>
  <c r="O107" i="1"/>
  <c r="N107" i="1"/>
  <c r="O141" i="1"/>
  <c r="N141" i="1"/>
  <c r="N15" i="1"/>
  <c r="O15" i="1"/>
  <c r="O27" i="1"/>
  <c r="N27" i="1"/>
  <c r="M167" i="1" l="1"/>
  <c r="L165" i="1"/>
  <c r="K165" i="1"/>
  <c r="F158" i="1"/>
  <c r="E158" i="1"/>
  <c r="I161" i="1"/>
  <c r="K161" i="1"/>
  <c r="M161" i="1" s="1"/>
  <c r="K158" i="1"/>
  <c r="M158" i="1" s="1"/>
  <c r="O168" i="1"/>
  <c r="N168" i="1"/>
  <c r="O109" i="1"/>
  <c r="N109" i="1"/>
  <c r="O151" i="1"/>
  <c r="N151" i="1"/>
  <c r="L97" i="1"/>
  <c r="K97" i="1"/>
  <c r="M99" i="1"/>
  <c r="M133" i="1"/>
  <c r="L131" i="1"/>
  <c r="K131" i="1"/>
  <c r="N12" i="1"/>
  <c r="O49" i="1"/>
  <c r="N49" i="1"/>
  <c r="M29" i="1"/>
  <c r="N31" i="1"/>
  <c r="N29" i="1" s="1"/>
  <c r="O31" i="1"/>
  <c r="O29" i="1" s="1"/>
  <c r="M150" i="1"/>
  <c r="L148" i="1"/>
  <c r="N66" i="1"/>
  <c r="O66" i="1"/>
  <c r="M48" i="1"/>
  <c r="L46" i="1"/>
  <c r="K46" i="1"/>
  <c r="M114" i="1"/>
  <c r="O116" i="1"/>
  <c r="O114" i="1" s="1"/>
  <c r="N116" i="1"/>
  <c r="N114" i="1" s="1"/>
  <c r="O82" i="1"/>
  <c r="O80" i="1" s="1"/>
  <c r="N82" i="1"/>
  <c r="N80" i="1" s="1"/>
  <c r="M80" i="1"/>
  <c r="O100" i="1"/>
  <c r="N100" i="1"/>
  <c r="O143" i="1"/>
  <c r="N143" i="1"/>
  <c r="N134" i="1"/>
  <c r="O134" i="1"/>
  <c r="M65" i="1"/>
  <c r="L63" i="1"/>
  <c r="K63" i="1"/>
  <c r="O160" i="1"/>
  <c r="N160" i="1"/>
  <c r="O12" i="1"/>
  <c r="K9" i="1" l="1"/>
  <c r="O48" i="1"/>
  <c r="O46" i="1" s="1"/>
  <c r="O9" i="1" s="1"/>
  <c r="N48" i="1"/>
  <c r="N46" i="1" s="1"/>
  <c r="N9" i="1" s="1"/>
  <c r="M46" i="1"/>
  <c r="O158" i="1"/>
  <c r="N158" i="1"/>
  <c r="O133" i="1"/>
  <c r="O131" i="1" s="1"/>
  <c r="N133" i="1"/>
  <c r="N131" i="1" s="1"/>
  <c r="M131" i="1"/>
  <c r="K148" i="1"/>
  <c r="O167" i="1"/>
  <c r="O165" i="1" s="1"/>
  <c r="N167" i="1"/>
  <c r="N165" i="1" s="1"/>
  <c r="M165" i="1"/>
  <c r="O161" i="1"/>
  <c r="N161" i="1"/>
  <c r="M97" i="1"/>
  <c r="O99" i="1"/>
  <c r="O97" i="1" s="1"/>
  <c r="N99" i="1"/>
  <c r="N97" i="1" s="1"/>
  <c r="O150" i="1"/>
  <c r="O148" i="1" s="1"/>
  <c r="N150" i="1"/>
  <c r="N148" i="1" s="1"/>
  <c r="M148" i="1"/>
  <c r="N65" i="1"/>
  <c r="N63" i="1" s="1"/>
  <c r="O65" i="1"/>
  <c r="O63" i="1" s="1"/>
  <c r="M63" i="1"/>
  <c r="M9" i="1" l="1"/>
  <c r="L9" i="1" s="1"/>
</calcChain>
</file>

<file path=xl/sharedStrings.xml><?xml version="1.0" encoding="utf-8"?>
<sst xmlns="http://schemas.openxmlformats.org/spreadsheetml/2006/main" count="382" uniqueCount="85">
  <si>
    <t>F24 - 19  CANOPY COST SHEET</t>
  </si>
  <si>
    <t>JAN25-19</t>
  </si>
  <si>
    <t>Job No.</t>
  </si>
  <si>
    <t>Project Name</t>
  </si>
  <si>
    <t>Customer</t>
  </si>
  <si>
    <t>Location</t>
  </si>
  <si>
    <t>RECO CANOPIES MUST HAVE COALESCERS</t>
  </si>
  <si>
    <t>Sales Manager / Estimator initials</t>
  </si>
  <si>
    <t>Date</t>
  </si>
  <si>
    <t>Revision No</t>
  </si>
  <si>
    <t>GP SHOULD BE MINIMUM 44%</t>
  </si>
  <si>
    <t>CURRENCY</t>
  </si>
  <si>
    <t>%</t>
  </si>
  <si>
    <t>COMMISSION</t>
  </si>
  <si>
    <t>COST</t>
  </si>
  <si>
    <t>TOTAL COST</t>
  </si>
  <si>
    <t>GP</t>
  </si>
  <si>
    <t>Sell</t>
  </si>
  <si>
    <t>SELL</t>
  </si>
  <si>
    <t>PROFIT</t>
  </si>
  <si>
    <t>SECTION UNDER 1000mm</t>
  </si>
  <si>
    <t xml:space="preserve">ITEM </t>
  </si>
  <si>
    <t>TYPE</t>
  </si>
  <si>
    <t>MODEL</t>
  </si>
  <si>
    <t>WIDTH</t>
  </si>
  <si>
    <t>LENGTH</t>
  </si>
  <si>
    <t>HEIGHT</t>
  </si>
  <si>
    <t>SECTIONS</t>
  </si>
  <si>
    <t>FLOW RATE</t>
  </si>
  <si>
    <t>CONFIGURATION</t>
  </si>
  <si>
    <t>WALL</t>
  </si>
  <si>
    <t>CANOPY TYPE</t>
  </si>
  <si>
    <t>LIGHTS</t>
  </si>
  <si>
    <t>LIGHT SELECTION</t>
  </si>
  <si>
    <t xml:space="preserve">FIRE SUPPRESSION </t>
  </si>
  <si>
    <t>FIRE SUPPRESSION</t>
  </si>
  <si>
    <t>USE SEPARATE TAB</t>
  </si>
  <si>
    <t>SPECIAL WORKS</t>
  </si>
  <si>
    <t>SELECT WORKS</t>
  </si>
  <si>
    <t>BIM/ REVIT per CANOPY</t>
  </si>
  <si>
    <t>always include</t>
  </si>
  <si>
    <t>WALL CLADDING</t>
  </si>
  <si>
    <t>SELECT CLADDING</t>
  </si>
  <si>
    <t>Ex-works, supply only, delivery extra</t>
  </si>
  <si>
    <t>INFILL PANEL</t>
  </si>
  <si>
    <t>m²</t>
  </si>
  <si>
    <t xml:space="preserve">Up to 500mm high only. </t>
  </si>
  <si>
    <t>CRATING</t>
  </si>
  <si>
    <t>m³</t>
  </si>
  <si>
    <t>GREASE FILTERS</t>
  </si>
  <si>
    <t>PSU / JUNCTION BOX</t>
  </si>
  <si>
    <t>SELECT PANEL</t>
  </si>
  <si>
    <t xml:space="preserve">SELECT W/W PODS </t>
  </si>
  <si>
    <t xml:space="preserve">DELIVERY &amp; INSTALLATION </t>
  </si>
  <si>
    <t>DELIVERY 1 x 7.5T TAIL LIFT 3200KGS</t>
  </si>
  <si>
    <t>SELECT LOCATION…</t>
  </si>
  <si>
    <t xml:space="preserve">CHECK SIZE OF LOAD BEFORE ENTERING QUANTITY </t>
  </si>
  <si>
    <t xml:space="preserve">PLANT HIRE </t>
  </si>
  <si>
    <t>PLANT SELECTION (weekly)</t>
  </si>
  <si>
    <t>Install of 6no Pieces of Canopy Max</t>
  </si>
  <si>
    <t>STRIP OUT</t>
  </si>
  <si>
    <t>PER DAY</t>
  </si>
  <si>
    <t>CONSUMABLES  15(P) + 19(H)</t>
  </si>
  <si>
    <t>PER METER OF CANOPY</t>
  </si>
  <si>
    <t>INSTALLATION NORMAL HOURS</t>
  </si>
  <si>
    <r>
      <t xml:space="preserve">2 Pieces = 1 Day, 4 Pieces = 1.5 Days, </t>
    </r>
    <r>
      <rPr>
        <b/>
        <sz val="12"/>
        <color theme="1" tint="0.249977111117893"/>
        <rFont val="Aptos Narrow"/>
        <family val="2"/>
        <scheme val="minor"/>
      </rPr>
      <t>6 Pieces = 2 Days</t>
    </r>
    <r>
      <rPr>
        <b/>
        <sz val="11"/>
        <color theme="1" tint="0.249977111117893"/>
        <rFont val="Aptos Narrow"/>
        <family val="2"/>
        <scheme val="minor"/>
      </rPr>
      <t xml:space="preserve">, 8 Pieces = 2.5 Days </t>
    </r>
    <r>
      <rPr>
        <b/>
        <sz val="11"/>
        <color rgb="FFFF0000"/>
        <rFont val="Aptos Narrow"/>
        <family val="2"/>
        <scheme val="minor"/>
      </rPr>
      <t>(1 Section up to 3m long equals 2 Pieces)</t>
    </r>
    <r>
      <rPr>
        <b/>
        <sz val="11"/>
        <color theme="1" tint="0.249977111117893"/>
        <rFont val="Aptos Narrow"/>
        <family val="2"/>
        <scheme val="minor"/>
      </rPr>
      <t xml:space="preserve"> + logistics</t>
    </r>
  </si>
  <si>
    <t>INSTALLATION AFTER HOURS</t>
  </si>
  <si>
    <r>
      <t xml:space="preserve">2 Pieces = 1 Day, 4 Pieces = 1.5 Days, 6 Pieces = 2 Days, 8 Pieces = 2.5 Days </t>
    </r>
    <r>
      <rPr>
        <b/>
        <sz val="11"/>
        <color rgb="FFFF0000"/>
        <rFont val="Aptos Narrow"/>
        <family val="2"/>
        <scheme val="minor"/>
      </rPr>
      <t>(1 Section up to 3m long equals 2 Pieces)</t>
    </r>
    <r>
      <rPr>
        <b/>
        <sz val="11"/>
        <color theme="1" tint="0.249977111117893"/>
        <rFont val="Aptos Narrow"/>
        <family val="2"/>
        <scheme val="minor"/>
      </rPr>
      <t xml:space="preserve"> + logistics</t>
    </r>
  </si>
  <si>
    <t>WALL CLADDING INSTALLATION</t>
  </si>
  <si>
    <t>6M PER DAY</t>
  </si>
  <si>
    <t>OVERNIGHT/ TRAVEL EXPENSES</t>
  </si>
  <si>
    <t>PER NIGHT PER TEAM</t>
  </si>
  <si>
    <t>TEST &amp; COMMISSION</t>
  </si>
  <si>
    <t>ONE Engineer,  1 day per 4no UV or W/W Sections of Canopy</t>
  </si>
  <si>
    <t>GAS INTERLOCK (INSTALLED)</t>
  </si>
  <si>
    <t>MERLIN CT1750 (INCLUDES PRESSURE SWITCH)</t>
  </si>
  <si>
    <t>CO SENSOR (SOLID FUEL)</t>
  </si>
  <si>
    <t>MERLIN CH4CO (ELE-683) CARBON MONOXIDE MONITOR</t>
  </si>
  <si>
    <t>CO2 SENSOR (DCKV)</t>
  </si>
  <si>
    <t>MERLIN CO CABON DIOXIDE MONITOR</t>
  </si>
  <si>
    <t>BMS FAULT INTERFACE</t>
  </si>
  <si>
    <t>OPTIONAL ITEM Add to all Canary Wharf Projects</t>
  </si>
  <si>
    <t>Office Use Only</t>
  </si>
  <si>
    <t>Installation cost assumes each pair has their own alps &amp; step ladders</t>
  </si>
  <si>
    <t>Waterwash control panel does not include for a Touchscreen, if required it needs to be added as an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</si>
</sst>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8" formatCode="_-&quot;£&quot;* #,##0.00_-;\-&quot;£&quot;* #,##0.00_-;_-&quot;£&quot;* &quot;-&quot;??_-;_-@_-"/>
    <numFmt numFmtId="169" formatCode="&quot;£&quot;#,##0"/>
    <numFmt numFmtId="170" formatCode="&quot;£&quot;#,##0.00"/>
    <numFmt numFmtId="171" formatCode="&quot;£&quot;#,##0;[Red]\-&quot;£&quot;#,##0"/>
    <numFmt numFmtId="172" formatCode="[$-F800]dddd\,\ mmmm\ dd\,\ yyyy"/>
    <numFmt numFmtId="173" formatCode="0.0%"/>
    <numFmt numFmtId="174" formatCode="&quot;£&quot;#,##0.00;[Red]\-&quot;£&quot;#,##0.00"/>
    <numFmt numFmtId="175" formatCode="0.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b/>
      <sz val="12"/>
      <color theme="1" tint="0.249977111117893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0"/>
      <name val="Arial"/>
      <family val="2"/>
    </font>
    <font>
      <i/>
      <sz val="11"/>
      <color theme="1" tint="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1" tint="0.1499984740745262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1"/>
      <color theme="8" tint="0.79998168889431442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8" fontId="11" fillId="0" borderId="0" applyFont="0" applyFill="0" applyBorder="0" applyAlignment="0" applyProtection="0"/>
  </cellStyleXfs>
  <cellXfs count="1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center" vertical="center"/>
    </xf>
    <xf numFmtId="168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69" fontId="5" fillId="3" borderId="0" xfId="0" applyNumberFormat="1" applyFont="1" applyFill="1" applyAlignment="1">
      <alignment horizontal="center" vertical="center"/>
    </xf>
    <xf numFmtId="17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0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9" fontId="8" fillId="0" borderId="0" xfId="0" applyNumberFormat="1" applyFont="1" applyAlignment="1">
      <alignment vertical="center"/>
    </xf>
    <xf numFmtId="168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70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4" borderId="0" xfId="0" applyFont="1" applyFill="1" applyAlignment="1">
      <alignment horizontal="left" vertical="center"/>
    </xf>
    <xf numFmtId="168" fontId="8" fillId="0" borderId="0" xfId="0" applyNumberFormat="1" applyFont="1" applyAlignment="1">
      <alignment vertical="center"/>
    </xf>
    <xf numFmtId="1" fontId="9" fillId="4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169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/>
    </xf>
    <xf numFmtId="171" fontId="10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44" fontId="8" fillId="0" borderId="0" xfId="1" applyFont="1" applyAlignment="1">
      <alignment horizontal="center" vertical="center"/>
    </xf>
    <xf numFmtId="171" fontId="5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72" fontId="9" fillId="4" borderId="0" xfId="0" applyNumberFormat="1" applyFont="1" applyFill="1" applyAlignment="1">
      <alignment horizontal="left" vertical="center"/>
    </xf>
    <xf numFmtId="169" fontId="5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68" fontId="13" fillId="6" borderId="0" xfId="0" applyNumberFormat="1" applyFont="1" applyFill="1" applyAlignment="1">
      <alignment horizontal="center" vertical="center"/>
    </xf>
    <xf numFmtId="169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73" fontId="14" fillId="6" borderId="1" xfId="0" applyNumberFormat="1" applyFont="1" applyFill="1" applyBorder="1" applyAlignment="1">
      <alignment horizontal="center" vertical="center"/>
    </xf>
    <xf numFmtId="168" fontId="1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8" fontId="13" fillId="7" borderId="0" xfId="0" applyNumberFormat="1" applyFont="1" applyFill="1" applyAlignment="1">
      <alignment horizontal="center" vertical="center"/>
    </xf>
    <xf numFmtId="10" fontId="13" fillId="6" borderId="0" xfId="0" applyNumberFormat="1" applyFont="1" applyFill="1" applyAlignment="1">
      <alignment horizontal="center" vertical="center"/>
    </xf>
    <xf numFmtId="168" fontId="9" fillId="4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 wrapText="1"/>
    </xf>
    <xf numFmtId="1" fontId="4" fillId="8" borderId="0" xfId="0" applyNumberFormat="1" applyFont="1" applyFill="1" applyAlignment="1">
      <alignment horizontal="center" vertical="center"/>
    </xf>
    <xf numFmtId="168" fontId="4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2" fontId="4" fillId="8" borderId="0" xfId="0" applyNumberFormat="1" applyFont="1" applyFill="1" applyAlignment="1">
      <alignment horizontal="center" vertical="center" wrapText="1"/>
    </xf>
    <xf numFmtId="169" fontId="4" fillId="8" borderId="0" xfId="0" applyNumberFormat="1" applyFont="1" applyFill="1" applyAlignment="1">
      <alignment horizontal="center" vertical="center" wrapText="1"/>
    </xf>
    <xf numFmtId="168" fontId="4" fillId="8" borderId="0" xfId="0" applyNumberFormat="1" applyFont="1" applyFill="1" applyAlignment="1">
      <alignment horizontal="center" vertical="center"/>
    </xf>
    <xf numFmtId="171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1" fontId="13" fillId="7" borderId="0" xfId="0" applyNumberFormat="1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8" fontId="4" fillId="7" borderId="0" xfId="0" applyNumberFormat="1" applyFont="1" applyFill="1" applyAlignment="1">
      <alignment horizontal="center" vertical="center" wrapText="1"/>
    </xf>
    <xf numFmtId="44" fontId="13" fillId="7" borderId="0" xfId="1" applyFont="1" applyFill="1" applyAlignment="1">
      <alignment horizontal="center" vertical="center" wrapText="1"/>
    </xf>
    <xf numFmtId="9" fontId="13" fillId="7" borderId="0" xfId="0" applyNumberFormat="1" applyFont="1" applyFill="1" applyAlignment="1">
      <alignment horizontal="center" vertical="center"/>
    </xf>
    <xf numFmtId="0" fontId="15" fillId="8" borderId="0" xfId="0" applyFont="1" applyFill="1" applyAlignment="1">
      <alignment vertical="center" wrapText="1"/>
    </xf>
    <xf numFmtId="0" fontId="15" fillId="8" borderId="0" xfId="0" applyFont="1" applyFill="1" applyAlignment="1">
      <alignment horizontal="center" vertical="center" wrapText="1"/>
    </xf>
    <xf numFmtId="1" fontId="15" fillId="8" borderId="0" xfId="0" applyNumberFormat="1" applyFont="1" applyFill="1" applyAlignment="1">
      <alignment horizontal="center" vertical="center" wrapText="1"/>
    </xf>
    <xf numFmtId="168" fontId="16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169" fontId="5" fillId="8" borderId="0" xfId="0" applyNumberFormat="1" applyFont="1" applyFill="1" applyAlignment="1">
      <alignment horizontal="center" vertical="center"/>
    </xf>
    <xf numFmtId="168" fontId="5" fillId="8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top" wrapText="1"/>
    </xf>
    <xf numFmtId="1" fontId="17" fillId="2" borderId="1" xfId="0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 applyProtection="1">
      <alignment horizontal="center" vertical="center" wrapText="1"/>
      <protection locked="0"/>
    </xf>
    <xf numFmtId="0" fontId="17" fillId="9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168" fontId="18" fillId="3" borderId="0" xfId="2" applyFont="1" applyFill="1" applyAlignment="1">
      <alignment horizontal="center" vertical="top" wrapText="1"/>
    </xf>
    <xf numFmtId="44" fontId="18" fillId="3" borderId="0" xfId="1" applyFont="1" applyFill="1" applyAlignment="1">
      <alignment horizontal="center" vertical="center" wrapText="1"/>
    </xf>
    <xf numFmtId="9" fontId="17" fillId="9" borderId="1" xfId="0" applyNumberFormat="1" applyFont="1" applyFill="1" applyBorder="1" applyAlignment="1">
      <alignment horizontal="center" vertical="center" wrapText="1"/>
    </xf>
    <xf numFmtId="44" fontId="4" fillId="3" borderId="0" xfId="1" applyFont="1" applyFill="1" applyAlignment="1">
      <alignment horizontal="center" vertical="center" wrapText="1"/>
    </xf>
    <xf numFmtId="168" fontId="18" fillId="3" borderId="0" xfId="0" applyNumberFormat="1" applyFont="1" applyFill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 wrapText="1"/>
    </xf>
    <xf numFmtId="168" fontId="5" fillId="0" borderId="0" xfId="0" applyNumberFormat="1" applyFont="1" applyAlignment="1">
      <alignment vertical="center"/>
    </xf>
    <xf numFmtId="0" fontId="17" fillId="9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18" fillId="3" borderId="0" xfId="0" applyNumberFormat="1" applyFont="1" applyFill="1" applyAlignment="1">
      <alignment horizontal="center" vertical="center" wrapText="1"/>
    </xf>
    <xf numFmtId="44" fontId="18" fillId="2" borderId="0" xfId="1" applyFont="1" applyFill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" fontId="19" fillId="3" borderId="0" xfId="0" applyNumberFormat="1" applyFont="1" applyFill="1" applyAlignment="1">
      <alignment horizontal="center" vertical="center" wrapText="1"/>
    </xf>
    <xf numFmtId="174" fontId="5" fillId="0" borderId="0" xfId="0" applyNumberFormat="1" applyFont="1" applyAlignment="1">
      <alignment vertical="center"/>
    </xf>
    <xf numFmtId="0" fontId="5" fillId="5" borderId="0" xfId="0" applyFont="1" applyFill="1" applyAlignment="1">
      <alignment vertical="top" wrapText="1"/>
    </xf>
    <xf numFmtId="1" fontId="17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1" fontId="4" fillId="5" borderId="0" xfId="0" applyNumberFormat="1" applyFont="1" applyFill="1" applyAlignment="1">
      <alignment horizontal="center" vertical="center" wrapText="1"/>
    </xf>
    <xf numFmtId="1" fontId="19" fillId="5" borderId="0" xfId="0" applyNumberFormat="1" applyFont="1" applyFill="1" applyAlignment="1">
      <alignment horizontal="center" vertical="center" wrapText="1"/>
    </xf>
    <xf numFmtId="168" fontId="18" fillId="5" borderId="0" xfId="2" applyFont="1" applyFill="1" applyAlignment="1">
      <alignment horizontal="center" vertical="top" wrapText="1"/>
    </xf>
    <xf numFmtId="44" fontId="18" fillId="5" borderId="0" xfId="1" applyFont="1" applyFill="1" applyAlignment="1">
      <alignment horizontal="center" vertical="center" wrapText="1"/>
    </xf>
    <xf numFmtId="9" fontId="17" fillId="5" borderId="1" xfId="0" applyNumberFormat="1" applyFont="1" applyFill="1" applyBorder="1" applyAlignment="1">
      <alignment horizontal="center" vertical="center" wrapText="1"/>
    </xf>
    <xf numFmtId="44" fontId="4" fillId="5" borderId="0" xfId="1" applyFont="1" applyFill="1" applyAlignment="1">
      <alignment horizontal="center" vertical="center" wrapText="1"/>
    </xf>
    <xf numFmtId="168" fontId="18" fillId="5" borderId="0" xfId="0" applyNumberFormat="1" applyFont="1" applyFill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7" fillId="3" borderId="0" xfId="0" applyFont="1" applyFill="1" applyAlignment="1">
      <alignment horizontal="center" vertical="center"/>
    </xf>
    <xf numFmtId="1" fontId="17" fillId="3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18" fillId="3" borderId="3" xfId="0" applyFont="1" applyFill="1" applyBorder="1" applyAlignment="1">
      <alignment horizontal="center" vertical="center"/>
    </xf>
    <xf numFmtId="2" fontId="20" fillId="3" borderId="3" xfId="0" applyNumberFormat="1" applyFont="1" applyFill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 wrapText="1"/>
    </xf>
    <xf numFmtId="3" fontId="17" fillId="3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175" fontId="17" fillId="3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2" fontId="17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20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44" fontId="4" fillId="0" borderId="0" xfId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22" fillId="3" borderId="0" xfId="0" applyFont="1" applyFill="1" applyAlignment="1">
      <alignment vertical="top" wrapText="1"/>
    </xf>
    <xf numFmtId="0" fontId="22" fillId="5" borderId="0" xfId="0" applyFont="1" applyFill="1" applyAlignment="1">
      <alignment vertical="top" wrapText="1"/>
    </xf>
    <xf numFmtId="0" fontId="13" fillId="7" borderId="0" xfId="0" applyFont="1" applyFill="1" applyAlignment="1">
      <alignment vertical="center" wrapText="1"/>
    </xf>
    <xf numFmtId="168" fontId="13" fillId="7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vertical="top" wrapText="1"/>
    </xf>
    <xf numFmtId="175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168" fontId="18" fillId="3" borderId="0" xfId="0" applyNumberFormat="1" applyFont="1" applyFill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vertical="center" wrapText="1"/>
    </xf>
    <xf numFmtId="0" fontId="23" fillId="10" borderId="0" xfId="0" applyFont="1" applyFill="1" applyAlignment="1">
      <alignment vertical="center" wrapText="1"/>
    </xf>
    <xf numFmtId="0" fontId="4" fillId="3" borderId="0" xfId="0" applyFont="1" applyFill="1" applyAlignment="1">
      <alignment vertical="top" wrapText="1"/>
    </xf>
    <xf numFmtId="175" fontId="4" fillId="11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1" fillId="3" borderId="2" xfId="0" applyFont="1" applyFill="1" applyBorder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23" fillId="3" borderId="2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1" fillId="3" borderId="2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73" fontId="4" fillId="0" borderId="0" xfId="0" applyNumberFormat="1" applyFont="1" applyAlignment="1">
      <alignment horizontal="center" vertical="center" wrapText="1"/>
    </xf>
    <xf numFmtId="169" fontId="19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1" fontId="7" fillId="3" borderId="0" xfId="0" applyNumberFormat="1" applyFont="1" applyFill="1" applyAlignment="1">
      <alignment horizontal="center"/>
    </xf>
    <xf numFmtId="0" fontId="21" fillId="12" borderId="0" xfId="0" applyFont="1" applyFill="1"/>
    <xf numFmtId="0" fontId="21" fillId="1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</cellXfs>
  <cellStyles count="3">
    <cellStyle name="Currency" xfId="1" builtinId="4"/>
    <cellStyle name="Currency 2" xfId="2" xr:uid="{19F0684A-4DB0-5F46-A313-17B97505945A}"/>
    <cellStyle name="Normal" xfId="0" builtinId="0"/>
  </cellStyles>
  <dxfs count="682"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font>
        <b/>
        <i val="0"/>
        <color theme="8" tint="-0.499984740745262"/>
      </font>
      <fill>
        <patternFill>
          <bgColor theme="8" tint="0.59996337778862885"/>
        </patternFill>
      </fill>
      <border>
        <vertical/>
        <horizontal/>
      </border>
    </dxf>
    <dxf>
      <numFmt numFmtId="166" formatCode="_-* #,##0.00\ [$Kč-405]_-;\-* #,##0.00\ [$Kč-405]_-;_-* &quot;-&quot;??\ [$Kč-405]_-;_-@_-"/>
    </dxf>
    <dxf>
      <numFmt numFmtId="167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5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numFmt numFmtId="164" formatCode="_-[$€-2]\ * #,##0.00_-;\-[$€-2]\ * #,##0.00_-;_-[$€-2]\ * &quot;-&quot;??_-;_-@_-"/>
    </dxf>
    <dxf>
      <numFmt numFmtId="166" formatCode="_-* #,##0.00\ [$Kč-405]_-;\-* #,##0.00\ [$Kč-405]_-;_-* &quot;-&quot;??\ [$Kč-405]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numFmt numFmtId="164" formatCode="_-[$€-2]\ * #,##0.00_-;\-[$€-2]\ * #,##0.00_-;_-[$€-2]\ * &quot;-&quot;??_-;_-@_-"/>
    </dxf>
    <dxf>
      <numFmt numFmtId="165" formatCode="_-* #,##0.00\ [$zł-415]_-;\-* #,##0.00\ [$zł-415]_-;_-* &quot;-&quot;??\ [$zł-415]_-;_-@_-"/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numFmt numFmtId="167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6" formatCode="_-* #,##0.00\ [$Kč-405]_-;\-* #,##0.00\ [$Kč-405]_-;_-* &quot;-&quot;??\ [$Kč-405]_-;_-@_-"/>
    </dxf>
    <dxf>
      <numFmt numFmtId="167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5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numFmt numFmtId="165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7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6" formatCode="_-* #,##0.00\ [$Kč-405]_-;\-* #,##0.00\ [$Kč-405]_-;_-* &quot;-&quot;??\ [$Kč-405]_-;_-@_-"/>
    </dxf>
    <dxf>
      <numFmt numFmtId="164" formatCode="_-[$€-2]\ * #,##0.00_-;\-[$€-2]\ * #,##0.00_-;_-[$€-2]\ * &quot;-&quot;??_-;_-@_-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4" formatCode="_-[$€-2]\ * #,##0.00_-;\-[$€-2]\ * #,##0.00_-;_-[$€-2]\ * &quot;-&quot;??_-;_-@_-"/>
    </dxf>
    <dxf>
      <numFmt numFmtId="165" formatCode="_-* #,##0.00\ [$zł-415]_-;\-* #,##0.00\ [$zł-415]_-;_-* &quot;-&quot;??\ [$zł-415]_-;_-@_-"/>
    </dxf>
    <dxf>
      <numFmt numFmtId="167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5" formatCode="_-* #,##0.00\ [$zł-415]_-;\-* #,##0.00\ [$zł-415]_-;_-* &quot;-&quot;??\ [$zł-415]_-;_-@_-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numFmt numFmtId="164" formatCode="_-[$€-2]\ * #,##0.00_-;\-[$€-2]\ * #,##0.00_-;_-[$€-2]\ * &quot;-&quot;??_-;_-@_-"/>
    </dxf>
    <dxf>
      <numFmt numFmtId="166" formatCode="_-* #,##0.00\ [$Kč-405]_-;\-* #,##0.00\ [$Kč-405]_-;_-* &quot;-&quot;??\ [$Kč-405]_-;_-@_-"/>
    </dxf>
    <dxf>
      <numFmt numFmtId="167" formatCode="_-[$$-409]* #,##0.00_ ;_-[$$-409]* \-#,##0.00\ ;_-[$$-409]* &quot;-&quot;??_ ;_-@_ "/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 val="0"/>
        <i val="0"/>
        <color theme="8" tint="0.79995117038483843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  <border>
        <left/>
        <right/>
        <top/>
        <bottom/>
      </border>
    </dxf>
    <dxf>
      <numFmt numFmtId="164" formatCode="_-[$€-2]\ * #,##0.00_-;\-[$€-2]\ * #,##0.00_-;_-[$€-2]\ * &quot;-&quot;??_-;_-@_-"/>
    </dxf>
    <dxf>
      <numFmt numFmtId="167" formatCode="_-[$$-409]* #,##0.00_ ;_-[$$-409]* \-#,##0.00\ ;_-[$$-409]* &quot;-&quot;??_ ;_-@_ "/>
    </dxf>
    <dxf>
      <numFmt numFmtId="166" formatCode="_-* #,##0.00\ [$Kč-405]_-;\-* #,##0.00\ [$Kč-405]_-;_-* &quot;-&quot;??\ [$Kč-405]_-;_-@_-"/>
    </dxf>
    <dxf>
      <numFmt numFmtId="165" formatCode="_-* #,##0.00\ [$zł-415]_-;\-* #,##0.00\ [$zł-415]_-;_-* &quot;-&quot;??\ [$zł-415]_-;_-@_-"/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numFmt numFmtId="164" formatCode="_-[$€-2]\ * #,##0.00_-;\-[$€-2]\ * #,##0.00_-;_-[$€-2]\ * &quot;-&quot;??_-;_-@_-"/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 val="0"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b/>
        <i val="0"/>
        <color theme="8" tint="0.79998168889431442"/>
      </font>
      <fill>
        <patternFill>
          <bgColor theme="8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8" tint="-0.499984740745262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bottom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2"/>
      </font>
      <border>
        <right/>
        <top/>
        <bottom/>
        <vertical/>
        <horizontal/>
      </border>
    </dxf>
    <dxf>
      <font>
        <color theme="8" tint="0.79998168889431442"/>
      </font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/>
        <top/>
        <bottom/>
        <vertical/>
        <horizontal/>
      </border>
    </dxf>
    <dxf>
      <font>
        <color theme="8" tint="0.79998168889431442"/>
      </font>
      <fill>
        <patternFill>
          <bgColor theme="8" tint="0.79998168889431442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/>
        <i val="0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2"/>
      </font>
    </dxf>
    <dxf>
      <font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theme="8" tint="-0.499984740745262"/>
      </font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2</xdr:row>
      <xdr:rowOff>0</xdr:rowOff>
    </xdr:from>
    <xdr:to>
      <xdr:col>15</xdr:col>
      <xdr:colOff>263378</xdr:colOff>
      <xdr:row>3</xdr:row>
      <xdr:rowOff>178747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C9A789-87CC-024D-B5B3-F7CE4DBB7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1200" y="381000"/>
          <a:ext cx="1838178" cy="3819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zan/Desktop/Efficiency/UK-CostSheets-Final/app/costSheetGen/costSheetResources/Halton%20Cost%20Sheet%20Jan%202025.xlsx" TargetMode="External"/><Relationship Id="rId1" Type="http://schemas.openxmlformats.org/officeDocument/2006/relationships/externalLinkPath" Target="Desktop/Efficiency/UK-CostSheets-Final/app/costSheetGen/costSheetResources/Halton%20Cost%20Sheet%20Ja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B TOTAL"/>
      <sheetName val="Quote Price Schedule"/>
      <sheetName val="SPIRAL DUCT"/>
      <sheetName val="SUPPLY DUCT "/>
      <sheetName val="EXTRACT DUCT"/>
      <sheetName val="AHU TEST"/>
      <sheetName val="CONTRACT"/>
      <sheetName val="CANOPY"/>
      <sheetName val="CalcStorage"/>
      <sheetName val="FIRE SUPPRESSION"/>
      <sheetName val="SDU"/>
      <sheetName val="SDU (2)"/>
      <sheetName val="VENT CLG"/>
      <sheetName val="MARVEL"/>
      <sheetName val="EDGE BOX"/>
      <sheetName val="AEROLYS"/>
      <sheetName val="POLLUSTOP"/>
      <sheetName val="POLLU-LITE"/>
      <sheetName val="RECOAIR"/>
      <sheetName val="REACTAWAY "/>
      <sheetName val="INFECTAWAY"/>
      <sheetName val="Base Costs"/>
      <sheetName val="CC"/>
      <sheetName val="CC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B3">
            <v>45658</v>
          </cell>
        </row>
        <row r="4">
          <cell r="A4" t="str">
            <v>PLANT SELECTION (weekly)</v>
          </cell>
          <cell r="B4">
            <v>0</v>
          </cell>
          <cell r="E4" t="str">
            <v>SELECT LOCATION…</v>
          </cell>
          <cell r="F4">
            <v>0</v>
          </cell>
          <cell r="G4">
            <v>0</v>
          </cell>
          <cell r="M4" t="str">
            <v>LIGHT SELECTION</v>
          </cell>
          <cell r="N4">
            <v>0</v>
          </cell>
          <cell r="Q4" t="str">
            <v>FILTER TYPE</v>
          </cell>
          <cell r="R4">
            <v>0</v>
          </cell>
          <cell r="U4" t="str">
            <v>FIRE SUPPRESSION</v>
          </cell>
          <cell r="V4">
            <v>0</v>
          </cell>
          <cell r="Z4" t="str">
            <v>UVR</v>
          </cell>
          <cell r="AA4">
            <v>0</v>
          </cell>
          <cell r="AC4" t="str">
            <v>TUBES</v>
          </cell>
          <cell r="AD4" t="str">
            <v>LENGTH</v>
          </cell>
          <cell r="AE4" t="str">
            <v>SECTIONS</v>
          </cell>
        </row>
        <row r="5">
          <cell r="A5" t="str">
            <v>SL10 GENIE</v>
          </cell>
          <cell r="B5">
            <v>95.4</v>
          </cell>
          <cell r="E5" t="str">
            <v>ABERDEEN 590</v>
          </cell>
          <cell r="F5">
            <v>1961</v>
          </cell>
          <cell r="G5">
            <v>1850</v>
          </cell>
          <cell r="M5" t="str">
            <v>LED STRIP L6 Inc DALI</v>
          </cell>
          <cell r="N5">
            <v>189.96260000000001</v>
          </cell>
          <cell r="Q5" t="str">
            <v>CENTREX</v>
          </cell>
          <cell r="R5">
            <v>0</v>
          </cell>
          <cell r="U5" t="str">
            <v>1 TANK SYSTEM</v>
          </cell>
          <cell r="V5">
            <v>2092.6</v>
          </cell>
          <cell r="Z5" t="str">
            <v>UVR4S-1</v>
          </cell>
          <cell r="AA5">
            <v>985.10040000000004</v>
          </cell>
          <cell r="AB5">
            <v>929.34</v>
          </cell>
          <cell r="AC5">
            <v>4</v>
          </cell>
          <cell r="AD5" t="str">
            <v>S</v>
          </cell>
          <cell r="AE5">
            <v>1</v>
          </cell>
          <cell r="AF5">
            <v>0.4</v>
          </cell>
          <cell r="AH5" t="str">
            <v>8L</v>
          </cell>
          <cell r="AI5">
            <v>1.6</v>
          </cell>
        </row>
        <row r="6">
          <cell r="A6" t="str">
            <v>EXTENSION FORKS</v>
          </cell>
          <cell r="B6">
            <v>38.467399999999998</v>
          </cell>
          <cell r="E6" t="str">
            <v>ABINGDON 110</v>
          </cell>
          <cell r="F6">
            <v>424</v>
          </cell>
          <cell r="G6">
            <v>400</v>
          </cell>
          <cell r="M6" t="str">
            <v>LED STRIP L12 inc DALI</v>
          </cell>
          <cell r="N6">
            <v>228.01660000000004</v>
          </cell>
          <cell r="Q6" t="str">
            <v>GRILLE</v>
          </cell>
          <cell r="R6">
            <v>33.018999999999998</v>
          </cell>
          <cell r="U6" t="str">
            <v>1 TANK TRAVEL HUB</v>
          </cell>
          <cell r="V6">
            <v>0</v>
          </cell>
          <cell r="Z6" t="str">
            <v>UVR4S-2</v>
          </cell>
          <cell r="AA6">
            <v>1635.7284000000002</v>
          </cell>
          <cell r="AB6">
            <v>1543.14</v>
          </cell>
          <cell r="AC6">
            <v>4</v>
          </cell>
          <cell r="AD6" t="str">
            <v>S</v>
          </cell>
          <cell r="AE6">
            <v>2</v>
          </cell>
          <cell r="AF6">
            <v>0.8</v>
          </cell>
          <cell r="AH6" t="str">
            <v>6L</v>
          </cell>
          <cell r="AI6">
            <v>1.2</v>
          </cell>
        </row>
        <row r="7">
          <cell r="A7" t="str">
            <v>2.5M COMBI LADDER</v>
          </cell>
          <cell r="B7">
            <v>86.697400000000016</v>
          </cell>
          <cell r="E7" t="str">
            <v>ALDEBURGH 112</v>
          </cell>
          <cell r="F7">
            <v>424</v>
          </cell>
          <cell r="G7">
            <v>400</v>
          </cell>
          <cell r="M7" t="str">
            <v>LED STRIP L18 Inc DALI</v>
          </cell>
          <cell r="N7">
            <v>294.78600000000006</v>
          </cell>
          <cell r="Q7" t="str">
            <v>COALSCER</v>
          </cell>
          <cell r="R7">
            <v>84.800000000000011</v>
          </cell>
          <cell r="U7" t="str">
            <v>1 TANK DISTANCE</v>
          </cell>
          <cell r="V7">
            <v>2092.6</v>
          </cell>
          <cell r="Z7" t="str">
            <v>UVR4S-3</v>
          </cell>
          <cell r="AA7">
            <v>2286.3245999999999</v>
          </cell>
          <cell r="AB7">
            <v>2156.91</v>
          </cell>
          <cell r="AC7">
            <v>4</v>
          </cell>
          <cell r="AD7" t="str">
            <v>S</v>
          </cell>
          <cell r="AE7">
            <v>3</v>
          </cell>
          <cell r="AF7">
            <v>1.2000000000000002</v>
          </cell>
          <cell r="AH7" t="str">
            <v>4L</v>
          </cell>
          <cell r="AI7">
            <v>0.8</v>
          </cell>
        </row>
        <row r="8">
          <cell r="A8" t="str">
            <v>1.5M PODIUM</v>
          </cell>
          <cell r="B8">
            <v>132.5</v>
          </cell>
          <cell r="E8" t="str">
            <v>ALDERSHOT 110</v>
          </cell>
          <cell r="F8">
            <v>424</v>
          </cell>
          <cell r="G8">
            <v>400</v>
          </cell>
          <cell r="M8" t="str">
            <v>Small LED Spots inc DALI</v>
          </cell>
          <cell r="N8">
            <v>111.30000000000001</v>
          </cell>
          <cell r="Q8" t="str">
            <v>WW PODS</v>
          </cell>
          <cell r="R8">
            <v>0</v>
          </cell>
          <cell r="U8" t="str">
            <v>NOBEL</v>
          </cell>
          <cell r="V8">
            <v>0</v>
          </cell>
          <cell r="Z8" t="str">
            <v>UVR4S-4</v>
          </cell>
          <cell r="AA8">
            <v>2936.9207999999999</v>
          </cell>
          <cell r="AB8">
            <v>2770.68</v>
          </cell>
          <cell r="AC8">
            <v>4</v>
          </cell>
          <cell r="AD8" t="str">
            <v>S</v>
          </cell>
          <cell r="AE8">
            <v>4</v>
          </cell>
          <cell r="AF8">
            <v>1.6</v>
          </cell>
          <cell r="AH8" t="str">
            <v>8S</v>
          </cell>
          <cell r="AI8">
            <v>0.8</v>
          </cell>
        </row>
        <row r="9">
          <cell r="A9" t="str">
            <v>3M TOWER</v>
          </cell>
          <cell r="B9">
            <v>275.60000000000002</v>
          </cell>
          <cell r="E9" t="str">
            <v>ALNWICK 342</v>
          </cell>
          <cell r="F9">
            <v>1203.1000000000001</v>
          </cell>
          <cell r="G9">
            <v>1135</v>
          </cell>
          <cell r="M9" t="str">
            <v>Large LED Spots inc DALI</v>
          </cell>
          <cell r="N9">
            <v>121.9</v>
          </cell>
          <cell r="Q9" t="str">
            <v>KSA</v>
          </cell>
          <cell r="R9">
            <v>46.258400000000002</v>
          </cell>
          <cell r="U9" t="str">
            <v>AMEREX</v>
          </cell>
          <cell r="V9">
            <v>0</v>
          </cell>
          <cell r="Z9" t="str">
            <v>UVR4S-5</v>
          </cell>
          <cell r="AA9">
            <v>3587.5169999999998</v>
          </cell>
          <cell r="AB9">
            <v>3384.45</v>
          </cell>
          <cell r="AC9">
            <v>4</v>
          </cell>
          <cell r="AD9" t="str">
            <v>S</v>
          </cell>
          <cell r="AE9">
            <v>5</v>
          </cell>
          <cell r="AF9">
            <v>2</v>
          </cell>
          <cell r="AH9" t="str">
            <v>6S</v>
          </cell>
          <cell r="AI9">
            <v>0.6</v>
          </cell>
        </row>
        <row r="10">
          <cell r="A10" t="str">
            <v>COMBI LADDER</v>
          </cell>
          <cell r="B10">
            <v>86.697400000000016</v>
          </cell>
          <cell r="E10" t="str">
            <v>ANDOVER 102</v>
          </cell>
          <cell r="F10">
            <v>408.1</v>
          </cell>
          <cell r="G10">
            <v>385</v>
          </cell>
          <cell r="M10" t="str">
            <v>HCL600 DALI</v>
          </cell>
          <cell r="N10">
            <v>182.4896</v>
          </cell>
          <cell r="Q10" t="str">
            <v>KSA-UV</v>
          </cell>
          <cell r="R10">
            <v>73.712400000000017</v>
          </cell>
          <cell r="U10" t="str">
            <v>OTHER</v>
          </cell>
          <cell r="V10">
            <v>0</v>
          </cell>
          <cell r="Z10" t="str">
            <v>UVR4S-6</v>
          </cell>
          <cell r="AA10">
            <v>4238.1131999999998</v>
          </cell>
          <cell r="AB10">
            <v>3998.22</v>
          </cell>
          <cell r="AC10">
            <v>4</v>
          </cell>
          <cell r="AD10" t="str">
            <v>S</v>
          </cell>
          <cell r="AE10">
            <v>6</v>
          </cell>
          <cell r="AF10">
            <v>2.4000000000000004</v>
          </cell>
          <cell r="AH10" t="str">
            <v>4S</v>
          </cell>
          <cell r="AI10">
            <v>0.2</v>
          </cell>
        </row>
        <row r="11">
          <cell r="A11" t="str">
            <v>PECO LIFT</v>
          </cell>
          <cell r="B11">
            <v>127.2</v>
          </cell>
          <cell r="E11" t="str">
            <v>ASHFORD 25</v>
          </cell>
          <cell r="F11">
            <v>344.5</v>
          </cell>
          <cell r="G11">
            <v>325</v>
          </cell>
          <cell r="M11" t="str">
            <v>HCL1200 DALI</v>
          </cell>
          <cell r="N11">
            <v>227.88940000000002</v>
          </cell>
          <cell r="Q11" t="str">
            <v>NF</v>
          </cell>
          <cell r="R11">
            <v>1.06</v>
          </cell>
          <cell r="U11" t="str">
            <v>2 TANK SYSTEM</v>
          </cell>
          <cell r="V11">
            <v>3150.49</v>
          </cell>
          <cell r="Z11" t="str">
            <v>UVR4S-7</v>
          </cell>
          <cell r="AA11">
            <v>4888.7093999999997</v>
          </cell>
          <cell r="AB11">
            <v>4611.99</v>
          </cell>
          <cell r="AC11">
            <v>4</v>
          </cell>
          <cell r="AD11" t="str">
            <v>S</v>
          </cell>
          <cell r="AE11">
            <v>7</v>
          </cell>
          <cell r="AF11">
            <v>2.8000000000000003</v>
          </cell>
        </row>
        <row r="12">
          <cell r="A12" t="str">
            <v>3M YOUNGMAN BOARD</v>
          </cell>
          <cell r="B12">
            <v>60.494200000000006</v>
          </cell>
          <cell r="E12" t="str">
            <v>AYLESBURY 86</v>
          </cell>
          <cell r="F12">
            <v>306.34000000000003</v>
          </cell>
          <cell r="G12">
            <v>289</v>
          </cell>
          <cell r="M12" t="str">
            <v>HCL1800 DALI</v>
          </cell>
          <cell r="N12">
            <v>273.87220000000002</v>
          </cell>
          <cell r="Q12" t="str">
            <v>PSU</v>
          </cell>
          <cell r="R12">
            <v>112.678</v>
          </cell>
          <cell r="U12" t="str">
            <v>2 TANK TRAVEL HUB</v>
          </cell>
          <cell r="V12">
            <v>0</v>
          </cell>
          <cell r="Z12" t="str">
            <v>UVR4S-8</v>
          </cell>
          <cell r="AA12">
            <v>5539.3056000000006</v>
          </cell>
          <cell r="AB12">
            <v>5225.76</v>
          </cell>
          <cell r="AC12">
            <v>4</v>
          </cell>
          <cell r="AD12" t="str">
            <v>S</v>
          </cell>
          <cell r="AE12">
            <v>8</v>
          </cell>
          <cell r="AF12">
            <v>3.2</v>
          </cell>
        </row>
        <row r="13">
          <cell r="A13" t="str">
            <v>GS1930 SCISSOR LIFT</v>
          </cell>
          <cell r="B13">
            <v>566.77140000000009</v>
          </cell>
          <cell r="E13" t="str">
            <v>BANBURY 128</v>
          </cell>
          <cell r="F13">
            <v>434.6</v>
          </cell>
          <cell r="G13">
            <v>410</v>
          </cell>
          <cell r="Q13" t="str">
            <v>J BOX</v>
          </cell>
          <cell r="R13">
            <v>25.334</v>
          </cell>
          <cell r="U13" t="str">
            <v>2 TANK DISTANCE</v>
          </cell>
          <cell r="V13">
            <v>3150.49</v>
          </cell>
          <cell r="Z13" t="str">
            <v>UVR4S-9</v>
          </cell>
          <cell r="AA13">
            <v>6189.9017999999996</v>
          </cell>
          <cell r="AB13">
            <v>5839.53</v>
          </cell>
          <cell r="AC13">
            <v>4</v>
          </cell>
          <cell r="AD13" t="str">
            <v>S</v>
          </cell>
          <cell r="AE13">
            <v>9</v>
          </cell>
          <cell r="AF13">
            <v>3.6</v>
          </cell>
        </row>
        <row r="14">
          <cell r="A14" t="str">
            <v>4-6 SHERASCOPIC</v>
          </cell>
          <cell r="B14">
            <v>92.442599999999999</v>
          </cell>
          <cell r="E14" t="str">
            <v>BANGOR 324</v>
          </cell>
          <cell r="F14">
            <v>1203.1000000000001</v>
          </cell>
          <cell r="G14">
            <v>1135</v>
          </cell>
          <cell r="U14" t="str">
            <v>NOBEL</v>
          </cell>
          <cell r="Z14" t="str">
            <v>UVR4S-10</v>
          </cell>
          <cell r="AA14">
            <v>6840.4980000000005</v>
          </cell>
          <cell r="AB14">
            <v>6453.3</v>
          </cell>
          <cell r="AC14">
            <v>4</v>
          </cell>
          <cell r="AD14" t="str">
            <v>S</v>
          </cell>
          <cell r="AE14">
            <v>10</v>
          </cell>
          <cell r="AF14">
            <v>4</v>
          </cell>
        </row>
        <row r="15">
          <cell r="A15" t="str">
            <v>7-9 SHERASCOPIC</v>
          </cell>
          <cell r="B15">
            <v>123.70200000000001</v>
          </cell>
          <cell r="E15" t="str">
            <v>BARKING 32</v>
          </cell>
          <cell r="F15">
            <v>344.5</v>
          </cell>
          <cell r="G15">
            <v>325</v>
          </cell>
          <cell r="U15" t="str">
            <v>AMEREX</v>
          </cell>
          <cell r="Z15" t="str">
            <v>UVR4S-11</v>
          </cell>
          <cell r="AA15">
            <v>7491.0942000000005</v>
          </cell>
          <cell r="AB15">
            <v>7067.07</v>
          </cell>
          <cell r="AC15">
            <v>4</v>
          </cell>
          <cell r="AD15" t="str">
            <v>S</v>
          </cell>
          <cell r="AE15">
            <v>11</v>
          </cell>
          <cell r="AF15">
            <v>4.4000000000000004</v>
          </cell>
        </row>
        <row r="16">
          <cell r="E16" t="str">
            <v>BARNET 55</v>
          </cell>
          <cell r="F16">
            <v>376.3</v>
          </cell>
          <cell r="G16">
            <v>355</v>
          </cell>
          <cell r="U16" t="str">
            <v>OTHER</v>
          </cell>
          <cell r="Z16" t="str">
            <v>UVR4S-12</v>
          </cell>
          <cell r="AA16">
            <v>8141.6904000000004</v>
          </cell>
          <cell r="AB16">
            <v>7680.84</v>
          </cell>
          <cell r="AC16">
            <v>4</v>
          </cell>
          <cell r="AD16" t="str">
            <v>S</v>
          </cell>
          <cell r="AE16">
            <v>12</v>
          </cell>
          <cell r="AF16">
            <v>4.8000000000000007</v>
          </cell>
        </row>
        <row r="18">
          <cell r="E18" t="str">
            <v>BARNSLEY 209</v>
          </cell>
          <cell r="F18">
            <v>858.6</v>
          </cell>
          <cell r="G18">
            <v>810</v>
          </cell>
          <cell r="U18" t="str">
            <v>3 TANK SYSTEM</v>
          </cell>
          <cell r="V18">
            <v>4162.8500000000004</v>
          </cell>
          <cell r="Z18" t="str">
            <v>UVR4L-1</v>
          </cell>
          <cell r="AA18">
            <v>1022.6562</v>
          </cell>
          <cell r="AB18">
            <v>964.77</v>
          </cell>
          <cell r="AC18">
            <v>4</v>
          </cell>
          <cell r="AD18" t="str">
            <v>L</v>
          </cell>
          <cell r="AE18">
            <v>1</v>
          </cell>
          <cell r="AF18">
            <v>0.8</v>
          </cell>
        </row>
        <row r="19">
          <cell r="A19" t="str">
            <v>SELECT CLADDING</v>
          </cell>
          <cell r="E19" t="str">
            <v>BARNSTABLE 227</v>
          </cell>
          <cell r="F19">
            <v>633.88</v>
          </cell>
          <cell r="G19">
            <v>598</v>
          </cell>
          <cell r="U19" t="str">
            <v>3 TANK TRAVEL HUB</v>
          </cell>
          <cell r="V19">
            <v>0</v>
          </cell>
          <cell r="Z19" t="str">
            <v>UVR4L-2</v>
          </cell>
          <cell r="AA19">
            <v>1710.7764000000002</v>
          </cell>
          <cell r="AB19">
            <v>1613.94</v>
          </cell>
          <cell r="AC19">
            <v>4</v>
          </cell>
          <cell r="AD19" t="str">
            <v>L</v>
          </cell>
          <cell r="AE19">
            <v>2</v>
          </cell>
          <cell r="AF19">
            <v>1.6</v>
          </cell>
        </row>
        <row r="20">
          <cell r="A20" t="str">
            <v>2M² (HFL)</v>
          </cell>
          <cell r="B20">
            <v>133.56</v>
          </cell>
          <cell r="E20" t="str">
            <v>BARROW-IN-FURNESS 348</v>
          </cell>
          <cell r="F20">
            <v>1203.1000000000001</v>
          </cell>
          <cell r="G20">
            <v>1135</v>
          </cell>
          <cell r="U20" t="str">
            <v>3 TANK DISTANCE</v>
          </cell>
          <cell r="V20">
            <v>4162.8500000000004</v>
          </cell>
          <cell r="Z20" t="str">
            <v>UVR4L-3</v>
          </cell>
          <cell r="AA20">
            <v>2398.8966</v>
          </cell>
          <cell r="AB20">
            <v>2263.11</v>
          </cell>
          <cell r="AC20">
            <v>4</v>
          </cell>
          <cell r="AD20" t="str">
            <v>L</v>
          </cell>
          <cell r="AE20">
            <v>3</v>
          </cell>
          <cell r="AF20">
            <v>2.4000000000000004</v>
          </cell>
        </row>
        <row r="21">
          <cell r="E21" t="str">
            <v>BASILDON 38</v>
          </cell>
          <cell r="F21">
            <v>344.5</v>
          </cell>
          <cell r="G21">
            <v>325</v>
          </cell>
          <cell r="U21" t="str">
            <v>NOBEL</v>
          </cell>
          <cell r="Z21" t="str">
            <v>UVR4L-4</v>
          </cell>
          <cell r="AA21">
            <v>3087.0168000000003</v>
          </cell>
          <cell r="AB21">
            <v>2912.28</v>
          </cell>
          <cell r="AC21">
            <v>4</v>
          </cell>
          <cell r="AD21" t="str">
            <v>L</v>
          </cell>
          <cell r="AE21">
            <v>4</v>
          </cell>
          <cell r="AF21">
            <v>3.2</v>
          </cell>
        </row>
        <row r="22">
          <cell r="E22" t="str">
            <v>BASINGSTOKE 82</v>
          </cell>
          <cell r="F22">
            <v>333.90000000000003</v>
          </cell>
          <cell r="G22">
            <v>315</v>
          </cell>
          <cell r="U22" t="str">
            <v>AMEREX</v>
          </cell>
          <cell r="Z22" t="str">
            <v>UVR4L-5</v>
          </cell>
          <cell r="AA22">
            <v>3775.1370000000002</v>
          </cell>
          <cell r="AB22">
            <v>3561.45</v>
          </cell>
          <cell r="AC22">
            <v>4</v>
          </cell>
          <cell r="AD22" t="str">
            <v>L</v>
          </cell>
          <cell r="AE22">
            <v>5</v>
          </cell>
          <cell r="AF22">
            <v>4</v>
          </cell>
        </row>
        <row r="23">
          <cell r="E23" t="str">
            <v>BATH 154</v>
          </cell>
          <cell r="F23">
            <v>588.30000000000007</v>
          </cell>
          <cell r="G23">
            <v>555</v>
          </cell>
          <cell r="U23" t="str">
            <v>OTHER</v>
          </cell>
          <cell r="Z23" t="str">
            <v>UVR4L-6</v>
          </cell>
          <cell r="AA23">
            <v>4463.2572</v>
          </cell>
          <cell r="AB23">
            <v>4210.62</v>
          </cell>
          <cell r="AC23">
            <v>4</v>
          </cell>
          <cell r="AD23" t="str">
            <v>L</v>
          </cell>
          <cell r="AE23">
            <v>6</v>
          </cell>
          <cell r="AF23">
            <v>4.8000000000000007</v>
          </cell>
        </row>
        <row r="24">
          <cell r="E24" t="str">
            <v>BEDFORD 103</v>
          </cell>
          <cell r="F24">
            <v>413.40000000000003</v>
          </cell>
          <cell r="G24">
            <v>390</v>
          </cell>
          <cell r="U24" t="str">
            <v>4 TANK SYSTEM</v>
          </cell>
          <cell r="V24">
            <v>5669.54</v>
          </cell>
          <cell r="Z24" t="str">
            <v>UVR4L-7</v>
          </cell>
          <cell r="AA24">
            <v>5151.3774000000003</v>
          </cell>
          <cell r="AB24">
            <v>4859.79</v>
          </cell>
          <cell r="AC24">
            <v>4</v>
          </cell>
          <cell r="AD24" t="str">
            <v>L</v>
          </cell>
          <cell r="AE24">
            <v>7</v>
          </cell>
          <cell r="AF24">
            <v>5.6000000000000005</v>
          </cell>
        </row>
        <row r="25">
          <cell r="E25" t="str">
            <v>BERWICK-UPON-TWEED 371</v>
          </cell>
          <cell r="F25">
            <v>1203.1000000000001</v>
          </cell>
          <cell r="G25">
            <v>1135</v>
          </cell>
          <cell r="U25" t="str">
            <v>4 TANK TRAVEL HUB</v>
          </cell>
          <cell r="V25">
            <v>0</v>
          </cell>
          <cell r="Z25" t="str">
            <v>UVR4L-8</v>
          </cell>
          <cell r="AA25">
            <v>5839.4976000000006</v>
          </cell>
          <cell r="AB25">
            <v>5508.96</v>
          </cell>
          <cell r="AC25">
            <v>4</v>
          </cell>
          <cell r="AD25" t="str">
            <v>L</v>
          </cell>
          <cell r="AE25">
            <v>8</v>
          </cell>
          <cell r="AF25">
            <v>6.4</v>
          </cell>
        </row>
        <row r="26">
          <cell r="B26">
            <v>108.2578</v>
          </cell>
          <cell r="E26" t="str">
            <v>BILLERICAY 37</v>
          </cell>
          <cell r="F26">
            <v>344.5</v>
          </cell>
          <cell r="G26">
            <v>325</v>
          </cell>
          <cell r="U26" t="str">
            <v>4 TANK DISTANCE</v>
          </cell>
          <cell r="V26">
            <v>5669.54</v>
          </cell>
          <cell r="Z26" t="str">
            <v>UVR4L-9</v>
          </cell>
          <cell r="AA26">
            <v>6527.6178000000009</v>
          </cell>
          <cell r="AB26">
            <v>6158.13</v>
          </cell>
          <cell r="AC26">
            <v>4</v>
          </cell>
          <cell r="AD26" t="str">
            <v>L</v>
          </cell>
          <cell r="AE26">
            <v>9</v>
          </cell>
          <cell r="AF26">
            <v>7.2</v>
          </cell>
        </row>
        <row r="27">
          <cell r="E27" t="str">
            <v>BIRKENHEAD 277</v>
          </cell>
          <cell r="F27">
            <v>940.22</v>
          </cell>
          <cell r="G27">
            <v>887</v>
          </cell>
          <cell r="U27" t="str">
            <v>NOBEL</v>
          </cell>
          <cell r="Z27" t="str">
            <v>UVR4L-10</v>
          </cell>
          <cell r="AA27">
            <v>7215.7380000000003</v>
          </cell>
          <cell r="AB27">
            <v>6807.3</v>
          </cell>
          <cell r="AC27">
            <v>4</v>
          </cell>
          <cell r="AD27" t="str">
            <v>L</v>
          </cell>
          <cell r="AE27">
            <v>10</v>
          </cell>
          <cell r="AF27">
            <v>8</v>
          </cell>
        </row>
        <row r="28">
          <cell r="E28" t="str">
            <v>BIRMINGHAM 168</v>
          </cell>
          <cell r="F28">
            <v>630.70000000000005</v>
          </cell>
          <cell r="G28">
            <v>595</v>
          </cell>
          <cell r="U28" t="str">
            <v>AMEREX</v>
          </cell>
          <cell r="Z28" t="str">
            <v>UVR4L-11</v>
          </cell>
          <cell r="AA28">
            <v>7903.8582000000006</v>
          </cell>
          <cell r="AB28">
            <v>7456.47</v>
          </cell>
          <cell r="AC28">
            <v>4</v>
          </cell>
          <cell r="AD28" t="str">
            <v>L</v>
          </cell>
          <cell r="AE28">
            <v>11</v>
          </cell>
          <cell r="AF28">
            <v>8.8000000000000007</v>
          </cell>
        </row>
        <row r="29">
          <cell r="B29">
            <v>116.60000000000001</v>
          </cell>
          <cell r="E29" t="str">
            <v>BISHOP'S STORTFORD 55</v>
          </cell>
          <cell r="F29">
            <v>376.3</v>
          </cell>
          <cell r="G29">
            <v>355</v>
          </cell>
          <cell r="U29" t="str">
            <v>OTHER</v>
          </cell>
          <cell r="Z29" t="str">
            <v>UVR4L-12</v>
          </cell>
          <cell r="AA29">
            <v>8591.9784</v>
          </cell>
          <cell r="AB29">
            <v>8105.64</v>
          </cell>
          <cell r="AC29">
            <v>4</v>
          </cell>
          <cell r="AD29" t="str">
            <v>L</v>
          </cell>
          <cell r="AE29">
            <v>12</v>
          </cell>
          <cell r="AF29">
            <v>9.6000000000000014</v>
          </cell>
        </row>
        <row r="30">
          <cell r="E30" t="str">
            <v>BLACKBURN 283</v>
          </cell>
          <cell r="F30">
            <v>940.22</v>
          </cell>
          <cell r="G30">
            <v>887</v>
          </cell>
          <cell r="U30" t="str">
            <v>5 TANK SYSTEM</v>
          </cell>
          <cell r="V30">
            <v>7024.67</v>
          </cell>
          <cell r="Z30" t="str">
            <v>UVR6S-1</v>
          </cell>
          <cell r="AA30">
            <v>1081.6451999999999</v>
          </cell>
          <cell r="AB30">
            <v>1020.42</v>
          </cell>
          <cell r="AC30">
            <v>6</v>
          </cell>
          <cell r="AD30" t="str">
            <v>S</v>
          </cell>
          <cell r="AE30">
            <v>1</v>
          </cell>
          <cell r="AF30">
            <v>0.60000000000000009</v>
          </cell>
        </row>
        <row r="31">
          <cell r="E31" t="str">
            <v>BLACKPOOL 289</v>
          </cell>
          <cell r="F31">
            <v>943.40000000000009</v>
          </cell>
          <cell r="G31">
            <v>890</v>
          </cell>
          <cell r="U31" t="str">
            <v>5 TANK TRAVEL HUB</v>
          </cell>
          <cell r="V31">
            <v>0</v>
          </cell>
          <cell r="Z31" t="str">
            <v>UVR6S-2</v>
          </cell>
          <cell r="AA31">
            <v>1828.8710000000001</v>
          </cell>
          <cell r="AB31">
            <v>1725.35</v>
          </cell>
          <cell r="AC31">
            <v>6</v>
          </cell>
          <cell r="AD31" t="str">
            <v>S</v>
          </cell>
          <cell r="AE31">
            <v>2</v>
          </cell>
          <cell r="AF31">
            <v>1.2000000000000002</v>
          </cell>
        </row>
        <row r="32">
          <cell r="A32" t="str">
            <v>CURRENCY</v>
          </cell>
          <cell r="B32">
            <v>1</v>
          </cell>
          <cell r="E32" t="str">
            <v>BLANDFORD FORUM 144</v>
          </cell>
          <cell r="F32">
            <v>540.6</v>
          </cell>
          <cell r="G32">
            <v>510</v>
          </cell>
          <cell r="U32" t="str">
            <v>5 TANK DISTANCE</v>
          </cell>
          <cell r="V32">
            <v>7024.67</v>
          </cell>
          <cell r="Z32" t="str">
            <v>UVR6S-3</v>
          </cell>
          <cell r="AA32">
            <v>2576.0968000000003</v>
          </cell>
          <cell r="AB32">
            <v>2430.2800000000002</v>
          </cell>
          <cell r="AC32">
            <v>6</v>
          </cell>
          <cell r="AD32" t="str">
            <v>S</v>
          </cell>
          <cell r="AE32">
            <v>3</v>
          </cell>
          <cell r="AF32">
            <v>1.8000000000000003</v>
          </cell>
        </row>
        <row r="33">
          <cell r="A33" t="str">
            <v>EURO</v>
          </cell>
          <cell r="B33">
            <v>0</v>
          </cell>
          <cell r="E33" t="str">
            <v>BODMIN 273</v>
          </cell>
          <cell r="F33">
            <v>938.1</v>
          </cell>
          <cell r="G33">
            <v>885</v>
          </cell>
          <cell r="U33" t="str">
            <v>NOBEL</v>
          </cell>
          <cell r="Z33" t="str">
            <v>UVR6S-4</v>
          </cell>
          <cell r="AA33">
            <v>3323.3226000000004</v>
          </cell>
          <cell r="AB33">
            <v>3135.21</v>
          </cell>
          <cell r="AC33">
            <v>6</v>
          </cell>
          <cell r="AD33" t="str">
            <v>S</v>
          </cell>
          <cell r="AE33">
            <v>4</v>
          </cell>
          <cell r="AF33">
            <v>2.4000000000000004</v>
          </cell>
        </row>
        <row r="34">
          <cell r="A34" t="str">
            <v>GBP</v>
          </cell>
          <cell r="B34">
            <v>0</v>
          </cell>
          <cell r="E34" t="str">
            <v>BOGNOR REGIS 88</v>
          </cell>
          <cell r="F34">
            <v>478.06</v>
          </cell>
          <cell r="G34">
            <v>451</v>
          </cell>
          <cell r="U34" t="str">
            <v>AMEREX</v>
          </cell>
          <cell r="Z34" t="str">
            <v>UVR6S-5</v>
          </cell>
          <cell r="AA34">
            <v>4070.5484000000001</v>
          </cell>
          <cell r="AB34">
            <v>3840.14</v>
          </cell>
          <cell r="AC34">
            <v>6</v>
          </cell>
          <cell r="AD34" t="str">
            <v>S</v>
          </cell>
          <cell r="AE34">
            <v>5</v>
          </cell>
          <cell r="AF34">
            <v>3.0000000000000004</v>
          </cell>
        </row>
        <row r="35">
          <cell r="A35" t="str">
            <v>USD</v>
          </cell>
          <cell r="B35">
            <v>0</v>
          </cell>
          <cell r="E35" t="str">
            <v>BOLTON 259</v>
          </cell>
          <cell r="F35">
            <v>901</v>
          </cell>
          <cell r="G35">
            <v>850</v>
          </cell>
          <cell r="Q35" t="str">
            <v xml:space="preserve">SELECT W/W PODS </v>
          </cell>
          <cell r="R35">
            <v>0</v>
          </cell>
          <cell r="U35" t="str">
            <v>OTHER</v>
          </cell>
          <cell r="Z35" t="str">
            <v>UVR6S-6</v>
          </cell>
          <cell r="AA35">
            <v>4817.7741999999998</v>
          </cell>
          <cell r="AB35">
            <v>4545.07</v>
          </cell>
          <cell r="AC35">
            <v>6</v>
          </cell>
          <cell r="AD35" t="str">
            <v>S</v>
          </cell>
          <cell r="AE35">
            <v>6</v>
          </cell>
          <cell r="AF35">
            <v>3.6000000000000005</v>
          </cell>
        </row>
        <row r="36">
          <cell r="B36">
            <v>0</v>
          </cell>
          <cell r="E36" t="str">
            <v>BOOTLE 272</v>
          </cell>
          <cell r="F36">
            <v>672.04000000000008</v>
          </cell>
          <cell r="G36">
            <v>634</v>
          </cell>
          <cell r="Q36" t="str">
            <v>1000-S</v>
          </cell>
          <cell r="R36">
            <v>778.33680000000004</v>
          </cell>
          <cell r="U36" t="str">
            <v>6 TANK SYSTEM</v>
          </cell>
          <cell r="V36">
            <v>8151.82</v>
          </cell>
          <cell r="Z36" t="str">
            <v>UVR6S-7</v>
          </cell>
          <cell r="AA36">
            <v>5565</v>
          </cell>
          <cell r="AB36">
            <v>5250</v>
          </cell>
          <cell r="AC36">
            <v>6</v>
          </cell>
          <cell r="AD36" t="str">
            <v>S</v>
          </cell>
          <cell r="AE36">
            <v>7</v>
          </cell>
          <cell r="AF36">
            <v>4.2000000000000011</v>
          </cell>
        </row>
        <row r="37">
          <cell r="A37" t="str">
            <v>PLN</v>
          </cell>
          <cell r="B37">
            <v>0</v>
          </cell>
          <cell r="E37" t="str">
            <v>BOURNEMOUTH 140</v>
          </cell>
          <cell r="F37">
            <v>540.6</v>
          </cell>
          <cell r="G37">
            <v>510</v>
          </cell>
          <cell r="Q37" t="str">
            <v>1500-S</v>
          </cell>
          <cell r="R37">
            <v>873.94880000000012</v>
          </cell>
          <cell r="U37" t="str">
            <v>6 TANK TRAVEL HUB</v>
          </cell>
          <cell r="V37">
            <v>0</v>
          </cell>
          <cell r="Z37" t="str">
            <v>UVR6S-8</v>
          </cell>
          <cell r="AA37">
            <v>6312.2258000000011</v>
          </cell>
          <cell r="AB37">
            <v>5954.93</v>
          </cell>
          <cell r="AC37">
            <v>6</v>
          </cell>
          <cell r="AD37" t="str">
            <v>S</v>
          </cell>
          <cell r="AE37">
            <v>8</v>
          </cell>
          <cell r="AF37">
            <v>4.8000000000000007</v>
          </cell>
        </row>
        <row r="38">
          <cell r="E38" t="str">
            <v>BRADFORD 234</v>
          </cell>
          <cell r="F38">
            <v>578.76</v>
          </cell>
          <cell r="G38">
            <v>546</v>
          </cell>
          <cell r="Q38" t="str">
            <v>2000-S</v>
          </cell>
          <cell r="R38">
            <v>1152.8453999999999</v>
          </cell>
          <cell r="U38" t="str">
            <v>6 TANK DISTANCE</v>
          </cell>
          <cell r="V38">
            <v>8151.82</v>
          </cell>
          <cell r="Z38" t="str">
            <v>UVR6S-9</v>
          </cell>
          <cell r="AA38">
            <v>7059.4516000000003</v>
          </cell>
          <cell r="AB38">
            <v>6659.86</v>
          </cell>
          <cell r="AC38">
            <v>6</v>
          </cell>
          <cell r="AD38" t="str">
            <v>S</v>
          </cell>
          <cell r="AE38">
            <v>9</v>
          </cell>
          <cell r="AF38">
            <v>5.4</v>
          </cell>
        </row>
        <row r="39">
          <cell r="A39" t="str">
            <v>CANOPY TYPE</v>
          </cell>
          <cell r="B39" t="str">
            <v>FILTER TYPE</v>
          </cell>
          <cell r="C39" t="str">
            <v>PSU</v>
          </cell>
          <cell r="E39" t="str">
            <v>BRAINTREE 60</v>
          </cell>
          <cell r="F39">
            <v>218.36</v>
          </cell>
          <cell r="G39">
            <v>206</v>
          </cell>
          <cell r="Q39" t="str">
            <v>2500-S</v>
          </cell>
          <cell r="R39">
            <v>1183.3522</v>
          </cell>
          <cell r="U39" t="str">
            <v>NOBEL</v>
          </cell>
          <cell r="Z39" t="str">
            <v>UVR6S-10</v>
          </cell>
          <cell r="AA39">
            <v>7806.6774000000005</v>
          </cell>
          <cell r="AB39">
            <v>7364.79</v>
          </cell>
          <cell r="AC39">
            <v>6</v>
          </cell>
          <cell r="AD39" t="str">
            <v>S</v>
          </cell>
          <cell r="AE39">
            <v>10</v>
          </cell>
          <cell r="AF39">
            <v>6.0000000000000009</v>
          </cell>
        </row>
        <row r="40">
          <cell r="A40" t="str">
            <v>KVX</v>
          </cell>
          <cell r="B40" t="str">
            <v>KSA</v>
          </cell>
          <cell r="C40" t="str">
            <v>PSU</v>
          </cell>
          <cell r="E40" t="str">
            <v>BRIDGEND 205</v>
          </cell>
          <cell r="F40">
            <v>858.6</v>
          </cell>
          <cell r="G40">
            <v>810</v>
          </cell>
          <cell r="Q40" t="str">
            <v>3000-S</v>
          </cell>
          <cell r="R40">
            <v>1317.4104</v>
          </cell>
          <cell r="U40" t="str">
            <v>AMEREX</v>
          </cell>
          <cell r="Z40" t="str">
            <v>UVR6S-11</v>
          </cell>
          <cell r="AA40">
            <v>8553.9032000000007</v>
          </cell>
          <cell r="AB40">
            <v>8069.72</v>
          </cell>
          <cell r="AC40">
            <v>6</v>
          </cell>
          <cell r="AD40" t="str">
            <v>S</v>
          </cell>
          <cell r="AE40">
            <v>11</v>
          </cell>
          <cell r="AF40">
            <v>6.6000000000000014</v>
          </cell>
        </row>
        <row r="41">
          <cell r="A41" t="str">
            <v>KVX-M</v>
          </cell>
          <cell r="B41" t="str">
            <v>KSA</v>
          </cell>
          <cell r="C41" t="str">
            <v>PSU</v>
          </cell>
          <cell r="E41" t="str">
            <v>BRIDLINGTON 244</v>
          </cell>
          <cell r="F41">
            <v>633.88</v>
          </cell>
          <cell r="G41">
            <v>598</v>
          </cell>
          <cell r="Q41" t="str">
            <v>1000-D</v>
          </cell>
          <cell r="R41">
            <v>1102.1562000000001</v>
          </cell>
          <cell r="U41" t="str">
            <v>OTHER</v>
          </cell>
          <cell r="Z41" t="str">
            <v>UVR6S-12</v>
          </cell>
          <cell r="AA41">
            <v>9301.1290000000008</v>
          </cell>
          <cell r="AB41">
            <v>8774.65</v>
          </cell>
          <cell r="AC41">
            <v>6</v>
          </cell>
          <cell r="AD41" t="str">
            <v>S</v>
          </cell>
          <cell r="AE41">
            <v>12</v>
          </cell>
          <cell r="AF41">
            <v>7.2000000000000011</v>
          </cell>
        </row>
        <row r="42">
          <cell r="A42" t="str">
            <v>KVI</v>
          </cell>
          <cell r="B42" t="str">
            <v>KSA</v>
          </cell>
          <cell r="C42" t="str">
            <v>PSU</v>
          </cell>
          <cell r="E42" t="str">
            <v>BRIGHTON 68</v>
          </cell>
          <cell r="F42">
            <v>477</v>
          </cell>
          <cell r="G42">
            <v>450</v>
          </cell>
          <cell r="Q42" t="str">
            <v>1500-D</v>
          </cell>
          <cell r="R42">
            <v>1281.1584000000003</v>
          </cell>
          <cell r="Z42" t="str">
            <v>UVR6L-1</v>
          </cell>
          <cell r="AA42">
            <v>1123.3456000000001</v>
          </cell>
          <cell r="AB42">
            <v>1059.76</v>
          </cell>
          <cell r="AC42">
            <v>6</v>
          </cell>
          <cell r="AD42" t="str">
            <v>L</v>
          </cell>
          <cell r="AE42">
            <v>1</v>
          </cell>
          <cell r="AF42">
            <v>1.2000000000000002</v>
          </cell>
        </row>
        <row r="43">
          <cell r="A43" t="str">
            <v>KVF</v>
          </cell>
          <cell r="B43" t="str">
            <v>KSA</v>
          </cell>
          <cell r="C43" t="str">
            <v>PSU</v>
          </cell>
          <cell r="E43" t="str">
            <v>BRISTOL 157</v>
          </cell>
          <cell r="F43">
            <v>598.9</v>
          </cell>
          <cell r="G43">
            <v>565</v>
          </cell>
          <cell r="Q43" t="str">
            <v>2000-D</v>
          </cell>
          <cell r="R43">
            <v>1826.7192</v>
          </cell>
          <cell r="Z43" t="str">
            <v>UVR6L-2</v>
          </cell>
          <cell r="AA43">
            <v>1913.777</v>
          </cell>
          <cell r="AB43">
            <v>1805.45</v>
          </cell>
          <cell r="AC43">
            <v>6</v>
          </cell>
          <cell r="AD43" t="str">
            <v>L</v>
          </cell>
          <cell r="AE43">
            <v>2</v>
          </cell>
          <cell r="AF43">
            <v>2.4000000000000004</v>
          </cell>
        </row>
        <row r="44">
          <cell r="A44" t="str">
            <v>UVX</v>
          </cell>
          <cell r="B44" t="str">
            <v>KSA</v>
          </cell>
          <cell r="C44" t="str">
            <v>PSU</v>
          </cell>
          <cell r="E44" t="str">
            <v>BUCKINGHAMSHIRE 109</v>
          </cell>
          <cell r="F44">
            <v>424</v>
          </cell>
          <cell r="G44">
            <v>400</v>
          </cell>
          <cell r="Q44" t="str">
            <v>2500-D</v>
          </cell>
          <cell r="R44">
            <v>1875.5216</v>
          </cell>
          <cell r="Z44" t="str">
            <v>UVR6L-3</v>
          </cell>
          <cell r="AA44">
            <v>2704.2084</v>
          </cell>
          <cell r="AB44">
            <v>2551.14</v>
          </cell>
          <cell r="AC44">
            <v>6</v>
          </cell>
          <cell r="AD44" t="str">
            <v>L</v>
          </cell>
          <cell r="AE44">
            <v>3</v>
          </cell>
          <cell r="AF44">
            <v>3.6000000000000005</v>
          </cell>
        </row>
        <row r="45">
          <cell r="A45" t="str">
            <v>UVX-M</v>
          </cell>
          <cell r="B45" t="str">
            <v>KSA</v>
          </cell>
          <cell r="C45" t="str">
            <v>PSU</v>
          </cell>
          <cell r="E45" t="str">
            <v>BURNLEY 296</v>
          </cell>
          <cell r="F45">
            <v>672.04000000000008</v>
          </cell>
          <cell r="G45">
            <v>634</v>
          </cell>
          <cell r="Q45" t="str">
            <v>3000-D</v>
          </cell>
          <cell r="R45">
            <v>2131.4162000000001</v>
          </cell>
          <cell r="Z45" t="str">
            <v>UVR6L-4</v>
          </cell>
          <cell r="AA45">
            <v>3494.6397999999999</v>
          </cell>
          <cell r="AB45">
            <v>3296.83</v>
          </cell>
          <cell r="AC45">
            <v>6</v>
          </cell>
          <cell r="AD45" t="str">
            <v>L</v>
          </cell>
          <cell r="AE45">
            <v>4</v>
          </cell>
          <cell r="AF45">
            <v>4.8000000000000007</v>
          </cell>
        </row>
        <row r="46">
          <cell r="A46" t="str">
            <v>UVI</v>
          </cell>
          <cell r="B46" t="str">
            <v>KSA</v>
          </cell>
          <cell r="C46" t="str">
            <v>PSU</v>
          </cell>
          <cell r="E46" t="str">
            <v>BURTON UPON TRENT 175</v>
          </cell>
          <cell r="F46">
            <v>598.9</v>
          </cell>
          <cell r="G46">
            <v>565</v>
          </cell>
          <cell r="Z46" t="str">
            <v>UVR6L-5</v>
          </cell>
          <cell r="AA46">
            <v>4285.0712000000003</v>
          </cell>
          <cell r="AB46">
            <v>4042.52</v>
          </cell>
          <cell r="AC46">
            <v>6</v>
          </cell>
          <cell r="AD46" t="str">
            <v>L</v>
          </cell>
          <cell r="AE46">
            <v>5</v>
          </cell>
          <cell r="AF46">
            <v>6.0000000000000009</v>
          </cell>
        </row>
        <row r="47">
          <cell r="A47" t="str">
            <v>UVF</v>
          </cell>
          <cell r="B47" t="str">
            <v>KSA</v>
          </cell>
          <cell r="C47" t="str">
            <v>PSU</v>
          </cell>
          <cell r="E47" t="str">
            <v>BURY ST EDMUNDS 98</v>
          </cell>
          <cell r="F47">
            <v>408.1</v>
          </cell>
          <cell r="G47">
            <v>385</v>
          </cell>
          <cell r="Z47" t="str">
            <v>UVR6L-6</v>
          </cell>
          <cell r="AA47">
            <v>5075.5026000000007</v>
          </cell>
          <cell r="AB47">
            <v>4788.21</v>
          </cell>
          <cell r="AC47">
            <v>6</v>
          </cell>
          <cell r="AD47" t="str">
            <v>L</v>
          </cell>
          <cell r="AE47">
            <v>6</v>
          </cell>
          <cell r="AF47">
            <v>7.2000000000000011</v>
          </cell>
        </row>
        <row r="48">
          <cell r="A48" t="str">
            <v>UV-C POD</v>
          </cell>
          <cell r="B48" t="str">
            <v>KSA</v>
          </cell>
          <cell r="C48" t="str">
            <v>PSU</v>
          </cell>
          <cell r="E48" t="str">
            <v>CAMBRIDGE 85</v>
          </cell>
          <cell r="F48">
            <v>455.8</v>
          </cell>
          <cell r="G48">
            <v>430</v>
          </cell>
          <cell r="Z48" t="str">
            <v>UVR6L-7</v>
          </cell>
          <cell r="AA48">
            <v>5865.9340000000002</v>
          </cell>
          <cell r="AB48">
            <v>5533.9</v>
          </cell>
          <cell r="AC48">
            <v>6</v>
          </cell>
          <cell r="AD48" t="str">
            <v>L</v>
          </cell>
          <cell r="AE48">
            <v>7</v>
          </cell>
          <cell r="AF48">
            <v>8.4000000000000021</v>
          </cell>
        </row>
        <row r="49">
          <cell r="A49" t="str">
            <v>CMWI</v>
          </cell>
          <cell r="B49" t="str">
            <v>WW PODS</v>
          </cell>
          <cell r="C49" t="str">
            <v>PSU</v>
          </cell>
          <cell r="E49" t="str">
            <v>CANNOCK 175</v>
          </cell>
          <cell r="F49">
            <v>651.9</v>
          </cell>
          <cell r="G49">
            <v>615</v>
          </cell>
          <cell r="Z49" t="str">
            <v>UVR6L-8</v>
          </cell>
          <cell r="AA49">
            <v>6656.3654000000006</v>
          </cell>
          <cell r="AB49">
            <v>6279.59</v>
          </cell>
          <cell r="AC49">
            <v>6</v>
          </cell>
          <cell r="AD49" t="str">
            <v>L</v>
          </cell>
          <cell r="AE49">
            <v>8</v>
          </cell>
          <cell r="AF49">
            <v>9.6000000000000014</v>
          </cell>
        </row>
        <row r="50">
          <cell r="A50" t="str">
            <v>CMWF</v>
          </cell>
          <cell r="B50" t="str">
            <v>WW PODS</v>
          </cell>
          <cell r="C50" t="str">
            <v>PSU</v>
          </cell>
          <cell r="E50" t="str">
            <v>CANTERBURY 30</v>
          </cell>
          <cell r="F50">
            <v>344.5</v>
          </cell>
          <cell r="G50">
            <v>325</v>
          </cell>
          <cell r="Z50" t="str">
            <v>UVR6L-9</v>
          </cell>
          <cell r="AA50">
            <v>7446.7968000000001</v>
          </cell>
          <cell r="AB50">
            <v>7025.28</v>
          </cell>
          <cell r="AC50">
            <v>6</v>
          </cell>
          <cell r="AD50" t="str">
            <v>L</v>
          </cell>
          <cell r="AE50">
            <v>9</v>
          </cell>
          <cell r="AF50">
            <v>10.8</v>
          </cell>
        </row>
        <row r="51">
          <cell r="A51" t="str">
            <v>CXW</v>
          </cell>
          <cell r="B51" t="str">
            <v>GRILLE</v>
          </cell>
          <cell r="C51" t="str">
            <v>J BOX</v>
          </cell>
          <cell r="E51" t="str">
            <v>CARDIFF 192</v>
          </cell>
          <cell r="F51">
            <v>673.1</v>
          </cell>
          <cell r="G51">
            <v>635</v>
          </cell>
          <cell r="Z51" t="str">
            <v>UVR6L-10</v>
          </cell>
          <cell r="AA51">
            <v>8237.2282000000014</v>
          </cell>
          <cell r="AB51">
            <v>7770.97</v>
          </cell>
          <cell r="AC51">
            <v>6</v>
          </cell>
          <cell r="AD51" t="str">
            <v>L</v>
          </cell>
          <cell r="AE51">
            <v>10</v>
          </cell>
          <cell r="AF51">
            <v>12.000000000000002</v>
          </cell>
        </row>
        <row r="52">
          <cell r="A52" t="str">
            <v>CXW-M</v>
          </cell>
          <cell r="B52" t="str">
            <v>GRILLE</v>
          </cell>
          <cell r="C52" t="str">
            <v>J BOX</v>
          </cell>
          <cell r="E52" t="str">
            <v>CARLISLE 356</v>
          </cell>
          <cell r="F52">
            <v>1113</v>
          </cell>
          <cell r="G52">
            <v>1050</v>
          </cell>
          <cell r="Z52" t="str">
            <v>UVR6L-11</v>
          </cell>
          <cell r="AA52">
            <v>9027.6596000000009</v>
          </cell>
          <cell r="AB52">
            <v>8516.66</v>
          </cell>
          <cell r="AC52">
            <v>6</v>
          </cell>
          <cell r="AD52" t="str">
            <v>L</v>
          </cell>
          <cell r="AE52">
            <v>11</v>
          </cell>
          <cell r="AF52">
            <v>13.200000000000003</v>
          </cell>
        </row>
        <row r="53">
          <cell r="A53" t="str">
            <v>KVV</v>
          </cell>
          <cell r="B53" t="str">
            <v>NF</v>
          </cell>
          <cell r="C53" t="str">
            <v>J BOX</v>
          </cell>
          <cell r="E53" t="str">
            <v>CARMARTHEN 252</v>
          </cell>
          <cell r="F53">
            <v>890.40000000000009</v>
          </cell>
          <cell r="G53">
            <v>840</v>
          </cell>
          <cell r="Z53" t="str">
            <v>UVR6L-12</v>
          </cell>
          <cell r="AA53">
            <v>9818.0910000000003</v>
          </cell>
          <cell r="AB53">
            <v>9262.35</v>
          </cell>
          <cell r="AC53">
            <v>6</v>
          </cell>
          <cell r="AD53" t="str">
            <v>L</v>
          </cell>
          <cell r="AE53">
            <v>12</v>
          </cell>
          <cell r="AF53">
            <v>14.400000000000002</v>
          </cell>
        </row>
        <row r="54">
          <cell r="A54" t="str">
            <v>PSU</v>
          </cell>
          <cell r="B54" t="str">
            <v>PSU</v>
          </cell>
          <cell r="E54" t="str">
            <v>CHELMSFORD 51</v>
          </cell>
          <cell r="F54">
            <v>371</v>
          </cell>
          <cell r="G54">
            <v>350</v>
          </cell>
          <cell r="Z54" t="str">
            <v>UVR8S-1</v>
          </cell>
          <cell r="AA54">
            <v>1231.0203999999999</v>
          </cell>
          <cell r="AB54">
            <v>1161.3399999999999</v>
          </cell>
          <cell r="AC54">
            <v>8</v>
          </cell>
          <cell r="AD54" t="str">
            <v>S</v>
          </cell>
          <cell r="AE54">
            <v>1</v>
          </cell>
          <cell r="AF54">
            <v>0.8</v>
          </cell>
        </row>
        <row r="55">
          <cell r="E55" t="str">
            <v>CHELTENHAM 148</v>
          </cell>
          <cell r="F55">
            <v>540.6</v>
          </cell>
          <cell r="G55">
            <v>510</v>
          </cell>
          <cell r="Z55" t="str">
            <v>UVR8S-2</v>
          </cell>
          <cell r="AA55">
            <v>2129.1266000000001</v>
          </cell>
          <cell r="AB55">
            <v>2008.61</v>
          </cell>
          <cell r="AC55">
            <v>8</v>
          </cell>
          <cell r="AD55" t="str">
            <v>S</v>
          </cell>
          <cell r="AE55">
            <v>2</v>
          </cell>
          <cell r="AF55">
            <v>1.6</v>
          </cell>
        </row>
        <row r="56">
          <cell r="E56" t="str">
            <v>CHESTER 268</v>
          </cell>
          <cell r="F56">
            <v>890.40000000000009</v>
          </cell>
          <cell r="G56">
            <v>840</v>
          </cell>
          <cell r="Z56" t="str">
            <v>UVR8S-3</v>
          </cell>
          <cell r="AA56">
            <v>3027.2328000000002</v>
          </cell>
          <cell r="AB56">
            <v>2855.88</v>
          </cell>
          <cell r="AC56">
            <v>8</v>
          </cell>
          <cell r="AD56" t="str">
            <v>S</v>
          </cell>
          <cell r="AE56">
            <v>3</v>
          </cell>
          <cell r="AF56">
            <v>2.4000000000000004</v>
          </cell>
        </row>
        <row r="57">
          <cell r="E57" t="str">
            <v>COVENTRY 146</v>
          </cell>
          <cell r="F57">
            <v>556.5</v>
          </cell>
          <cell r="G57">
            <v>525</v>
          </cell>
          <cell r="Z57" t="str">
            <v>UVR8S-4</v>
          </cell>
          <cell r="AA57">
            <v>3925.3390000000004</v>
          </cell>
          <cell r="AB57">
            <v>3703.15</v>
          </cell>
          <cell r="AC57">
            <v>8</v>
          </cell>
          <cell r="AD57" t="str">
            <v>S</v>
          </cell>
          <cell r="AE57">
            <v>4</v>
          </cell>
          <cell r="AF57">
            <v>3.2</v>
          </cell>
        </row>
        <row r="58">
          <cell r="E58" t="str">
            <v>CHIPPENHAM 136</v>
          </cell>
          <cell r="F58">
            <v>540.6</v>
          </cell>
          <cell r="G58">
            <v>510</v>
          </cell>
          <cell r="Z58" t="str">
            <v>UVR8S-5</v>
          </cell>
          <cell r="AA58">
            <v>4823.4452000000001</v>
          </cell>
          <cell r="AB58">
            <v>4550.42</v>
          </cell>
          <cell r="AC58">
            <v>8</v>
          </cell>
          <cell r="AD58" t="str">
            <v>S</v>
          </cell>
          <cell r="AE58">
            <v>5</v>
          </cell>
          <cell r="AF58">
            <v>4</v>
          </cell>
        </row>
        <row r="59">
          <cell r="E59" t="str">
            <v>COLCHESTER 78</v>
          </cell>
          <cell r="F59">
            <v>424</v>
          </cell>
          <cell r="G59">
            <v>400</v>
          </cell>
          <cell r="Z59" t="str">
            <v>UVR8S-6</v>
          </cell>
          <cell r="AA59">
            <v>5721.5514000000003</v>
          </cell>
          <cell r="AB59">
            <v>5397.69</v>
          </cell>
          <cell r="AC59">
            <v>8</v>
          </cell>
          <cell r="AD59" t="str">
            <v>S</v>
          </cell>
          <cell r="AE59">
            <v>6</v>
          </cell>
          <cell r="AF59">
            <v>4.8000000000000007</v>
          </cell>
        </row>
        <row r="60">
          <cell r="E60" t="str">
            <v>CORBY 128</v>
          </cell>
          <cell r="F60">
            <v>434.6</v>
          </cell>
          <cell r="G60">
            <v>410</v>
          </cell>
          <cell r="Z60" t="str">
            <v>UVR8S-7</v>
          </cell>
          <cell r="AA60">
            <v>6619.6576000000005</v>
          </cell>
          <cell r="AB60">
            <v>6244.96</v>
          </cell>
          <cell r="AC60">
            <v>8</v>
          </cell>
          <cell r="AD60" t="str">
            <v>S</v>
          </cell>
          <cell r="AE60">
            <v>7</v>
          </cell>
          <cell r="AF60">
            <v>5.6000000000000005</v>
          </cell>
        </row>
        <row r="61">
          <cell r="E61" t="str">
            <v>DARTMOUTH 245</v>
          </cell>
          <cell r="F61">
            <v>890.40000000000009</v>
          </cell>
          <cell r="G61">
            <v>840</v>
          </cell>
          <cell r="Z61" t="str">
            <v>UVR8S-8</v>
          </cell>
          <cell r="AA61">
            <v>7517.7637999999997</v>
          </cell>
          <cell r="AB61">
            <v>7092.23</v>
          </cell>
          <cell r="AC61">
            <v>8</v>
          </cell>
          <cell r="AD61" t="str">
            <v>S</v>
          </cell>
          <cell r="AE61">
            <v>8</v>
          </cell>
          <cell r="AF61">
            <v>6.4</v>
          </cell>
        </row>
        <row r="62">
          <cell r="E62" t="str">
            <v>DERBY 178</v>
          </cell>
          <cell r="F62">
            <v>636</v>
          </cell>
          <cell r="G62">
            <v>600</v>
          </cell>
          <cell r="Z62" t="str">
            <v>UVR8S-9</v>
          </cell>
          <cell r="AA62">
            <v>8415.8700000000008</v>
          </cell>
          <cell r="AB62">
            <v>7939.5</v>
          </cell>
          <cell r="AC62">
            <v>8</v>
          </cell>
          <cell r="AD62" t="str">
            <v>S</v>
          </cell>
          <cell r="AE62">
            <v>9</v>
          </cell>
          <cell r="AF62">
            <v>7.2</v>
          </cell>
        </row>
        <row r="63">
          <cell r="Z63" t="str">
            <v>UVR8S-10</v>
          </cell>
          <cell r="AA63">
            <v>9313.976200000001</v>
          </cell>
          <cell r="AB63">
            <v>8786.77</v>
          </cell>
          <cell r="AC63">
            <v>8</v>
          </cell>
          <cell r="AD63" t="str">
            <v>S</v>
          </cell>
          <cell r="AE63">
            <v>10</v>
          </cell>
          <cell r="AF63">
            <v>8</v>
          </cell>
        </row>
        <row r="64">
          <cell r="E64" t="str">
            <v>DONCASTER 203</v>
          </cell>
          <cell r="F64">
            <v>858.6</v>
          </cell>
          <cell r="G64">
            <v>810</v>
          </cell>
          <cell r="Z64" t="str">
            <v>UVR8S-11</v>
          </cell>
          <cell r="AA64">
            <v>10212.082400000001</v>
          </cell>
          <cell r="AB64">
            <v>9634.0400000000009</v>
          </cell>
          <cell r="AC64">
            <v>8</v>
          </cell>
          <cell r="AD64" t="str">
            <v>S</v>
          </cell>
          <cell r="AE64">
            <v>11</v>
          </cell>
          <cell r="AF64">
            <v>8.8000000000000007</v>
          </cell>
        </row>
        <row r="65">
          <cell r="E65" t="str">
            <v>DORCHESTER 160</v>
          </cell>
          <cell r="F65">
            <v>556.5</v>
          </cell>
          <cell r="G65">
            <v>525</v>
          </cell>
          <cell r="Z65" t="str">
            <v>UVR8S-12</v>
          </cell>
          <cell r="AA65">
            <v>11110.188599999999</v>
          </cell>
          <cell r="AB65">
            <v>10481.31</v>
          </cell>
          <cell r="AC65">
            <v>8</v>
          </cell>
          <cell r="AD65" t="str">
            <v>S</v>
          </cell>
          <cell r="AE65">
            <v>12</v>
          </cell>
          <cell r="AF65">
            <v>9.6000000000000014</v>
          </cell>
        </row>
        <row r="66">
          <cell r="E66" t="str">
            <v>DORKING 46</v>
          </cell>
          <cell r="F66">
            <v>323.3</v>
          </cell>
          <cell r="G66">
            <v>305</v>
          </cell>
          <cell r="Z66" t="str">
            <v>UVR8L-1</v>
          </cell>
          <cell r="AA66">
            <v>1264.6436000000001</v>
          </cell>
          <cell r="AB66">
            <v>1193.06</v>
          </cell>
          <cell r="AC66">
            <v>8</v>
          </cell>
          <cell r="AD66" t="str">
            <v>L</v>
          </cell>
          <cell r="AE66">
            <v>1</v>
          </cell>
          <cell r="AF66">
            <v>1.6</v>
          </cell>
        </row>
        <row r="67">
          <cell r="E67" t="str">
            <v>DOVER 45</v>
          </cell>
          <cell r="F67">
            <v>344.5</v>
          </cell>
          <cell r="G67">
            <v>325</v>
          </cell>
          <cell r="Z67" t="str">
            <v>UVR8L-2</v>
          </cell>
          <cell r="AA67">
            <v>2148.6730000000002</v>
          </cell>
          <cell r="AB67">
            <v>2027.05</v>
          </cell>
          <cell r="AC67">
            <v>8</v>
          </cell>
          <cell r="AD67" t="str">
            <v>L</v>
          </cell>
          <cell r="AE67">
            <v>2</v>
          </cell>
          <cell r="AF67">
            <v>3.2</v>
          </cell>
        </row>
        <row r="68">
          <cell r="E68" t="str">
            <v>DUNDEE 499</v>
          </cell>
          <cell r="F68">
            <v>1711.9</v>
          </cell>
          <cell r="G68">
            <v>1615</v>
          </cell>
          <cell r="Z68" t="str">
            <v>UVR8L-3</v>
          </cell>
          <cell r="AA68">
            <v>3128.1024000000002</v>
          </cell>
          <cell r="AB68">
            <v>2951.04</v>
          </cell>
          <cell r="AC68">
            <v>8</v>
          </cell>
          <cell r="AD68" t="str">
            <v>L</v>
          </cell>
          <cell r="AE68">
            <v>3</v>
          </cell>
          <cell r="AF68">
            <v>4.8000000000000007</v>
          </cell>
        </row>
        <row r="69">
          <cell r="E69" t="str">
            <v>DURHAM 299</v>
          </cell>
          <cell r="F69">
            <v>969.90000000000009</v>
          </cell>
          <cell r="G69">
            <v>915</v>
          </cell>
          <cell r="Z69" t="str">
            <v>UVR8L-4</v>
          </cell>
          <cell r="AA69">
            <v>4059.8318000000004</v>
          </cell>
          <cell r="AB69">
            <v>3830.03</v>
          </cell>
          <cell r="AC69">
            <v>8</v>
          </cell>
          <cell r="AD69" t="str">
            <v>L</v>
          </cell>
          <cell r="AE69">
            <v>4</v>
          </cell>
          <cell r="AF69">
            <v>6.4</v>
          </cell>
        </row>
        <row r="70">
          <cell r="E70" t="str">
            <v>EASTBOURNE 57</v>
          </cell>
          <cell r="F70">
            <v>482.3</v>
          </cell>
          <cell r="G70">
            <v>455</v>
          </cell>
          <cell r="Z70" t="str">
            <v>UVR8L-5</v>
          </cell>
          <cell r="AA70">
            <v>4991.561200000001</v>
          </cell>
          <cell r="AB70">
            <v>4709.0200000000004</v>
          </cell>
          <cell r="AC70">
            <v>8</v>
          </cell>
          <cell r="AD70" t="str">
            <v>L</v>
          </cell>
          <cell r="AE70">
            <v>5</v>
          </cell>
          <cell r="AF70">
            <v>8</v>
          </cell>
        </row>
        <row r="71">
          <cell r="E71" t="str">
            <v>EASTLEIGH 109</v>
          </cell>
          <cell r="F71">
            <v>424</v>
          </cell>
          <cell r="G71">
            <v>400</v>
          </cell>
          <cell r="Z71" t="str">
            <v>UVR8L-6</v>
          </cell>
          <cell r="AA71">
            <v>5923.2906000000003</v>
          </cell>
          <cell r="AB71">
            <v>5588.01</v>
          </cell>
          <cell r="AC71">
            <v>8</v>
          </cell>
          <cell r="AD71" t="str">
            <v>L</v>
          </cell>
          <cell r="AE71">
            <v>6</v>
          </cell>
          <cell r="AF71">
            <v>9.6000000000000014</v>
          </cell>
        </row>
        <row r="72">
          <cell r="E72" t="str">
            <v>EDINBURGH 428</v>
          </cell>
          <cell r="F72">
            <v>1469.16</v>
          </cell>
          <cell r="G72">
            <v>1386</v>
          </cell>
          <cell r="Z72" t="str">
            <v>UVR8L-7</v>
          </cell>
          <cell r="AA72">
            <v>6855.02</v>
          </cell>
          <cell r="AB72">
            <v>6467</v>
          </cell>
          <cell r="AC72">
            <v>8</v>
          </cell>
          <cell r="AD72" t="str">
            <v>L</v>
          </cell>
          <cell r="AE72">
            <v>7</v>
          </cell>
          <cell r="AF72">
            <v>11.200000000000001</v>
          </cell>
        </row>
        <row r="73">
          <cell r="E73" t="str">
            <v>ENFIELD 49</v>
          </cell>
          <cell r="F73">
            <v>371</v>
          </cell>
          <cell r="G73">
            <v>350</v>
          </cell>
          <cell r="Z73" t="str">
            <v>UVR8L-8</v>
          </cell>
          <cell r="AA73">
            <v>7786.7494000000006</v>
          </cell>
          <cell r="AB73">
            <v>7345.99</v>
          </cell>
          <cell r="AC73">
            <v>8</v>
          </cell>
          <cell r="AD73" t="str">
            <v>L</v>
          </cell>
          <cell r="AE73">
            <v>8</v>
          </cell>
          <cell r="AF73">
            <v>12.8</v>
          </cell>
        </row>
        <row r="74">
          <cell r="E74" t="str">
            <v>EXETER 205</v>
          </cell>
          <cell r="F74">
            <v>858.6</v>
          </cell>
          <cell r="G74">
            <v>810</v>
          </cell>
          <cell r="Z74" t="str">
            <v>UVR8L-9</v>
          </cell>
          <cell r="AA74">
            <v>8718.4788000000008</v>
          </cell>
          <cell r="AB74">
            <v>8224.98</v>
          </cell>
          <cell r="AC74">
            <v>8</v>
          </cell>
          <cell r="AD74" t="str">
            <v>L</v>
          </cell>
          <cell r="AE74">
            <v>9</v>
          </cell>
          <cell r="AF74">
            <v>14.4</v>
          </cell>
        </row>
        <row r="75">
          <cell r="E75" t="str">
            <v>EXMOUTH 207</v>
          </cell>
          <cell r="F75">
            <v>858.6</v>
          </cell>
          <cell r="G75">
            <v>810</v>
          </cell>
          <cell r="Z75" t="str">
            <v>UVR8L-10</v>
          </cell>
          <cell r="AA75">
            <v>9650.2081999999991</v>
          </cell>
          <cell r="AB75">
            <v>9103.9699999999993</v>
          </cell>
          <cell r="AC75">
            <v>8</v>
          </cell>
          <cell r="AD75" t="str">
            <v>L</v>
          </cell>
          <cell r="AE75">
            <v>10</v>
          </cell>
          <cell r="AF75">
            <v>16</v>
          </cell>
        </row>
        <row r="76">
          <cell r="E76" t="str">
            <v>FELIXSTOWE 103</v>
          </cell>
          <cell r="F76">
            <v>424</v>
          </cell>
          <cell r="G76">
            <v>400</v>
          </cell>
          <cell r="Z76" t="str">
            <v>UVR8L-11</v>
          </cell>
          <cell r="AA76">
            <v>10581.937599999999</v>
          </cell>
          <cell r="AB76">
            <v>9982.9599999999991</v>
          </cell>
          <cell r="AC76">
            <v>8</v>
          </cell>
          <cell r="AD76" t="str">
            <v>L</v>
          </cell>
          <cell r="AE76">
            <v>11</v>
          </cell>
          <cell r="AF76">
            <v>17.600000000000001</v>
          </cell>
        </row>
        <row r="77">
          <cell r="E77" t="str">
            <v>GATWICK 44</v>
          </cell>
          <cell r="F77">
            <v>323.3</v>
          </cell>
          <cell r="G77">
            <v>305</v>
          </cell>
          <cell r="Z77" t="str">
            <v>UVR8L-12</v>
          </cell>
          <cell r="AA77">
            <v>11513.667000000001</v>
          </cell>
          <cell r="AB77">
            <v>10861.95</v>
          </cell>
          <cell r="AC77">
            <v>8</v>
          </cell>
          <cell r="AD77" t="str">
            <v>L</v>
          </cell>
          <cell r="AE77">
            <v>12</v>
          </cell>
          <cell r="AF77">
            <v>19.200000000000003</v>
          </cell>
        </row>
        <row r="78">
          <cell r="E78" t="str">
            <v>GLASGOW 456</v>
          </cell>
          <cell r="F78">
            <v>1590</v>
          </cell>
          <cell r="G78">
            <v>1500</v>
          </cell>
        </row>
        <row r="79">
          <cell r="E79" t="str">
            <v>GLASTONBURY 164</v>
          </cell>
          <cell r="F79">
            <v>598.9</v>
          </cell>
          <cell r="G79">
            <v>565</v>
          </cell>
        </row>
        <row r="80">
          <cell r="E80" t="str">
            <v>GLOUCESTER 151</v>
          </cell>
          <cell r="F80">
            <v>545.9</v>
          </cell>
          <cell r="G80">
            <v>515</v>
          </cell>
        </row>
        <row r="81">
          <cell r="E81" t="str">
            <v>GRANTHAM 143</v>
          </cell>
          <cell r="F81">
            <v>567.1</v>
          </cell>
          <cell r="G81">
            <v>535</v>
          </cell>
        </row>
        <row r="82">
          <cell r="E82" t="str">
            <v>GREAT YARMOUTH 147</v>
          </cell>
          <cell r="F82">
            <v>567.1</v>
          </cell>
          <cell r="G82">
            <v>535</v>
          </cell>
        </row>
        <row r="83">
          <cell r="E83" t="str">
            <v>GRIMSBY 215</v>
          </cell>
          <cell r="F83">
            <v>863.90000000000009</v>
          </cell>
          <cell r="G83">
            <v>815</v>
          </cell>
        </row>
        <row r="84">
          <cell r="E84" t="str">
            <v>GUILDFORD 59</v>
          </cell>
          <cell r="F84">
            <v>344.5</v>
          </cell>
          <cell r="G84">
            <v>325</v>
          </cell>
        </row>
        <row r="85">
          <cell r="E85" t="str">
            <v>HARLOW 47</v>
          </cell>
          <cell r="F85">
            <v>344.5</v>
          </cell>
          <cell r="G85">
            <v>325</v>
          </cell>
        </row>
        <row r="86">
          <cell r="E86" t="str">
            <v>HARROGATE 236</v>
          </cell>
          <cell r="F86">
            <v>890.40000000000009</v>
          </cell>
          <cell r="G86">
            <v>840</v>
          </cell>
        </row>
        <row r="87">
          <cell r="E87" t="str">
            <v>HARTLEPOOL 286</v>
          </cell>
          <cell r="F87">
            <v>940.22</v>
          </cell>
          <cell r="G87">
            <v>887</v>
          </cell>
        </row>
        <row r="88">
          <cell r="E88" t="str">
            <v>HASTINGS 40</v>
          </cell>
          <cell r="F88">
            <v>445.20000000000005</v>
          </cell>
          <cell r="G88">
            <v>420</v>
          </cell>
        </row>
        <row r="89">
          <cell r="E89" t="str">
            <v>HEXHAM 325</v>
          </cell>
          <cell r="F89">
            <v>1060</v>
          </cell>
          <cell r="G89">
            <v>1000</v>
          </cell>
        </row>
        <row r="90">
          <cell r="E90" t="str">
            <v>HEREFORD 184</v>
          </cell>
          <cell r="F90">
            <v>726.1</v>
          </cell>
          <cell r="G90">
            <v>685</v>
          </cell>
        </row>
        <row r="91">
          <cell r="E91" t="str">
            <v>HIGH WYCOMBE 80</v>
          </cell>
          <cell r="F91">
            <v>386.90000000000003</v>
          </cell>
          <cell r="G91">
            <v>365</v>
          </cell>
        </row>
        <row r="92">
          <cell r="E92" t="str">
            <v>HIGHBRIDGE 187</v>
          </cell>
          <cell r="F92">
            <v>651.9</v>
          </cell>
          <cell r="G92">
            <v>615</v>
          </cell>
        </row>
        <row r="93">
          <cell r="E93" t="str">
            <v>HOLYHEAD 347</v>
          </cell>
          <cell r="F93">
            <v>1203.1000000000001</v>
          </cell>
          <cell r="G93">
            <v>1135</v>
          </cell>
        </row>
        <row r="94">
          <cell r="E94" t="str">
            <v>HONITON 190</v>
          </cell>
          <cell r="F94">
            <v>651.9</v>
          </cell>
          <cell r="G94">
            <v>615</v>
          </cell>
        </row>
        <row r="95">
          <cell r="E95" t="str">
            <v>HORSHAM 55</v>
          </cell>
          <cell r="F95">
            <v>344.5</v>
          </cell>
          <cell r="G95">
            <v>325</v>
          </cell>
        </row>
        <row r="96">
          <cell r="E96" t="str">
            <v>HOUNSLOW 55</v>
          </cell>
          <cell r="F96">
            <v>344.5</v>
          </cell>
          <cell r="G96">
            <v>325</v>
          </cell>
        </row>
        <row r="97">
          <cell r="E97" t="str">
            <v>HUDDERSFIELD 239</v>
          </cell>
          <cell r="F97">
            <v>906.30000000000007</v>
          </cell>
          <cell r="G97">
            <v>855</v>
          </cell>
        </row>
        <row r="98">
          <cell r="E98" t="str">
            <v>HULL 247</v>
          </cell>
          <cell r="F98">
            <v>895.7</v>
          </cell>
          <cell r="G98">
            <v>845</v>
          </cell>
        </row>
        <row r="99">
          <cell r="E99" t="str">
            <v>HUNTINGDON 94</v>
          </cell>
          <cell r="F99">
            <v>396.44</v>
          </cell>
          <cell r="G99">
            <v>374</v>
          </cell>
        </row>
        <row r="100">
          <cell r="E100" t="str">
            <v>INVERNESS 619</v>
          </cell>
          <cell r="F100">
            <v>2072.3000000000002</v>
          </cell>
          <cell r="G100">
            <v>1955</v>
          </cell>
        </row>
        <row r="101">
          <cell r="E101" t="str">
            <v>IPSWICH 94</v>
          </cell>
          <cell r="F101">
            <v>408.1</v>
          </cell>
          <cell r="G101">
            <v>385</v>
          </cell>
        </row>
        <row r="102">
          <cell r="E102" t="str">
            <v>IRELAND</v>
          </cell>
          <cell r="F102" t="str">
            <v>on application</v>
          </cell>
          <cell r="G102" t="str">
            <v>application</v>
          </cell>
        </row>
        <row r="103">
          <cell r="E103" t="str">
            <v>KENDAL 321</v>
          </cell>
          <cell r="F103">
            <v>1203.1000000000001</v>
          </cell>
          <cell r="G103">
            <v>1135</v>
          </cell>
        </row>
        <row r="104">
          <cell r="E104" t="str">
            <v>KETTERING 127</v>
          </cell>
          <cell r="F104">
            <v>434.6</v>
          </cell>
          <cell r="G104">
            <v>410</v>
          </cell>
        </row>
        <row r="105">
          <cell r="E105" t="str">
            <v>KIDDERMINSTER 179</v>
          </cell>
          <cell r="F105">
            <v>622.22</v>
          </cell>
          <cell r="G105">
            <v>587</v>
          </cell>
        </row>
        <row r="106">
          <cell r="E106" t="str">
            <v>KILMARNOCK 449</v>
          </cell>
          <cell r="F106">
            <v>1203.1000000000001</v>
          </cell>
          <cell r="G106">
            <v>1135</v>
          </cell>
        </row>
        <row r="107">
          <cell r="E107" t="str">
            <v>KINGSTON UPON HULL 220</v>
          </cell>
          <cell r="F107">
            <v>578.76</v>
          </cell>
          <cell r="G107">
            <v>546</v>
          </cell>
        </row>
        <row r="108">
          <cell r="E108" t="str">
            <v>KINGSTON UPON THAMES 52</v>
          </cell>
          <cell r="F108">
            <v>344.5</v>
          </cell>
          <cell r="G108">
            <v>325</v>
          </cell>
        </row>
        <row r="109">
          <cell r="E109" t="str">
            <v>LANCASTER 290</v>
          </cell>
          <cell r="F109">
            <v>943.40000000000009</v>
          </cell>
          <cell r="G109">
            <v>890</v>
          </cell>
        </row>
        <row r="110">
          <cell r="E110" t="str">
            <v>LAUNCESTON 251</v>
          </cell>
          <cell r="F110">
            <v>906.30000000000007</v>
          </cell>
          <cell r="G110">
            <v>855</v>
          </cell>
        </row>
        <row r="111">
          <cell r="E111" t="str">
            <v>LEAMINGTON SPA 146</v>
          </cell>
          <cell r="F111">
            <v>540.6</v>
          </cell>
          <cell r="G111">
            <v>510</v>
          </cell>
        </row>
        <row r="112">
          <cell r="E112" t="str">
            <v>LEEDS 231</v>
          </cell>
          <cell r="F112">
            <v>885.1</v>
          </cell>
          <cell r="G112">
            <v>835</v>
          </cell>
        </row>
        <row r="113">
          <cell r="E113" t="str">
            <v>LEICESTER 151</v>
          </cell>
          <cell r="F113">
            <v>636</v>
          </cell>
          <cell r="G113">
            <v>600</v>
          </cell>
        </row>
        <row r="115">
          <cell r="E115" t="str">
            <v>LEIGH ON SEA 45</v>
          </cell>
          <cell r="F115">
            <v>344.5</v>
          </cell>
          <cell r="G115">
            <v>325</v>
          </cell>
        </row>
        <row r="116">
          <cell r="E116" t="str">
            <v>LEWISHAM 29</v>
          </cell>
          <cell r="F116">
            <v>344.5</v>
          </cell>
          <cell r="G116">
            <v>325</v>
          </cell>
        </row>
        <row r="117">
          <cell r="E117" t="str">
            <v>LINCOLN 179</v>
          </cell>
          <cell r="F117">
            <v>651.9</v>
          </cell>
          <cell r="G117">
            <v>615</v>
          </cell>
        </row>
        <row r="118">
          <cell r="G118">
            <v>383.16</v>
          </cell>
        </row>
        <row r="119">
          <cell r="E119" t="str">
            <v>LIVERPOOL 258</v>
          </cell>
          <cell r="F119">
            <v>895.7</v>
          </cell>
          <cell r="G119">
            <v>845</v>
          </cell>
        </row>
        <row r="120">
          <cell r="E120" t="str">
            <v>LLANDUDNO 309</v>
          </cell>
          <cell r="F120">
            <v>1203.1000000000001</v>
          </cell>
          <cell r="G120">
            <v>1135</v>
          </cell>
        </row>
        <row r="121">
          <cell r="E121" t="str">
            <v>LONDON in FORS GOLD(varies)</v>
          </cell>
          <cell r="F121">
            <v>349.8</v>
          </cell>
          <cell r="G121">
            <v>330</v>
          </cell>
        </row>
        <row r="122">
          <cell r="E122" t="str">
            <v>LUTON 80</v>
          </cell>
          <cell r="F122">
            <v>386.90000000000003</v>
          </cell>
          <cell r="G122">
            <v>365</v>
          </cell>
        </row>
        <row r="123">
          <cell r="E123" t="str">
            <v>MABLETHORPE 182</v>
          </cell>
          <cell r="F123">
            <v>651.9</v>
          </cell>
          <cell r="G123">
            <v>615</v>
          </cell>
        </row>
        <row r="124">
          <cell r="E124" t="str">
            <v>MACCLESFIELD 244</v>
          </cell>
          <cell r="F124">
            <v>906.30000000000007</v>
          </cell>
          <cell r="G124">
            <v>855</v>
          </cell>
        </row>
        <row r="125">
          <cell r="E125" t="str">
            <v>MANCHESTER 251</v>
          </cell>
          <cell r="F125">
            <v>906.30000000000007</v>
          </cell>
          <cell r="G125">
            <v>855</v>
          </cell>
        </row>
        <row r="126">
          <cell r="E126" t="str">
            <v>MARGATE 46</v>
          </cell>
          <cell r="F126">
            <v>344.5</v>
          </cell>
          <cell r="G126">
            <v>325</v>
          </cell>
        </row>
        <row r="127">
          <cell r="E127" t="str">
            <v>MIDDLESBROUGH 286</v>
          </cell>
          <cell r="F127">
            <v>948.7</v>
          </cell>
          <cell r="G127">
            <v>895</v>
          </cell>
        </row>
        <row r="128">
          <cell r="E128" t="str">
            <v>MILFORD HAVEN 289</v>
          </cell>
          <cell r="F128">
            <v>940.22</v>
          </cell>
          <cell r="G128">
            <v>887</v>
          </cell>
        </row>
        <row r="129">
          <cell r="E129" t="str">
            <v>MILTON KEYNES 101</v>
          </cell>
          <cell r="F129">
            <v>413.40000000000003</v>
          </cell>
          <cell r="G129">
            <v>390</v>
          </cell>
        </row>
        <row r="130">
          <cell r="E130" t="str">
            <v>MORPETH 327</v>
          </cell>
          <cell r="F130">
            <v>1049.4000000000001</v>
          </cell>
          <cell r="G130">
            <v>990</v>
          </cell>
        </row>
        <row r="131">
          <cell r="E131" t="str">
            <v>NANTWICH 232</v>
          </cell>
          <cell r="F131">
            <v>906.30000000000007</v>
          </cell>
          <cell r="G131">
            <v>855</v>
          </cell>
        </row>
        <row r="132">
          <cell r="E132" t="str">
            <v>NEWBURY 101</v>
          </cell>
          <cell r="F132">
            <v>396.44</v>
          </cell>
          <cell r="G132">
            <v>374</v>
          </cell>
        </row>
        <row r="133">
          <cell r="E133" t="str">
            <v>NEWCASTLE 308</v>
          </cell>
          <cell r="F133">
            <v>1028.2</v>
          </cell>
          <cell r="G133">
            <v>970</v>
          </cell>
        </row>
        <row r="134">
          <cell r="E134" t="str">
            <v>NEWPORT 178</v>
          </cell>
          <cell r="F134">
            <v>622.22</v>
          </cell>
          <cell r="G134">
            <v>587</v>
          </cell>
        </row>
        <row r="135">
          <cell r="E135" t="str">
            <v>NEWQUAY 178</v>
          </cell>
          <cell r="F135">
            <v>940.22</v>
          </cell>
          <cell r="G135">
            <v>887</v>
          </cell>
        </row>
        <row r="137">
          <cell r="E137" t="str">
            <v>NORTHAMPTON 116</v>
          </cell>
          <cell r="F137">
            <v>424</v>
          </cell>
          <cell r="G137">
            <v>400</v>
          </cell>
        </row>
        <row r="138">
          <cell r="E138" t="str">
            <v>NORTHUMBERLAND 341</v>
          </cell>
          <cell r="F138">
            <v>1203.1000000000001</v>
          </cell>
          <cell r="G138">
            <v>1135</v>
          </cell>
        </row>
        <row r="139">
          <cell r="E139" t="str">
            <v>NORWICH 136</v>
          </cell>
          <cell r="F139">
            <v>551.20000000000005</v>
          </cell>
          <cell r="G139">
            <v>520</v>
          </cell>
        </row>
        <row r="140">
          <cell r="E140" t="str">
            <v>NOTTINGHAM 177</v>
          </cell>
          <cell r="F140">
            <v>651.9</v>
          </cell>
          <cell r="G140">
            <v>615</v>
          </cell>
        </row>
        <row r="141">
          <cell r="E141" t="str">
            <v>OKEHAMPTON 232</v>
          </cell>
          <cell r="F141">
            <v>906.30000000000007</v>
          </cell>
          <cell r="G141">
            <v>855</v>
          </cell>
        </row>
        <row r="142">
          <cell r="E142" t="str">
            <v>OXFORD 106</v>
          </cell>
          <cell r="F142">
            <v>424</v>
          </cell>
          <cell r="G142">
            <v>400</v>
          </cell>
        </row>
        <row r="143">
          <cell r="E143" t="str">
            <v>PENRITH 316</v>
          </cell>
          <cell r="F143">
            <v>1028.2</v>
          </cell>
          <cell r="G143">
            <v>970</v>
          </cell>
        </row>
        <row r="144">
          <cell r="E144" t="str">
            <v>PENZANCE 318</v>
          </cell>
          <cell r="F144">
            <v>1028.2</v>
          </cell>
          <cell r="G144">
            <v>970</v>
          </cell>
        </row>
        <row r="145">
          <cell r="E145" t="str">
            <v>PERTH 477</v>
          </cell>
          <cell r="F145">
            <v>1203.1000000000001</v>
          </cell>
          <cell r="G145">
            <v>1135</v>
          </cell>
        </row>
        <row r="146">
          <cell r="E146" t="str">
            <v>PETERBOROUGH 124</v>
          </cell>
          <cell r="F146">
            <v>540.6</v>
          </cell>
          <cell r="G146">
            <v>510</v>
          </cell>
        </row>
        <row r="147">
          <cell r="E147" t="str">
            <v>PETERSFIELD 87</v>
          </cell>
          <cell r="F147">
            <v>478.06</v>
          </cell>
          <cell r="G147">
            <v>451</v>
          </cell>
        </row>
        <row r="148">
          <cell r="E148" t="str">
            <v>PETWORTH 71</v>
          </cell>
          <cell r="F148">
            <v>478.06</v>
          </cell>
          <cell r="G148">
            <v>451</v>
          </cell>
        </row>
        <row r="149">
          <cell r="E149" t="str">
            <v>PLYMOUTH 247</v>
          </cell>
          <cell r="F149">
            <v>890.40000000000009</v>
          </cell>
          <cell r="G149">
            <v>840</v>
          </cell>
        </row>
        <row r="150">
          <cell r="E150" t="str">
            <v>PONTEFRACT 221</v>
          </cell>
          <cell r="F150">
            <v>906.30000000000007</v>
          </cell>
          <cell r="G150">
            <v>855</v>
          </cell>
        </row>
        <row r="151">
          <cell r="E151" t="str">
            <v>POOLE 144</v>
          </cell>
          <cell r="F151">
            <v>540.6</v>
          </cell>
          <cell r="G151">
            <v>510</v>
          </cell>
        </row>
        <row r="152">
          <cell r="E152" t="str">
            <v>PORTSMOUTH 102</v>
          </cell>
          <cell r="F152">
            <v>418.70000000000005</v>
          </cell>
          <cell r="G152">
            <v>395</v>
          </cell>
        </row>
        <row r="153">
          <cell r="E153" t="str">
            <v>READING 88</v>
          </cell>
          <cell r="F153">
            <v>408.1</v>
          </cell>
          <cell r="G153">
            <v>385</v>
          </cell>
        </row>
        <row r="154">
          <cell r="E154" t="str">
            <v>REIGATE 39</v>
          </cell>
          <cell r="F154">
            <v>344.5</v>
          </cell>
          <cell r="G154">
            <v>325</v>
          </cell>
        </row>
        <row r="155">
          <cell r="E155" t="str">
            <v>RINGWOOD 130</v>
          </cell>
          <cell r="F155">
            <v>540.6</v>
          </cell>
          <cell r="G155">
            <v>510</v>
          </cell>
        </row>
        <row r="156">
          <cell r="E156" t="str">
            <v>ROSS-ON-WYE 171</v>
          </cell>
          <cell r="F156">
            <v>622.22</v>
          </cell>
          <cell r="G156">
            <v>587</v>
          </cell>
        </row>
        <row r="157">
          <cell r="E157" t="str">
            <v>ROTHERHAM 203</v>
          </cell>
          <cell r="F157">
            <v>578.76</v>
          </cell>
          <cell r="G157">
            <v>546</v>
          </cell>
        </row>
        <row r="158">
          <cell r="E158" t="str">
            <v>SALISBURY 120</v>
          </cell>
          <cell r="F158">
            <v>524.70000000000005</v>
          </cell>
          <cell r="G158">
            <v>495</v>
          </cell>
        </row>
        <row r="159">
          <cell r="E159" t="str">
            <v>SCARBOROUGH 277</v>
          </cell>
          <cell r="F159">
            <v>940.22</v>
          </cell>
          <cell r="G159">
            <v>887</v>
          </cell>
        </row>
        <row r="160">
          <cell r="E160" t="str">
            <v>SCUNTHORPE 204</v>
          </cell>
          <cell r="F160">
            <v>858.6</v>
          </cell>
          <cell r="G160">
            <v>810</v>
          </cell>
        </row>
        <row r="161">
          <cell r="E161" t="str">
            <v>SHEFFIELD 205</v>
          </cell>
          <cell r="F161">
            <v>858.6</v>
          </cell>
          <cell r="G161">
            <v>810</v>
          </cell>
        </row>
        <row r="162">
          <cell r="E162" t="str">
            <v>SHREWSBURY 207</v>
          </cell>
          <cell r="F162">
            <v>858.6</v>
          </cell>
          <cell r="G162">
            <v>810</v>
          </cell>
        </row>
        <row r="163">
          <cell r="E163" t="str">
            <v>SHROPSHIRE 218</v>
          </cell>
          <cell r="F163">
            <v>906.30000000000007</v>
          </cell>
          <cell r="G163">
            <v>855</v>
          </cell>
        </row>
        <row r="164">
          <cell r="E164" t="str">
            <v>SLOUGH 72</v>
          </cell>
          <cell r="F164">
            <v>396.44</v>
          </cell>
          <cell r="G164">
            <v>374</v>
          </cell>
        </row>
        <row r="165">
          <cell r="E165" t="str">
            <v>SOUTH SHIELDS 310</v>
          </cell>
          <cell r="F165">
            <v>1203.1000000000001</v>
          </cell>
          <cell r="G165">
            <v>1135</v>
          </cell>
        </row>
        <row r="166">
          <cell r="E166" t="str">
            <v>SOUTHAMPTON 112</v>
          </cell>
          <cell r="F166">
            <v>424</v>
          </cell>
          <cell r="G166">
            <v>400</v>
          </cell>
        </row>
        <row r="167">
          <cell r="E167" t="str">
            <v>SOUTHEND 52</v>
          </cell>
          <cell r="F167">
            <v>371</v>
          </cell>
          <cell r="G167">
            <v>350</v>
          </cell>
        </row>
        <row r="168">
          <cell r="E168" t="str">
            <v>SOUTHPORT 279</v>
          </cell>
          <cell r="F168">
            <v>940.22</v>
          </cell>
          <cell r="G168">
            <v>887</v>
          </cell>
        </row>
        <row r="169">
          <cell r="E169" t="str">
            <v>SPALDING 143</v>
          </cell>
          <cell r="F169">
            <v>545.9</v>
          </cell>
          <cell r="G169">
            <v>515</v>
          </cell>
        </row>
        <row r="170">
          <cell r="E170" t="str">
            <v>ST ALBANS 62</v>
          </cell>
          <cell r="F170">
            <v>355.1</v>
          </cell>
          <cell r="G170">
            <v>335</v>
          </cell>
        </row>
        <row r="171">
          <cell r="E171" t="str">
            <v>ST IVES 317</v>
          </cell>
          <cell r="F171">
            <v>1038.8</v>
          </cell>
          <cell r="G171">
            <v>980</v>
          </cell>
        </row>
        <row r="172">
          <cell r="E172" t="str">
            <v>STAFFORD 187</v>
          </cell>
          <cell r="F172">
            <v>731.40000000000009</v>
          </cell>
          <cell r="G172">
            <v>690</v>
          </cell>
        </row>
        <row r="173">
          <cell r="E173" t="str">
            <v>STAINES 61</v>
          </cell>
          <cell r="F173">
            <v>355.1</v>
          </cell>
          <cell r="G173">
            <v>335</v>
          </cell>
        </row>
        <row r="174">
          <cell r="E174" t="str">
            <v>STEVENAGE 72</v>
          </cell>
          <cell r="F174">
            <v>386.90000000000003</v>
          </cell>
          <cell r="G174">
            <v>365</v>
          </cell>
        </row>
        <row r="175">
          <cell r="E175" t="str">
            <v>STIRLING 445</v>
          </cell>
          <cell r="F175">
            <v>1203.1000000000001</v>
          </cell>
          <cell r="G175">
            <v>1135</v>
          </cell>
        </row>
        <row r="176">
          <cell r="E176" t="str">
            <v>STOCKPORT 257</v>
          </cell>
          <cell r="F176">
            <v>906.30000000000007</v>
          </cell>
          <cell r="G176">
            <v>855</v>
          </cell>
        </row>
        <row r="177">
          <cell r="E177" t="str">
            <v>STOCKTON 278</v>
          </cell>
          <cell r="F177">
            <v>940.22</v>
          </cell>
          <cell r="G177">
            <v>887</v>
          </cell>
        </row>
        <row r="178">
          <cell r="E178" t="str">
            <v>STOKE-ON-TRENT 205</v>
          </cell>
          <cell r="F178">
            <v>858.6</v>
          </cell>
          <cell r="G178">
            <v>810</v>
          </cell>
        </row>
        <row r="179">
          <cell r="E179" t="str">
            <v>STRATFORD UPON AVON 151</v>
          </cell>
          <cell r="F179">
            <v>540.6</v>
          </cell>
          <cell r="G179">
            <v>510</v>
          </cell>
        </row>
        <row r="180">
          <cell r="E180" t="str">
            <v>SUNDERLAND 309</v>
          </cell>
          <cell r="F180">
            <v>1022.9000000000001</v>
          </cell>
          <cell r="G180">
            <v>965</v>
          </cell>
        </row>
        <row r="181">
          <cell r="E181" t="str">
            <v>SWANSEA 229</v>
          </cell>
          <cell r="F181">
            <v>795</v>
          </cell>
          <cell r="G181">
            <v>750</v>
          </cell>
        </row>
        <row r="182">
          <cell r="E182" t="str">
            <v>SWINDON 121</v>
          </cell>
          <cell r="F182">
            <v>540.6</v>
          </cell>
          <cell r="G182">
            <v>510</v>
          </cell>
        </row>
        <row r="183">
          <cell r="E183" t="str">
            <v>TAMWORTH 180</v>
          </cell>
          <cell r="F183">
            <v>622.22</v>
          </cell>
          <cell r="G183">
            <v>587</v>
          </cell>
        </row>
        <row r="184">
          <cell r="E184" t="str">
            <v>TAUNTON 185</v>
          </cell>
          <cell r="F184">
            <v>651.9</v>
          </cell>
          <cell r="G184">
            <v>615</v>
          </cell>
        </row>
        <row r="185">
          <cell r="E185" t="str">
            <v>TELFORD 193</v>
          </cell>
          <cell r="F185">
            <v>651.9</v>
          </cell>
          <cell r="G185">
            <v>615</v>
          </cell>
        </row>
        <row r="186">
          <cell r="E186" t="str">
            <v>TILBURY 34</v>
          </cell>
          <cell r="F186">
            <v>344.5</v>
          </cell>
          <cell r="G186">
            <v>325</v>
          </cell>
        </row>
        <row r="187">
          <cell r="E187" t="str">
            <v>TORQUAY 227</v>
          </cell>
          <cell r="F187">
            <v>906.30000000000007</v>
          </cell>
          <cell r="G187">
            <v>855</v>
          </cell>
        </row>
        <row r="188">
          <cell r="E188" t="str">
            <v>TUNBRIDGE WELLS 26</v>
          </cell>
          <cell r="F188">
            <v>344.5</v>
          </cell>
          <cell r="G188">
            <v>325</v>
          </cell>
        </row>
        <row r="189">
          <cell r="E189" t="str">
            <v>UXBRIDGE 74</v>
          </cell>
          <cell r="F189">
            <v>386.90000000000003</v>
          </cell>
          <cell r="G189">
            <v>365</v>
          </cell>
        </row>
        <row r="190">
          <cell r="E190" t="str">
            <v>WAKEFIELD 214</v>
          </cell>
          <cell r="F190">
            <v>906.30000000000007</v>
          </cell>
          <cell r="G190">
            <v>855</v>
          </cell>
        </row>
        <row r="191">
          <cell r="E191" t="str">
            <v>WARMINSTER 137</v>
          </cell>
          <cell r="F191">
            <v>540.6</v>
          </cell>
          <cell r="G191">
            <v>510</v>
          </cell>
        </row>
        <row r="192">
          <cell r="E192" t="str">
            <v>WARWICK 148</v>
          </cell>
          <cell r="F192">
            <v>567.1</v>
          </cell>
          <cell r="G192">
            <v>535</v>
          </cell>
        </row>
        <row r="193">
          <cell r="E193" t="str">
            <v>WATFORD 67</v>
          </cell>
          <cell r="F193">
            <v>386.90000000000003</v>
          </cell>
          <cell r="G193">
            <v>365</v>
          </cell>
        </row>
        <row r="194">
          <cell r="E194" t="str">
            <v>WELSHPOOL 238</v>
          </cell>
          <cell r="F194">
            <v>906.30000000000007</v>
          </cell>
          <cell r="G194">
            <v>855</v>
          </cell>
        </row>
        <row r="195">
          <cell r="E195" t="str">
            <v>WEMBLEY 55</v>
          </cell>
          <cell r="F195">
            <v>376.3</v>
          </cell>
          <cell r="G195">
            <v>355</v>
          </cell>
        </row>
        <row r="196">
          <cell r="E196" t="str">
            <v>WEYMOUTH 173</v>
          </cell>
          <cell r="F196">
            <v>622.22</v>
          </cell>
          <cell r="G196">
            <v>587</v>
          </cell>
        </row>
        <row r="197">
          <cell r="E197" t="str">
            <v>WHITBY 282</v>
          </cell>
          <cell r="F197">
            <v>940.22</v>
          </cell>
          <cell r="G197">
            <v>887</v>
          </cell>
        </row>
        <row r="198">
          <cell r="E198" t="str">
            <v>WIGAN 252</v>
          </cell>
          <cell r="F198">
            <v>901</v>
          </cell>
          <cell r="G198">
            <v>850</v>
          </cell>
        </row>
        <row r="200">
          <cell r="E200" t="str">
            <v>WINCANTON 149</v>
          </cell>
          <cell r="F200">
            <v>540.6</v>
          </cell>
          <cell r="G200">
            <v>510</v>
          </cell>
        </row>
        <row r="201">
          <cell r="E201" t="str">
            <v>WINCHESTER 100</v>
          </cell>
          <cell r="F201">
            <v>429.3</v>
          </cell>
          <cell r="G201">
            <v>405</v>
          </cell>
        </row>
        <row r="202">
          <cell r="E202" t="str">
            <v>WOKING 60</v>
          </cell>
          <cell r="F202">
            <v>386.90000000000003</v>
          </cell>
          <cell r="G202">
            <v>365</v>
          </cell>
        </row>
        <row r="203">
          <cell r="E203" t="str">
            <v>WOLVERHAMPTON 175</v>
          </cell>
          <cell r="F203">
            <v>646.6</v>
          </cell>
          <cell r="G203">
            <v>610</v>
          </cell>
        </row>
        <row r="204">
          <cell r="E204" t="str">
            <v>WORCESTER 160</v>
          </cell>
          <cell r="F204">
            <v>630.70000000000005</v>
          </cell>
          <cell r="G204">
            <v>595</v>
          </cell>
        </row>
        <row r="205">
          <cell r="E205" t="str">
            <v>WREXHAM 250</v>
          </cell>
          <cell r="F205">
            <v>906.30000000000007</v>
          </cell>
          <cell r="G205">
            <v>855</v>
          </cell>
        </row>
        <row r="206">
          <cell r="E206" t="str">
            <v>YEOVIL 163</v>
          </cell>
          <cell r="F206">
            <v>593.6</v>
          </cell>
          <cell r="G206">
            <v>560</v>
          </cell>
        </row>
        <row r="207">
          <cell r="E207" t="str">
            <v>YORK 243</v>
          </cell>
          <cell r="F207">
            <v>895.7</v>
          </cell>
          <cell r="G207">
            <v>845</v>
          </cell>
        </row>
      </sheetData>
      <sheetData sheetId="22">
        <row r="2">
          <cell r="D2" t="str">
            <v>UVX10001000</v>
          </cell>
          <cell r="E2">
            <v>1025.1896574</v>
          </cell>
          <cell r="F2">
            <v>16</v>
          </cell>
          <cell r="G2">
            <v>576</v>
          </cell>
          <cell r="H2">
            <v>160.99296219999999</v>
          </cell>
          <cell r="M2">
            <v>79.84588500000001</v>
          </cell>
          <cell r="P2">
            <v>30.661922000000001</v>
          </cell>
          <cell r="Q2">
            <v>2.9</v>
          </cell>
          <cell r="R2">
            <v>8.3986041999999994</v>
          </cell>
          <cell r="S2">
            <v>16.25526</v>
          </cell>
          <cell r="W2">
            <v>41.308039999999998</v>
          </cell>
          <cell r="AD2">
            <v>108.826984</v>
          </cell>
        </row>
        <row r="3">
          <cell r="D3" t="str">
            <v>UVX12501000</v>
          </cell>
          <cell r="E3">
            <v>1095.7263791999999</v>
          </cell>
          <cell r="F3">
            <v>16</v>
          </cell>
          <cell r="G3">
            <v>576</v>
          </cell>
          <cell r="H3">
            <v>201.24120274999999</v>
          </cell>
          <cell r="M3">
            <v>99.807356250000012</v>
          </cell>
          <cell r="P3">
            <v>30.661922000000001</v>
          </cell>
          <cell r="Q3">
            <v>2.9</v>
          </cell>
          <cell r="R3">
            <v>8.3986041999999994</v>
          </cell>
          <cell r="S3">
            <v>16.25526</v>
          </cell>
          <cell r="W3">
            <v>51.635049999999993</v>
          </cell>
          <cell r="AD3">
            <v>108.826984</v>
          </cell>
        </row>
        <row r="4">
          <cell r="D4" t="str">
            <v>UVX15001000</v>
          </cell>
          <cell r="E4">
            <v>1166.263101</v>
          </cell>
          <cell r="F4">
            <v>16</v>
          </cell>
          <cell r="G4">
            <v>576</v>
          </cell>
          <cell r="H4">
            <v>241.48944329999998</v>
          </cell>
          <cell r="M4">
            <v>119.76882750000001</v>
          </cell>
          <cell r="P4">
            <v>30.661922000000001</v>
          </cell>
          <cell r="Q4">
            <v>2.9</v>
          </cell>
          <cell r="R4">
            <v>8.3986041999999994</v>
          </cell>
          <cell r="S4">
            <v>16.25526</v>
          </cell>
          <cell r="W4">
            <v>61.962060000000001</v>
          </cell>
          <cell r="AD4">
            <v>108.826984</v>
          </cell>
        </row>
        <row r="5">
          <cell r="D5" t="str">
            <v>UVX17501000</v>
          </cell>
          <cell r="E5">
            <v>1236.7998227999999</v>
          </cell>
          <cell r="F5">
            <v>16</v>
          </cell>
          <cell r="G5">
            <v>576</v>
          </cell>
          <cell r="H5">
            <v>281.73768385</v>
          </cell>
          <cell r="M5">
            <v>139.73029875</v>
          </cell>
          <cell r="P5">
            <v>30.661922000000001</v>
          </cell>
          <cell r="Q5">
            <v>2.9</v>
          </cell>
          <cell r="R5">
            <v>8.3986041999999994</v>
          </cell>
          <cell r="S5">
            <v>16.25526</v>
          </cell>
          <cell r="W5">
            <v>72.289069999999995</v>
          </cell>
          <cell r="AD5">
            <v>108.826984</v>
          </cell>
        </row>
        <row r="6">
          <cell r="D6" t="str">
            <v>UVX20001000</v>
          </cell>
          <cell r="E6">
            <v>1316.3857448999997</v>
          </cell>
          <cell r="F6">
            <v>16</v>
          </cell>
          <cell r="G6">
            <v>576</v>
          </cell>
          <cell r="H6">
            <v>321.98592439999999</v>
          </cell>
          <cell r="M6">
            <v>159.69177000000002</v>
          </cell>
          <cell r="P6">
            <v>39.7111223</v>
          </cell>
          <cell r="Q6">
            <v>2.9</v>
          </cell>
          <cell r="R6">
            <v>8.3986041999999994</v>
          </cell>
          <cell r="S6">
            <v>16.25526</v>
          </cell>
          <cell r="W6">
            <v>82.616079999999997</v>
          </cell>
          <cell r="AD6">
            <v>108.826984</v>
          </cell>
        </row>
        <row r="7">
          <cell r="D7" t="str">
            <v>UVX22501000</v>
          </cell>
          <cell r="E7">
            <v>1458.9224666999999</v>
          </cell>
          <cell r="F7">
            <v>18</v>
          </cell>
          <cell r="G7">
            <v>648</v>
          </cell>
          <cell r="H7">
            <v>362.23416494999998</v>
          </cell>
          <cell r="M7">
            <v>179.65324125000001</v>
          </cell>
          <cell r="P7">
            <v>39.7111223</v>
          </cell>
          <cell r="Q7">
            <v>2.9</v>
          </cell>
          <cell r="R7">
            <v>8.3986041999999994</v>
          </cell>
          <cell r="S7">
            <v>16.25526</v>
          </cell>
          <cell r="W7">
            <v>92.943089999999998</v>
          </cell>
          <cell r="AD7">
            <v>108.826984</v>
          </cell>
        </row>
        <row r="8">
          <cell r="D8" t="str">
            <v>UVX25001000</v>
          </cell>
          <cell r="E8">
            <v>1529.4591884999998</v>
          </cell>
          <cell r="F8">
            <v>18</v>
          </cell>
          <cell r="G8">
            <v>648</v>
          </cell>
          <cell r="H8">
            <v>402.48240549999997</v>
          </cell>
          <cell r="M8">
            <v>199.61471250000002</v>
          </cell>
          <cell r="P8">
            <v>39.7111223</v>
          </cell>
          <cell r="Q8">
            <v>2.9</v>
          </cell>
          <cell r="R8">
            <v>8.3986041999999994</v>
          </cell>
          <cell r="S8">
            <v>16.25526</v>
          </cell>
          <cell r="W8">
            <v>103.27009999999999</v>
          </cell>
          <cell r="AD8">
            <v>108.826984</v>
          </cell>
        </row>
        <row r="9">
          <cell r="D9" t="str">
            <v>UVX27501000</v>
          </cell>
          <cell r="E9">
            <v>1599.9959102999997</v>
          </cell>
          <cell r="F9">
            <v>18</v>
          </cell>
          <cell r="G9">
            <v>648</v>
          </cell>
          <cell r="H9">
            <v>442.73064604999996</v>
          </cell>
          <cell r="M9">
            <v>219.57618375000001</v>
          </cell>
          <cell r="P9">
            <v>39.7111223</v>
          </cell>
          <cell r="Q9">
            <v>2.9</v>
          </cell>
          <cell r="R9">
            <v>8.3986041999999994</v>
          </cell>
          <cell r="S9">
            <v>16.25526</v>
          </cell>
          <cell r="W9">
            <v>113.59711</v>
          </cell>
          <cell r="AD9">
            <v>108.826984</v>
          </cell>
        </row>
        <row r="10">
          <cell r="D10" t="str">
            <v>UVX30001000</v>
          </cell>
          <cell r="E10">
            <v>1670.5326320999998</v>
          </cell>
          <cell r="F10">
            <v>18</v>
          </cell>
          <cell r="G10">
            <v>648</v>
          </cell>
          <cell r="H10">
            <v>482.97888659999995</v>
          </cell>
          <cell r="M10">
            <v>239.53765500000003</v>
          </cell>
          <cell r="P10">
            <v>39.7111223</v>
          </cell>
          <cell r="Q10">
            <v>2.9</v>
          </cell>
          <cell r="R10">
            <v>8.3986041999999994</v>
          </cell>
          <cell r="S10">
            <v>16.25526</v>
          </cell>
          <cell r="W10">
            <v>123.92412</v>
          </cell>
          <cell r="AD10">
            <v>108.826984</v>
          </cell>
        </row>
        <row r="11">
          <cell r="D11" t="str">
            <v>UVX10001250</v>
          </cell>
          <cell r="E11">
            <v>1025.1896574</v>
          </cell>
          <cell r="F11">
            <v>16</v>
          </cell>
          <cell r="G11">
            <v>576</v>
          </cell>
          <cell r="H11">
            <v>160.99296219999999</v>
          </cell>
          <cell r="M11">
            <v>79.84588500000001</v>
          </cell>
          <cell r="P11">
            <v>30.661922000000001</v>
          </cell>
          <cell r="Q11">
            <v>2.9</v>
          </cell>
          <cell r="R11">
            <v>8.3986041999999994</v>
          </cell>
          <cell r="S11">
            <v>16.25526</v>
          </cell>
          <cell r="W11">
            <v>41.308039999999998</v>
          </cell>
          <cell r="AD11">
            <v>108.826984</v>
          </cell>
        </row>
        <row r="12">
          <cell r="D12" t="str">
            <v>UVX12501250</v>
          </cell>
          <cell r="E12">
            <v>1095.7263791999999</v>
          </cell>
          <cell r="F12">
            <v>16</v>
          </cell>
          <cell r="G12">
            <v>576</v>
          </cell>
          <cell r="H12">
            <v>201.24120274999999</v>
          </cell>
          <cell r="M12">
            <v>99.807356250000012</v>
          </cell>
          <cell r="P12">
            <v>30.661922000000001</v>
          </cell>
          <cell r="Q12">
            <v>2.9</v>
          </cell>
          <cell r="R12">
            <v>8.3986041999999994</v>
          </cell>
          <cell r="S12">
            <v>16.25526</v>
          </cell>
          <cell r="W12">
            <v>51.635049999999993</v>
          </cell>
          <cell r="AD12">
            <v>108.826984</v>
          </cell>
        </row>
        <row r="13">
          <cell r="D13" t="str">
            <v>UVX15001250</v>
          </cell>
          <cell r="E13">
            <v>1166.263101</v>
          </cell>
          <cell r="F13">
            <v>16</v>
          </cell>
          <cell r="G13">
            <v>576</v>
          </cell>
          <cell r="H13">
            <v>241.48944329999998</v>
          </cell>
          <cell r="M13">
            <v>119.76882750000001</v>
          </cell>
          <cell r="P13">
            <v>30.661922000000001</v>
          </cell>
          <cell r="Q13">
            <v>2.9</v>
          </cell>
          <cell r="R13">
            <v>8.3986041999999994</v>
          </cell>
          <cell r="S13">
            <v>16.25526</v>
          </cell>
          <cell r="W13">
            <v>61.962060000000001</v>
          </cell>
          <cell r="AD13">
            <v>108.826984</v>
          </cell>
        </row>
        <row r="14">
          <cell r="D14" t="str">
            <v>UVX17501250</v>
          </cell>
          <cell r="E14">
            <v>1236.7998227999999</v>
          </cell>
          <cell r="F14">
            <v>16</v>
          </cell>
          <cell r="G14">
            <v>576</v>
          </cell>
          <cell r="H14">
            <v>281.73768385</v>
          </cell>
          <cell r="M14">
            <v>139.73029875</v>
          </cell>
          <cell r="P14">
            <v>30.661922000000001</v>
          </cell>
          <cell r="Q14">
            <v>2.9</v>
          </cell>
          <cell r="R14">
            <v>8.3986041999999994</v>
          </cell>
          <cell r="S14">
            <v>16.25526</v>
          </cell>
          <cell r="W14">
            <v>72.289069999999995</v>
          </cell>
          <cell r="AD14">
            <v>108.826984</v>
          </cell>
        </row>
        <row r="15">
          <cell r="D15" t="str">
            <v>UVX20001250</v>
          </cell>
          <cell r="E15">
            <v>1316.3857448999997</v>
          </cell>
          <cell r="F15">
            <v>16</v>
          </cell>
          <cell r="G15">
            <v>576</v>
          </cell>
          <cell r="H15">
            <v>321.98592439999999</v>
          </cell>
          <cell r="M15">
            <v>159.69177000000002</v>
          </cell>
          <cell r="P15">
            <v>39.7111223</v>
          </cell>
          <cell r="Q15">
            <v>2.9</v>
          </cell>
          <cell r="R15">
            <v>8.3986041999999994</v>
          </cell>
          <cell r="S15">
            <v>16.25526</v>
          </cell>
          <cell r="W15">
            <v>82.616079999999997</v>
          </cell>
          <cell r="AD15">
            <v>108.826984</v>
          </cell>
        </row>
        <row r="16">
          <cell r="D16" t="str">
            <v>UVX22501250</v>
          </cell>
          <cell r="E16">
            <v>1386.9224666999999</v>
          </cell>
          <cell r="F16">
            <v>16</v>
          </cell>
          <cell r="G16">
            <v>576</v>
          </cell>
          <cell r="H16">
            <v>362.23416494999998</v>
          </cell>
          <cell r="M16">
            <v>179.65324125000001</v>
          </cell>
          <cell r="P16">
            <v>39.7111223</v>
          </cell>
          <cell r="Q16">
            <v>2.9</v>
          </cell>
          <cell r="R16">
            <v>8.3986041999999994</v>
          </cell>
          <cell r="S16">
            <v>16.25526</v>
          </cell>
          <cell r="W16">
            <v>92.943089999999998</v>
          </cell>
          <cell r="AD16">
            <v>108.826984</v>
          </cell>
        </row>
        <row r="17">
          <cell r="D17" t="str">
            <v>UVX25001250</v>
          </cell>
          <cell r="E17">
            <v>1529.4591884999998</v>
          </cell>
          <cell r="F17">
            <v>18</v>
          </cell>
          <cell r="G17">
            <v>648</v>
          </cell>
          <cell r="H17">
            <v>402.48240549999997</v>
          </cell>
          <cell r="M17">
            <v>199.61471250000002</v>
          </cell>
          <cell r="P17">
            <v>39.7111223</v>
          </cell>
          <cell r="Q17">
            <v>2.9</v>
          </cell>
          <cell r="R17">
            <v>8.3986041999999994</v>
          </cell>
          <cell r="S17">
            <v>16.25526</v>
          </cell>
          <cell r="W17">
            <v>103.27009999999999</v>
          </cell>
          <cell r="AD17">
            <v>108.826984</v>
          </cell>
        </row>
        <row r="18">
          <cell r="D18" t="str">
            <v>UVX27501250</v>
          </cell>
          <cell r="E18">
            <v>1599.9959102999997</v>
          </cell>
          <cell r="F18">
            <v>18</v>
          </cell>
          <cell r="G18">
            <v>648</v>
          </cell>
          <cell r="H18">
            <v>442.73064604999996</v>
          </cell>
          <cell r="M18">
            <v>219.57618375000001</v>
          </cell>
          <cell r="P18">
            <v>39.7111223</v>
          </cell>
          <cell r="Q18">
            <v>2.9</v>
          </cell>
          <cell r="R18">
            <v>8.3986041999999994</v>
          </cell>
          <cell r="S18">
            <v>16.25526</v>
          </cell>
          <cell r="W18">
            <v>113.59711</v>
          </cell>
          <cell r="AD18">
            <v>108.826984</v>
          </cell>
        </row>
        <row r="19">
          <cell r="D19" t="str">
            <v>UVX30001250</v>
          </cell>
          <cell r="E19">
            <v>1670.5326320999998</v>
          </cell>
          <cell r="F19">
            <v>18</v>
          </cell>
          <cell r="G19">
            <v>648</v>
          </cell>
          <cell r="H19">
            <v>482.97888659999995</v>
          </cell>
          <cell r="M19">
            <v>239.53765500000003</v>
          </cell>
          <cell r="P19">
            <v>39.7111223</v>
          </cell>
          <cell r="Q19">
            <v>2.9</v>
          </cell>
          <cell r="R19">
            <v>8.3986041999999994</v>
          </cell>
          <cell r="S19">
            <v>16.25526</v>
          </cell>
          <cell r="W19">
            <v>123.92412</v>
          </cell>
          <cell r="AD19">
            <v>108.826984</v>
          </cell>
        </row>
        <row r="20">
          <cell r="D20" t="str">
            <v>UVX10001500</v>
          </cell>
          <cell r="E20">
            <v>1070.1399333999998</v>
          </cell>
          <cell r="F20">
            <v>16</v>
          </cell>
          <cell r="G20">
            <v>576</v>
          </cell>
          <cell r="H20">
            <v>160.99296219999999</v>
          </cell>
          <cell r="M20">
            <v>79.84588500000001</v>
          </cell>
          <cell r="P20">
            <v>30.661922000000001</v>
          </cell>
          <cell r="Q20">
            <v>2.9</v>
          </cell>
          <cell r="R20">
            <v>8.3986041999999994</v>
          </cell>
          <cell r="S20">
            <v>16.25526</v>
          </cell>
          <cell r="W20">
            <v>59.051569999999998</v>
          </cell>
          <cell r="AD20">
            <v>136.03372999999999</v>
          </cell>
        </row>
        <row r="21">
          <cell r="D21" t="str">
            <v>UVX12501500</v>
          </cell>
          <cell r="E21">
            <v>1145.1125376999998</v>
          </cell>
          <cell r="F21">
            <v>16</v>
          </cell>
          <cell r="G21">
            <v>576</v>
          </cell>
          <cell r="H21">
            <v>201.24120274999999</v>
          </cell>
          <cell r="M21">
            <v>99.807356250000012</v>
          </cell>
          <cell r="P21">
            <v>30.661922000000001</v>
          </cell>
          <cell r="Q21">
            <v>2.9</v>
          </cell>
          <cell r="R21">
            <v>8.3986041999999994</v>
          </cell>
          <cell r="S21">
            <v>16.25526</v>
          </cell>
          <cell r="W21">
            <v>73.814462499999991</v>
          </cell>
          <cell r="AD21">
            <v>136.03372999999999</v>
          </cell>
        </row>
        <row r="22">
          <cell r="D22" t="str">
            <v>UVX15001500</v>
          </cell>
          <cell r="E22">
            <v>1220.0851419999999</v>
          </cell>
          <cell r="F22">
            <v>16</v>
          </cell>
          <cell r="G22">
            <v>576</v>
          </cell>
          <cell r="H22">
            <v>241.48944329999998</v>
          </cell>
          <cell r="M22">
            <v>119.76882750000001</v>
          </cell>
          <cell r="P22">
            <v>30.661922000000001</v>
          </cell>
          <cell r="Q22">
            <v>2.9</v>
          </cell>
          <cell r="R22">
            <v>8.3986041999999994</v>
          </cell>
          <cell r="S22">
            <v>16.25526</v>
          </cell>
          <cell r="W22">
            <v>88.577354999999997</v>
          </cell>
          <cell r="AD22">
            <v>136.03372999999999</v>
          </cell>
        </row>
        <row r="23">
          <cell r="D23" t="str">
            <v>UVX17501500</v>
          </cell>
          <cell r="E23">
            <v>1295.0577463</v>
          </cell>
          <cell r="F23">
            <v>16</v>
          </cell>
          <cell r="G23">
            <v>576</v>
          </cell>
          <cell r="H23">
            <v>281.73768385</v>
          </cell>
          <cell r="M23">
            <v>139.73029875</v>
          </cell>
          <cell r="P23">
            <v>30.661922000000001</v>
          </cell>
          <cell r="Q23">
            <v>2.9</v>
          </cell>
          <cell r="R23">
            <v>8.3986041999999994</v>
          </cell>
          <cell r="S23">
            <v>16.25526</v>
          </cell>
          <cell r="W23">
            <v>103.3402475</v>
          </cell>
          <cell r="AD23">
            <v>136.03372999999999</v>
          </cell>
        </row>
        <row r="24">
          <cell r="D24" t="str">
            <v>UVX20001500</v>
          </cell>
          <cell r="E24">
            <v>1379.0795508999995</v>
          </cell>
          <cell r="F24">
            <v>16</v>
          </cell>
          <cell r="G24">
            <v>576</v>
          </cell>
          <cell r="H24">
            <v>321.98592439999999</v>
          </cell>
          <cell r="M24">
            <v>159.69177000000002</v>
          </cell>
          <cell r="P24">
            <v>39.7111223</v>
          </cell>
          <cell r="Q24">
            <v>2.9</v>
          </cell>
          <cell r="R24">
            <v>8.3986041999999994</v>
          </cell>
          <cell r="S24">
            <v>16.25526</v>
          </cell>
          <cell r="W24">
            <v>118.10314</v>
          </cell>
          <cell r="AD24">
            <v>136.03372999999999</v>
          </cell>
        </row>
        <row r="25">
          <cell r="D25" t="str">
            <v>UVX22501500</v>
          </cell>
          <cell r="E25">
            <v>1526.0521552</v>
          </cell>
          <cell r="F25">
            <v>18</v>
          </cell>
          <cell r="G25">
            <v>648</v>
          </cell>
          <cell r="H25">
            <v>362.23416494999998</v>
          </cell>
          <cell r="M25">
            <v>179.65324125000001</v>
          </cell>
          <cell r="P25">
            <v>39.7111223</v>
          </cell>
          <cell r="Q25">
            <v>2.9</v>
          </cell>
          <cell r="R25">
            <v>8.3986041999999994</v>
          </cell>
          <cell r="S25">
            <v>16.25526</v>
          </cell>
          <cell r="W25">
            <v>132.86603249999999</v>
          </cell>
          <cell r="AD25">
            <v>136.03372999999999</v>
          </cell>
        </row>
        <row r="26">
          <cell r="D26" t="str">
            <v>UVX25001500</v>
          </cell>
          <cell r="E26">
            <v>1601.0247594999996</v>
          </cell>
          <cell r="F26">
            <v>18</v>
          </cell>
          <cell r="G26">
            <v>648</v>
          </cell>
          <cell r="H26">
            <v>402.48240549999997</v>
          </cell>
          <cell r="M26">
            <v>199.61471250000002</v>
          </cell>
          <cell r="P26">
            <v>39.7111223</v>
          </cell>
          <cell r="Q26">
            <v>2.9</v>
          </cell>
          <cell r="R26">
            <v>8.3986041999999994</v>
          </cell>
          <cell r="S26">
            <v>16.25526</v>
          </cell>
          <cell r="W26">
            <v>147.62892499999998</v>
          </cell>
          <cell r="AD26">
            <v>136.03372999999999</v>
          </cell>
        </row>
        <row r="27">
          <cell r="D27" t="str">
            <v>UVX27501500</v>
          </cell>
          <cell r="E27">
            <v>1675.9973637999997</v>
          </cell>
          <cell r="F27">
            <v>18</v>
          </cell>
          <cell r="G27">
            <v>648</v>
          </cell>
          <cell r="H27">
            <v>442.73064604999996</v>
          </cell>
          <cell r="M27">
            <v>219.57618375000001</v>
          </cell>
          <cell r="P27">
            <v>39.7111223</v>
          </cell>
          <cell r="Q27">
            <v>2.9</v>
          </cell>
          <cell r="R27">
            <v>8.3986041999999994</v>
          </cell>
          <cell r="S27">
            <v>16.25526</v>
          </cell>
          <cell r="W27">
            <v>162.3918175</v>
          </cell>
          <cell r="AD27">
            <v>136.03372999999999</v>
          </cell>
        </row>
        <row r="28">
          <cell r="D28" t="str">
            <v>UVX30001500</v>
          </cell>
          <cell r="E28">
            <v>1750.9699680999997</v>
          </cell>
          <cell r="F28">
            <v>18</v>
          </cell>
          <cell r="G28">
            <v>648</v>
          </cell>
          <cell r="H28">
            <v>482.97888659999995</v>
          </cell>
          <cell r="M28">
            <v>239.53765500000003</v>
          </cell>
          <cell r="P28">
            <v>39.7111223</v>
          </cell>
          <cell r="Q28">
            <v>2.9</v>
          </cell>
          <cell r="R28">
            <v>8.3986041999999994</v>
          </cell>
          <cell r="S28">
            <v>16.25526</v>
          </cell>
          <cell r="W28">
            <v>177.15470999999999</v>
          </cell>
          <cell r="AD28">
            <v>136.03372999999999</v>
          </cell>
        </row>
        <row r="29">
          <cell r="D29" t="str">
            <v>UVX10001750</v>
          </cell>
          <cell r="E29">
            <v>1155.3088773999998</v>
          </cell>
          <cell r="F29">
            <v>16</v>
          </cell>
          <cell r="G29">
            <v>576</v>
          </cell>
          <cell r="H29">
            <v>160.99296219999999</v>
          </cell>
          <cell r="M29">
            <v>79.84588500000001</v>
          </cell>
          <cell r="P29">
            <v>30.661922000000001</v>
          </cell>
          <cell r="Q29">
            <v>2.9</v>
          </cell>
          <cell r="R29">
            <v>8.3986041999999994</v>
          </cell>
          <cell r="S29">
            <v>16.25526</v>
          </cell>
          <cell r="W29">
            <v>70.880589999999998</v>
          </cell>
          <cell r="AD29">
            <v>209.37365399999999</v>
          </cell>
        </row>
        <row r="30">
          <cell r="D30" t="str">
            <v>UVX12501750</v>
          </cell>
          <cell r="E30">
            <v>1233.2387367000001</v>
          </cell>
          <cell r="F30">
            <v>16</v>
          </cell>
          <cell r="G30">
            <v>576</v>
          </cell>
          <cell r="H30">
            <v>201.24120274999999</v>
          </cell>
          <cell r="M30">
            <v>99.807356250000012</v>
          </cell>
          <cell r="P30">
            <v>30.661922000000001</v>
          </cell>
          <cell r="Q30">
            <v>2.9</v>
          </cell>
          <cell r="R30">
            <v>8.3986041999999994</v>
          </cell>
          <cell r="S30">
            <v>16.25526</v>
          </cell>
          <cell r="W30">
            <v>88.600737500000008</v>
          </cell>
          <cell r="AD30">
            <v>209.37365399999999</v>
          </cell>
        </row>
        <row r="31">
          <cell r="D31" t="str">
            <v>UVX15001750</v>
          </cell>
          <cell r="E31">
            <v>1311.168596</v>
          </cell>
          <cell r="F31">
            <v>16</v>
          </cell>
          <cell r="G31">
            <v>576</v>
          </cell>
          <cell r="H31">
            <v>241.48944329999998</v>
          </cell>
          <cell r="M31">
            <v>119.76882750000001</v>
          </cell>
          <cell r="P31">
            <v>30.661922000000001</v>
          </cell>
          <cell r="Q31">
            <v>2.9</v>
          </cell>
          <cell r="R31">
            <v>8.3986041999999994</v>
          </cell>
          <cell r="S31">
            <v>16.25526</v>
          </cell>
          <cell r="W31">
            <v>106.32088499999999</v>
          </cell>
          <cell r="AD31">
            <v>209.37365399999999</v>
          </cell>
        </row>
        <row r="32">
          <cell r="D32" t="str">
            <v>UVX17501750</v>
          </cell>
          <cell r="E32">
            <v>1398.1476555999998</v>
          </cell>
          <cell r="F32">
            <v>16</v>
          </cell>
          <cell r="G32">
            <v>576</v>
          </cell>
          <cell r="H32">
            <v>281.73768385</v>
          </cell>
          <cell r="M32">
            <v>139.73029875</v>
          </cell>
          <cell r="P32">
            <v>39.7111223</v>
          </cell>
          <cell r="Q32">
            <v>2.9</v>
          </cell>
          <cell r="R32">
            <v>8.3986041999999994</v>
          </cell>
          <cell r="S32">
            <v>16.25526</v>
          </cell>
          <cell r="W32">
            <v>124.0410325</v>
          </cell>
          <cell r="AD32">
            <v>209.37365399999999</v>
          </cell>
        </row>
        <row r="33">
          <cell r="D33" t="str">
            <v>UVX20001750</v>
          </cell>
          <cell r="E33">
            <v>1476.0775148999996</v>
          </cell>
          <cell r="F33">
            <v>16</v>
          </cell>
          <cell r="G33">
            <v>576</v>
          </cell>
          <cell r="H33">
            <v>321.98592439999999</v>
          </cell>
          <cell r="M33">
            <v>159.69177000000002</v>
          </cell>
          <cell r="P33">
            <v>39.7111223</v>
          </cell>
          <cell r="Q33">
            <v>2.9</v>
          </cell>
          <cell r="R33">
            <v>8.3986041999999994</v>
          </cell>
          <cell r="S33">
            <v>16.25526</v>
          </cell>
          <cell r="W33">
            <v>141.76118</v>
          </cell>
          <cell r="AD33">
            <v>209.37365399999999</v>
          </cell>
        </row>
        <row r="34">
          <cell r="D34" t="str">
            <v>UVX22501750</v>
          </cell>
          <cell r="E34">
            <v>1626.0073741999997</v>
          </cell>
          <cell r="F34">
            <v>18</v>
          </cell>
          <cell r="G34">
            <v>648</v>
          </cell>
          <cell r="H34">
            <v>362.23416494999998</v>
          </cell>
          <cell r="M34">
            <v>179.65324125000001</v>
          </cell>
          <cell r="P34">
            <v>39.7111223</v>
          </cell>
          <cell r="Q34">
            <v>2.9</v>
          </cell>
          <cell r="R34">
            <v>8.3986041999999994</v>
          </cell>
          <cell r="S34">
            <v>16.25526</v>
          </cell>
          <cell r="W34">
            <v>159.48132749999999</v>
          </cell>
          <cell r="AD34">
            <v>209.37365399999999</v>
          </cell>
        </row>
        <row r="35">
          <cell r="D35" t="str">
            <v>UVX25001750</v>
          </cell>
          <cell r="E35">
            <v>1703.9372334999998</v>
          </cell>
          <cell r="F35">
            <v>18</v>
          </cell>
          <cell r="G35">
            <v>648</v>
          </cell>
          <cell r="H35">
            <v>402.48240549999997</v>
          </cell>
          <cell r="M35">
            <v>199.61471250000002</v>
          </cell>
          <cell r="P35">
            <v>39.7111223</v>
          </cell>
          <cell r="Q35">
            <v>2.9</v>
          </cell>
          <cell r="R35">
            <v>8.3986041999999994</v>
          </cell>
          <cell r="S35">
            <v>16.25526</v>
          </cell>
          <cell r="W35">
            <v>177.20147500000002</v>
          </cell>
          <cell r="AD35">
            <v>209.37365399999999</v>
          </cell>
        </row>
        <row r="36">
          <cell r="D36" t="str">
            <v>UVX27501750</v>
          </cell>
          <cell r="E36">
            <v>1781.8670927999997</v>
          </cell>
          <cell r="F36">
            <v>18</v>
          </cell>
          <cell r="G36">
            <v>648</v>
          </cell>
          <cell r="H36">
            <v>442.73064604999996</v>
          </cell>
          <cell r="M36">
            <v>219.57618375000001</v>
          </cell>
          <cell r="P36">
            <v>39.7111223</v>
          </cell>
          <cell r="Q36">
            <v>2.9</v>
          </cell>
          <cell r="R36">
            <v>8.3986041999999994</v>
          </cell>
          <cell r="S36">
            <v>16.25526</v>
          </cell>
          <cell r="W36">
            <v>194.92162249999998</v>
          </cell>
          <cell r="AD36">
            <v>209.37365399999999</v>
          </cell>
        </row>
        <row r="37">
          <cell r="D37" t="str">
            <v>UVX30001750</v>
          </cell>
          <cell r="E37">
            <v>1859.7969520999998</v>
          </cell>
          <cell r="F37">
            <v>18</v>
          </cell>
          <cell r="G37">
            <v>648</v>
          </cell>
          <cell r="H37">
            <v>482.97888659999995</v>
          </cell>
          <cell r="M37">
            <v>239.53765500000003</v>
          </cell>
          <cell r="P37">
            <v>39.7111223</v>
          </cell>
          <cell r="Q37">
            <v>2.9</v>
          </cell>
          <cell r="R37">
            <v>8.3986041999999994</v>
          </cell>
          <cell r="S37">
            <v>16.25526</v>
          </cell>
          <cell r="W37">
            <v>212.64176999999998</v>
          </cell>
          <cell r="AD37">
            <v>209.37365399999999</v>
          </cell>
        </row>
        <row r="38">
          <cell r="D38" t="str">
            <v>UVX10002000</v>
          </cell>
          <cell r="E38">
            <v>1247.5752333999999</v>
          </cell>
          <cell r="F38">
            <v>16</v>
          </cell>
          <cell r="G38">
            <v>576</v>
          </cell>
          <cell r="H38">
            <v>160.99296219999999</v>
          </cell>
          <cell r="M38">
            <v>79.84588500000001</v>
          </cell>
          <cell r="P38">
            <v>30.661922000000001</v>
          </cell>
          <cell r="Q38">
            <v>2.9</v>
          </cell>
          <cell r="R38">
            <v>8.3986041999999994</v>
          </cell>
          <cell r="S38">
            <v>16.25526</v>
          </cell>
          <cell r="W38">
            <v>88.624119999999991</v>
          </cell>
          <cell r="AD38">
            <v>283.89648</v>
          </cell>
        </row>
        <row r="39">
          <cell r="D39" t="str">
            <v>UVX12502000</v>
          </cell>
          <cell r="E39">
            <v>1329.9409752000001</v>
          </cell>
          <cell r="F39">
            <v>16</v>
          </cell>
          <cell r="G39">
            <v>576</v>
          </cell>
          <cell r="H39">
            <v>201.24120274999999</v>
          </cell>
          <cell r="M39">
            <v>99.807356250000012</v>
          </cell>
          <cell r="P39">
            <v>30.661922000000001</v>
          </cell>
          <cell r="Q39">
            <v>2.9</v>
          </cell>
          <cell r="R39">
            <v>8.3986041999999994</v>
          </cell>
          <cell r="S39">
            <v>16.25526</v>
          </cell>
          <cell r="W39">
            <v>110.78014999999999</v>
          </cell>
          <cell r="AD39">
            <v>283.89648</v>
          </cell>
        </row>
        <row r="40">
          <cell r="D40" t="str">
            <v>UVX15002000</v>
          </cell>
          <cell r="E40">
            <v>1412.3067169999999</v>
          </cell>
          <cell r="F40">
            <v>16</v>
          </cell>
          <cell r="G40">
            <v>576</v>
          </cell>
          <cell r="H40">
            <v>241.48944329999998</v>
          </cell>
          <cell r="M40">
            <v>119.76882750000001</v>
          </cell>
          <cell r="P40">
            <v>30.661922000000001</v>
          </cell>
          <cell r="Q40">
            <v>2.9</v>
          </cell>
          <cell r="R40">
            <v>8.3986041999999994</v>
          </cell>
          <cell r="S40">
            <v>16.25526</v>
          </cell>
          <cell r="W40">
            <v>132.93617999999998</v>
          </cell>
          <cell r="AD40">
            <v>283.89648</v>
          </cell>
        </row>
        <row r="41">
          <cell r="D41" t="str">
            <v>UVX17502000</v>
          </cell>
          <cell r="E41">
            <v>1494.6724587999997</v>
          </cell>
          <cell r="F41">
            <v>16</v>
          </cell>
          <cell r="G41">
            <v>576</v>
          </cell>
          <cell r="H41">
            <v>281.73768385</v>
          </cell>
          <cell r="M41">
            <v>139.73029875</v>
          </cell>
          <cell r="P41">
            <v>30.661922000000001</v>
          </cell>
          <cell r="Q41">
            <v>2.9</v>
          </cell>
          <cell r="R41">
            <v>8.3986041999999994</v>
          </cell>
          <cell r="S41">
            <v>16.25526</v>
          </cell>
          <cell r="W41">
            <v>155.09220999999999</v>
          </cell>
          <cell r="AD41">
            <v>283.89648</v>
          </cell>
        </row>
        <row r="42">
          <cell r="D42" t="str">
            <v>UVX20002000</v>
          </cell>
          <cell r="E42">
            <v>1586.0874008999995</v>
          </cell>
          <cell r="F42">
            <v>16</v>
          </cell>
          <cell r="G42">
            <v>576</v>
          </cell>
          <cell r="H42">
            <v>321.98592439999999</v>
          </cell>
          <cell r="M42">
            <v>159.69177000000002</v>
          </cell>
          <cell r="P42">
            <v>39.7111223</v>
          </cell>
          <cell r="Q42">
            <v>2.9</v>
          </cell>
          <cell r="R42">
            <v>8.3986041999999994</v>
          </cell>
          <cell r="S42">
            <v>16.25526</v>
          </cell>
          <cell r="W42">
            <v>177.24823999999998</v>
          </cell>
          <cell r="AD42">
            <v>283.89648</v>
          </cell>
        </row>
        <row r="43">
          <cell r="D43" t="str">
            <v>UVX22502000</v>
          </cell>
          <cell r="E43">
            <v>1740.4531426999997</v>
          </cell>
          <cell r="F43">
            <v>18</v>
          </cell>
          <cell r="G43">
            <v>648</v>
          </cell>
          <cell r="H43">
            <v>362.23416494999998</v>
          </cell>
          <cell r="M43">
            <v>179.65324125000001</v>
          </cell>
          <cell r="P43">
            <v>39.7111223</v>
          </cell>
          <cell r="Q43">
            <v>2.9</v>
          </cell>
          <cell r="R43">
            <v>8.3986041999999994</v>
          </cell>
          <cell r="S43">
            <v>16.25526</v>
          </cell>
          <cell r="W43">
            <v>199.40427</v>
          </cell>
          <cell r="AD43">
            <v>283.89648</v>
          </cell>
        </row>
        <row r="44">
          <cell r="D44" t="str">
            <v>UVX25002000</v>
          </cell>
          <cell r="E44">
            <v>1822.8188844999995</v>
          </cell>
          <cell r="F44">
            <v>18</v>
          </cell>
          <cell r="G44">
            <v>648</v>
          </cell>
          <cell r="H44">
            <v>402.48240549999997</v>
          </cell>
          <cell r="M44">
            <v>199.61471250000002</v>
          </cell>
          <cell r="P44">
            <v>39.7111223</v>
          </cell>
          <cell r="Q44">
            <v>2.9</v>
          </cell>
          <cell r="R44">
            <v>8.3986041999999994</v>
          </cell>
          <cell r="S44">
            <v>16.25526</v>
          </cell>
          <cell r="W44">
            <v>221.56029999999998</v>
          </cell>
          <cell r="AD44">
            <v>283.89648</v>
          </cell>
        </row>
        <row r="45">
          <cell r="D45" t="str">
            <v>UVX27502000</v>
          </cell>
          <cell r="E45">
            <v>1905.1846262999998</v>
          </cell>
          <cell r="F45">
            <v>18</v>
          </cell>
          <cell r="G45">
            <v>648</v>
          </cell>
          <cell r="H45">
            <v>442.73064604999996</v>
          </cell>
          <cell r="M45">
            <v>219.57618375000001</v>
          </cell>
          <cell r="P45">
            <v>39.7111223</v>
          </cell>
          <cell r="Q45">
            <v>2.9</v>
          </cell>
          <cell r="R45">
            <v>8.3986041999999994</v>
          </cell>
          <cell r="S45">
            <v>16.25526</v>
          </cell>
          <cell r="W45">
            <v>243.71633</v>
          </cell>
          <cell r="AD45">
            <v>283.89648</v>
          </cell>
        </row>
        <row r="46">
          <cell r="D46" t="str">
            <v>UVX30002000</v>
          </cell>
          <cell r="E46">
            <v>1987.5503680999996</v>
          </cell>
          <cell r="F46">
            <v>18</v>
          </cell>
          <cell r="G46">
            <v>648</v>
          </cell>
          <cell r="H46">
            <v>482.97888659999995</v>
          </cell>
          <cell r="M46">
            <v>239.53765500000003</v>
          </cell>
          <cell r="P46">
            <v>39.7111223</v>
          </cell>
          <cell r="Q46">
            <v>2.9</v>
          </cell>
          <cell r="R46">
            <v>8.3986041999999994</v>
          </cell>
          <cell r="S46">
            <v>16.25526</v>
          </cell>
          <cell r="W46">
            <v>265.87235999999996</v>
          </cell>
          <cell r="AD46">
            <v>283.89648</v>
          </cell>
        </row>
        <row r="47">
          <cell r="D47" t="str">
            <v>UVI10001000</v>
          </cell>
          <cell r="E47">
            <v>1452.4405663999999</v>
          </cell>
          <cell r="F47">
            <v>19</v>
          </cell>
          <cell r="G47">
            <v>684</v>
          </cell>
          <cell r="H47">
            <v>160.99296219999999</v>
          </cell>
          <cell r="L47">
            <v>209.37365399999999</v>
          </cell>
          <cell r="O47">
            <v>9.9700000000000006</v>
          </cell>
          <cell r="P47">
            <v>30.661922000000001</v>
          </cell>
          <cell r="Q47">
            <v>5.16</v>
          </cell>
          <cell r="R47">
            <v>8.3986041999999994</v>
          </cell>
          <cell r="S47">
            <v>16.25526</v>
          </cell>
          <cell r="T47">
            <v>94.69</v>
          </cell>
          <cell r="W47">
            <v>41.308039999999998</v>
          </cell>
          <cell r="AD47">
            <v>191.630124</v>
          </cell>
        </row>
        <row r="48">
          <cell r="D48" t="str">
            <v>UVI12501000</v>
          </cell>
          <cell r="E48">
            <v>1557.8517304500001</v>
          </cell>
          <cell r="F48">
            <v>19</v>
          </cell>
          <cell r="G48">
            <v>684</v>
          </cell>
          <cell r="H48">
            <v>201.24120274999999</v>
          </cell>
          <cell r="L48">
            <v>261.71706749999998</v>
          </cell>
          <cell r="O48">
            <v>12.4625</v>
          </cell>
          <cell r="P48">
            <v>30.661922000000001</v>
          </cell>
          <cell r="Q48">
            <v>5.16</v>
          </cell>
          <cell r="R48">
            <v>8.3986041999999994</v>
          </cell>
          <cell r="S48">
            <v>16.25526</v>
          </cell>
          <cell r="T48">
            <v>94.69</v>
          </cell>
          <cell r="W48">
            <v>51.635049999999993</v>
          </cell>
          <cell r="AD48">
            <v>191.630124</v>
          </cell>
        </row>
        <row r="49">
          <cell r="D49" t="str">
            <v>UVI15001000</v>
          </cell>
          <cell r="E49">
            <v>1663.2628944999999</v>
          </cell>
          <cell r="F49">
            <v>19</v>
          </cell>
          <cell r="G49">
            <v>684</v>
          </cell>
          <cell r="H49">
            <v>241.48944329999998</v>
          </cell>
          <cell r="L49">
            <v>314.06048099999998</v>
          </cell>
          <cell r="O49">
            <v>14.955000000000002</v>
          </cell>
          <cell r="P49">
            <v>30.661922000000001</v>
          </cell>
          <cell r="Q49">
            <v>5.16</v>
          </cell>
          <cell r="R49">
            <v>8.3986041999999994</v>
          </cell>
          <cell r="S49">
            <v>16.25526</v>
          </cell>
          <cell r="T49">
            <v>94.69</v>
          </cell>
          <cell r="W49">
            <v>61.962060000000001</v>
          </cell>
          <cell r="AD49">
            <v>191.630124</v>
          </cell>
        </row>
        <row r="50">
          <cell r="D50" t="str">
            <v>UVI17501000</v>
          </cell>
          <cell r="E50">
            <v>1777.7232588499999</v>
          </cell>
          <cell r="F50">
            <v>19</v>
          </cell>
          <cell r="G50">
            <v>684</v>
          </cell>
          <cell r="H50">
            <v>281.73768385</v>
          </cell>
          <cell r="L50">
            <v>366.40389449999998</v>
          </cell>
          <cell r="O50">
            <v>17.447500000000002</v>
          </cell>
          <cell r="P50">
            <v>39.7111223</v>
          </cell>
          <cell r="Q50">
            <v>5.16</v>
          </cell>
          <cell r="R50">
            <v>8.3986041999999994</v>
          </cell>
          <cell r="S50">
            <v>16.25526</v>
          </cell>
          <cell r="T50">
            <v>94.69</v>
          </cell>
          <cell r="W50">
            <v>72.289069999999995</v>
          </cell>
          <cell r="AD50">
            <v>191.630124</v>
          </cell>
        </row>
        <row r="51">
          <cell r="D51" t="str">
            <v>UVI20001000</v>
          </cell>
          <cell r="E51">
            <v>1883.1344228999999</v>
          </cell>
          <cell r="F51">
            <v>19</v>
          </cell>
          <cell r="G51">
            <v>684</v>
          </cell>
          <cell r="H51">
            <v>321.98592439999999</v>
          </cell>
          <cell r="L51">
            <v>418.74730799999998</v>
          </cell>
          <cell r="O51">
            <v>19.940000000000001</v>
          </cell>
          <cell r="P51">
            <v>39.7111223</v>
          </cell>
          <cell r="Q51">
            <v>5.16</v>
          </cell>
          <cell r="R51">
            <v>8.3986041999999994</v>
          </cell>
          <cell r="S51">
            <v>16.25526</v>
          </cell>
          <cell r="T51">
            <v>94.69</v>
          </cell>
          <cell r="W51">
            <v>82.616079999999997</v>
          </cell>
          <cell r="AD51">
            <v>191.630124</v>
          </cell>
        </row>
        <row r="52">
          <cell r="D52" t="str">
            <v>UVI22501000</v>
          </cell>
          <cell r="E52">
            <v>2168.5455869499997</v>
          </cell>
          <cell r="F52">
            <v>24</v>
          </cell>
          <cell r="G52">
            <v>864</v>
          </cell>
          <cell r="H52">
            <v>362.23416494999998</v>
          </cell>
          <cell r="L52">
            <v>471.09072149999997</v>
          </cell>
          <cell r="O52">
            <v>22.432500000000001</v>
          </cell>
          <cell r="P52">
            <v>39.7111223</v>
          </cell>
          <cell r="Q52">
            <v>5.16</v>
          </cell>
          <cell r="R52">
            <v>8.3986041999999994</v>
          </cell>
          <cell r="S52">
            <v>16.25526</v>
          </cell>
          <cell r="T52">
            <v>94.69</v>
          </cell>
          <cell r="W52">
            <v>92.943089999999998</v>
          </cell>
          <cell r="AD52">
            <v>191.630124</v>
          </cell>
        </row>
        <row r="53">
          <cell r="D53" t="str">
            <v>UVI25001000</v>
          </cell>
          <cell r="E53">
            <v>2273.9567509999997</v>
          </cell>
          <cell r="F53">
            <v>24</v>
          </cell>
          <cell r="G53">
            <v>864</v>
          </cell>
          <cell r="H53">
            <v>402.48240549999997</v>
          </cell>
          <cell r="L53">
            <v>523.43413499999997</v>
          </cell>
          <cell r="O53">
            <v>24.925000000000001</v>
          </cell>
          <cell r="P53">
            <v>39.7111223</v>
          </cell>
          <cell r="Q53">
            <v>5.16</v>
          </cell>
          <cell r="R53">
            <v>8.3986041999999994</v>
          </cell>
          <cell r="S53">
            <v>16.25526</v>
          </cell>
          <cell r="T53">
            <v>94.69</v>
          </cell>
          <cell r="W53">
            <v>103.27009999999999</v>
          </cell>
          <cell r="AD53">
            <v>191.630124</v>
          </cell>
        </row>
        <row r="54">
          <cell r="D54" t="str">
            <v>UVI27501000</v>
          </cell>
          <cell r="E54">
            <v>2379.3679150499997</v>
          </cell>
          <cell r="F54">
            <v>24</v>
          </cell>
          <cell r="G54">
            <v>864</v>
          </cell>
          <cell r="H54">
            <v>442.73064604999996</v>
          </cell>
          <cell r="L54">
            <v>575.77754849999997</v>
          </cell>
          <cell r="O54">
            <v>27.4175</v>
          </cell>
          <cell r="P54">
            <v>39.7111223</v>
          </cell>
          <cell r="Q54">
            <v>5.16</v>
          </cell>
          <cell r="R54">
            <v>8.3986041999999994</v>
          </cell>
          <cell r="S54">
            <v>16.25526</v>
          </cell>
          <cell r="T54">
            <v>94.69</v>
          </cell>
          <cell r="W54">
            <v>113.59711</v>
          </cell>
          <cell r="AD54">
            <v>191.630124</v>
          </cell>
        </row>
        <row r="55">
          <cell r="D55" t="str">
            <v>UVI30001000</v>
          </cell>
          <cell r="E55">
            <v>2484.7790790999998</v>
          </cell>
          <cell r="F55">
            <v>24</v>
          </cell>
          <cell r="G55">
            <v>864</v>
          </cell>
          <cell r="H55">
            <v>482.97888659999995</v>
          </cell>
          <cell r="L55">
            <v>628.12096199999996</v>
          </cell>
          <cell r="O55">
            <v>29.910000000000004</v>
          </cell>
          <cell r="P55">
            <v>39.7111223</v>
          </cell>
          <cell r="Q55">
            <v>5.16</v>
          </cell>
          <cell r="R55">
            <v>8.3986041999999994</v>
          </cell>
          <cell r="S55">
            <v>16.25526</v>
          </cell>
          <cell r="T55">
            <v>94.69</v>
          </cell>
          <cell r="W55">
            <v>123.92412</v>
          </cell>
          <cell r="AD55">
            <v>191.630124</v>
          </cell>
        </row>
        <row r="56">
          <cell r="D56" t="str">
            <v>UVI10001250</v>
          </cell>
          <cell r="E56">
            <v>1452.4405663999999</v>
          </cell>
          <cell r="F56">
            <v>19</v>
          </cell>
          <cell r="G56">
            <v>684</v>
          </cell>
          <cell r="H56">
            <v>160.99296219999999</v>
          </cell>
          <cell r="L56">
            <v>209.37365399999999</v>
          </cell>
          <cell r="O56">
            <v>9.9700000000000006</v>
          </cell>
          <cell r="P56">
            <v>30.661922000000001</v>
          </cell>
          <cell r="Q56">
            <v>5.16</v>
          </cell>
          <cell r="R56">
            <v>8.3986041999999994</v>
          </cell>
          <cell r="S56">
            <v>16.25526</v>
          </cell>
          <cell r="T56">
            <v>94.69</v>
          </cell>
          <cell r="W56">
            <v>41.308039999999998</v>
          </cell>
          <cell r="AD56">
            <v>191.630124</v>
          </cell>
        </row>
        <row r="57">
          <cell r="D57" t="str">
            <v>UVI12501250</v>
          </cell>
          <cell r="E57">
            <v>1557.8517304500001</v>
          </cell>
          <cell r="F57">
            <v>19</v>
          </cell>
          <cell r="G57">
            <v>684</v>
          </cell>
          <cell r="H57">
            <v>201.24120274999999</v>
          </cell>
          <cell r="L57">
            <v>261.71706749999998</v>
          </cell>
          <cell r="O57">
            <v>12.4625</v>
          </cell>
          <cell r="P57">
            <v>30.661922000000001</v>
          </cell>
          <cell r="Q57">
            <v>5.16</v>
          </cell>
          <cell r="R57">
            <v>8.3986041999999994</v>
          </cell>
          <cell r="S57">
            <v>16.25526</v>
          </cell>
          <cell r="T57">
            <v>94.69</v>
          </cell>
          <cell r="W57">
            <v>51.635049999999993</v>
          </cell>
          <cell r="AD57">
            <v>191.630124</v>
          </cell>
        </row>
        <row r="58">
          <cell r="D58" t="str">
            <v>UVI15001250</v>
          </cell>
          <cell r="E58">
            <v>1663.2628944999999</v>
          </cell>
          <cell r="F58">
            <v>19</v>
          </cell>
          <cell r="G58">
            <v>684</v>
          </cell>
          <cell r="H58">
            <v>241.48944329999998</v>
          </cell>
          <cell r="L58">
            <v>314.06048099999998</v>
          </cell>
          <cell r="O58">
            <v>14.955000000000002</v>
          </cell>
          <cell r="P58">
            <v>30.661922000000001</v>
          </cell>
          <cell r="Q58">
            <v>5.16</v>
          </cell>
          <cell r="R58">
            <v>8.3986041999999994</v>
          </cell>
          <cell r="S58">
            <v>16.25526</v>
          </cell>
          <cell r="T58">
            <v>94.69</v>
          </cell>
          <cell r="W58">
            <v>61.962060000000001</v>
          </cell>
          <cell r="AD58">
            <v>191.630124</v>
          </cell>
        </row>
        <row r="59">
          <cell r="D59" t="str">
            <v>UVI17501250</v>
          </cell>
          <cell r="E59">
            <v>1777.7232588499999</v>
          </cell>
          <cell r="F59">
            <v>19</v>
          </cell>
          <cell r="G59">
            <v>684</v>
          </cell>
          <cell r="H59">
            <v>281.73768385</v>
          </cell>
          <cell r="L59">
            <v>366.40389449999998</v>
          </cell>
          <cell r="O59">
            <v>17.447500000000002</v>
          </cell>
          <cell r="P59">
            <v>39.7111223</v>
          </cell>
          <cell r="Q59">
            <v>5.16</v>
          </cell>
          <cell r="R59">
            <v>8.3986041999999994</v>
          </cell>
          <cell r="S59">
            <v>16.25526</v>
          </cell>
          <cell r="T59">
            <v>94.69</v>
          </cell>
          <cell r="W59">
            <v>72.289069999999995</v>
          </cell>
          <cell r="AD59">
            <v>191.630124</v>
          </cell>
        </row>
        <row r="60">
          <cell r="D60" t="str">
            <v>UVI20001250</v>
          </cell>
          <cell r="E60">
            <v>1883.1344228999999</v>
          </cell>
          <cell r="F60">
            <v>19</v>
          </cell>
          <cell r="G60">
            <v>684</v>
          </cell>
          <cell r="H60">
            <v>321.98592439999999</v>
          </cell>
          <cell r="L60">
            <v>418.74730799999998</v>
          </cell>
          <cell r="O60">
            <v>19.940000000000001</v>
          </cell>
          <cell r="P60">
            <v>39.7111223</v>
          </cell>
          <cell r="Q60">
            <v>5.16</v>
          </cell>
          <cell r="R60">
            <v>8.3986041999999994</v>
          </cell>
          <cell r="S60">
            <v>16.25526</v>
          </cell>
          <cell r="T60">
            <v>94.69</v>
          </cell>
          <cell r="W60">
            <v>82.616079999999997</v>
          </cell>
          <cell r="AD60">
            <v>191.630124</v>
          </cell>
        </row>
        <row r="61">
          <cell r="D61" t="str">
            <v>UVI22501250</v>
          </cell>
          <cell r="E61">
            <v>2168.5455869499997</v>
          </cell>
          <cell r="F61">
            <v>24</v>
          </cell>
          <cell r="G61">
            <v>864</v>
          </cell>
          <cell r="H61">
            <v>362.23416494999998</v>
          </cell>
          <cell r="L61">
            <v>471.09072149999997</v>
          </cell>
          <cell r="O61">
            <v>22.432500000000001</v>
          </cell>
          <cell r="P61">
            <v>39.7111223</v>
          </cell>
          <cell r="Q61">
            <v>5.16</v>
          </cell>
          <cell r="R61">
            <v>8.3986041999999994</v>
          </cell>
          <cell r="S61">
            <v>16.25526</v>
          </cell>
          <cell r="T61">
            <v>94.69</v>
          </cell>
          <cell r="W61">
            <v>92.943089999999998</v>
          </cell>
          <cell r="AD61">
            <v>191.630124</v>
          </cell>
        </row>
        <row r="62">
          <cell r="D62" t="str">
            <v>UVI25001250</v>
          </cell>
          <cell r="E62">
            <v>2273.9567509999997</v>
          </cell>
          <cell r="F62">
            <v>24</v>
          </cell>
          <cell r="G62">
            <v>864</v>
          </cell>
          <cell r="H62">
            <v>402.48240549999997</v>
          </cell>
          <cell r="L62">
            <v>523.43413499999997</v>
          </cell>
          <cell r="O62">
            <v>24.925000000000001</v>
          </cell>
          <cell r="P62">
            <v>39.7111223</v>
          </cell>
          <cell r="Q62">
            <v>5.16</v>
          </cell>
          <cell r="R62">
            <v>8.3986041999999994</v>
          </cell>
          <cell r="S62">
            <v>16.25526</v>
          </cell>
          <cell r="T62">
            <v>94.69</v>
          </cell>
          <cell r="W62">
            <v>103.27009999999999</v>
          </cell>
          <cell r="AD62">
            <v>191.630124</v>
          </cell>
        </row>
        <row r="63">
          <cell r="D63" t="str">
            <v>UVI27501250</v>
          </cell>
          <cell r="E63">
            <v>2379.3679150499997</v>
          </cell>
          <cell r="F63">
            <v>24</v>
          </cell>
          <cell r="G63">
            <v>864</v>
          </cell>
          <cell r="H63">
            <v>442.73064604999996</v>
          </cell>
          <cell r="L63">
            <v>575.77754849999997</v>
          </cell>
          <cell r="O63">
            <v>27.4175</v>
          </cell>
          <cell r="P63">
            <v>39.7111223</v>
          </cell>
          <cell r="Q63">
            <v>5.16</v>
          </cell>
          <cell r="R63">
            <v>8.3986041999999994</v>
          </cell>
          <cell r="S63">
            <v>16.25526</v>
          </cell>
          <cell r="T63">
            <v>94.69</v>
          </cell>
          <cell r="W63">
            <v>113.59711</v>
          </cell>
          <cell r="AD63">
            <v>191.630124</v>
          </cell>
        </row>
        <row r="64">
          <cell r="D64" t="str">
            <v>UVI30001250</v>
          </cell>
          <cell r="E64">
            <v>2484.7790790999998</v>
          </cell>
          <cell r="F64">
            <v>24</v>
          </cell>
          <cell r="G64">
            <v>864</v>
          </cell>
          <cell r="H64">
            <v>482.97888659999995</v>
          </cell>
          <cell r="L64">
            <v>628.12096199999996</v>
          </cell>
          <cell r="O64">
            <v>29.910000000000004</v>
          </cell>
          <cell r="P64">
            <v>39.7111223</v>
          </cell>
          <cell r="Q64">
            <v>5.16</v>
          </cell>
          <cell r="R64">
            <v>8.3986041999999994</v>
          </cell>
          <cell r="S64">
            <v>16.25526</v>
          </cell>
          <cell r="T64">
            <v>94.69</v>
          </cell>
          <cell r="W64">
            <v>123.92412</v>
          </cell>
          <cell r="AD64">
            <v>191.630124</v>
          </cell>
        </row>
        <row r="65">
          <cell r="D65" t="str">
            <v>UVI10001500</v>
          </cell>
          <cell r="E65">
            <v>1518.6830783999999</v>
          </cell>
          <cell r="F65">
            <v>19</v>
          </cell>
          <cell r="G65">
            <v>684</v>
          </cell>
          <cell r="H65">
            <v>160.99296219999999</v>
          </cell>
          <cell r="L65">
            <v>209.37365399999999</v>
          </cell>
          <cell r="O65">
            <v>9.9700000000000006</v>
          </cell>
          <cell r="P65">
            <v>30.661922000000001</v>
          </cell>
          <cell r="Q65">
            <v>5.16</v>
          </cell>
          <cell r="R65">
            <v>8.3986041999999994</v>
          </cell>
          <cell r="S65">
            <v>16.25526</v>
          </cell>
          <cell r="T65">
            <v>94.69</v>
          </cell>
          <cell r="W65">
            <v>59.051569999999998</v>
          </cell>
          <cell r="AD65">
            <v>240.12910599999998</v>
          </cell>
        </row>
        <row r="66">
          <cell r="D66" t="str">
            <v>UVI12501500</v>
          </cell>
          <cell r="E66">
            <v>1628.5301249499998</v>
          </cell>
          <cell r="F66">
            <v>19</v>
          </cell>
          <cell r="G66">
            <v>684</v>
          </cell>
          <cell r="H66">
            <v>201.24120274999999</v>
          </cell>
          <cell r="L66">
            <v>261.71706749999998</v>
          </cell>
          <cell r="O66">
            <v>12.4625</v>
          </cell>
          <cell r="P66">
            <v>30.661922000000001</v>
          </cell>
          <cell r="Q66">
            <v>5.16</v>
          </cell>
          <cell r="R66">
            <v>8.3986041999999994</v>
          </cell>
          <cell r="S66">
            <v>16.25526</v>
          </cell>
          <cell r="T66">
            <v>94.69</v>
          </cell>
          <cell r="W66">
            <v>73.814462499999991</v>
          </cell>
          <cell r="AD66">
            <v>240.12910599999998</v>
          </cell>
        </row>
        <row r="67">
          <cell r="D67" t="str">
            <v>UVI15001500</v>
          </cell>
          <cell r="E67">
            <v>1747.4263717999997</v>
          </cell>
          <cell r="F67">
            <v>19</v>
          </cell>
          <cell r="G67">
            <v>684</v>
          </cell>
          <cell r="H67">
            <v>241.48944329999998</v>
          </cell>
          <cell r="L67">
            <v>314.06048099999998</v>
          </cell>
          <cell r="O67">
            <v>14.955000000000002</v>
          </cell>
          <cell r="P67">
            <v>39.7111223</v>
          </cell>
          <cell r="Q67">
            <v>5.16</v>
          </cell>
          <cell r="R67">
            <v>8.3986041999999994</v>
          </cell>
          <cell r="S67">
            <v>16.25526</v>
          </cell>
          <cell r="T67">
            <v>94.69</v>
          </cell>
          <cell r="W67">
            <v>88.577354999999997</v>
          </cell>
          <cell r="AD67">
            <v>240.12910599999998</v>
          </cell>
        </row>
        <row r="68">
          <cell r="D68" t="str">
            <v>UVI17501500</v>
          </cell>
          <cell r="E68">
            <v>1848.2242180499998</v>
          </cell>
          <cell r="F68">
            <v>19</v>
          </cell>
          <cell r="G68">
            <v>684</v>
          </cell>
          <cell r="H68">
            <v>281.73768385</v>
          </cell>
          <cell r="L68">
            <v>366.40389449999998</v>
          </cell>
          <cell r="O68">
            <v>17.447500000000002</v>
          </cell>
          <cell r="P68">
            <v>30.661922000000001</v>
          </cell>
          <cell r="Q68">
            <v>5.16</v>
          </cell>
          <cell r="R68">
            <v>8.3986041999999994</v>
          </cell>
          <cell r="S68">
            <v>16.25526</v>
          </cell>
          <cell r="T68">
            <v>94.69</v>
          </cell>
          <cell r="W68">
            <v>103.3402475</v>
          </cell>
          <cell r="AD68">
            <v>240.12910599999998</v>
          </cell>
        </row>
        <row r="69">
          <cell r="D69" t="str">
            <v>UVI20001500</v>
          </cell>
          <cell r="E69">
            <v>1967.1204648999997</v>
          </cell>
          <cell r="F69">
            <v>19</v>
          </cell>
          <cell r="G69">
            <v>684</v>
          </cell>
          <cell r="H69">
            <v>321.98592439999999</v>
          </cell>
          <cell r="L69">
            <v>418.74730799999998</v>
          </cell>
          <cell r="O69">
            <v>19.940000000000001</v>
          </cell>
          <cell r="P69">
            <v>39.7111223</v>
          </cell>
          <cell r="Q69">
            <v>5.16</v>
          </cell>
          <cell r="R69">
            <v>8.3986041999999994</v>
          </cell>
          <cell r="S69">
            <v>16.25526</v>
          </cell>
          <cell r="T69">
            <v>94.69</v>
          </cell>
          <cell r="W69">
            <v>118.10314</v>
          </cell>
          <cell r="AD69">
            <v>240.12910599999998</v>
          </cell>
        </row>
        <row r="70">
          <cell r="D70" t="str">
            <v>UVI22501500</v>
          </cell>
          <cell r="E70">
            <v>2256.9675114499996</v>
          </cell>
          <cell r="F70">
            <v>24</v>
          </cell>
          <cell r="G70">
            <v>864</v>
          </cell>
          <cell r="H70">
            <v>362.23416494999998</v>
          </cell>
          <cell r="L70">
            <v>471.09072149999997</v>
          </cell>
          <cell r="O70">
            <v>22.432500000000001</v>
          </cell>
          <cell r="P70">
            <v>39.7111223</v>
          </cell>
          <cell r="Q70">
            <v>5.16</v>
          </cell>
          <cell r="R70">
            <v>8.3986041999999994</v>
          </cell>
          <cell r="S70">
            <v>16.25526</v>
          </cell>
          <cell r="T70">
            <v>94.69</v>
          </cell>
          <cell r="W70">
            <v>132.86603249999999</v>
          </cell>
          <cell r="AD70">
            <v>240.12910599999998</v>
          </cell>
        </row>
        <row r="71">
          <cell r="D71" t="str">
            <v>UVI25001500</v>
          </cell>
          <cell r="E71">
            <v>2366.8145579999996</v>
          </cell>
          <cell r="F71">
            <v>24</v>
          </cell>
          <cell r="G71">
            <v>864</v>
          </cell>
          <cell r="H71">
            <v>402.48240549999997</v>
          </cell>
          <cell r="L71">
            <v>523.43413499999997</v>
          </cell>
          <cell r="O71">
            <v>24.925000000000001</v>
          </cell>
          <cell r="P71">
            <v>39.7111223</v>
          </cell>
          <cell r="Q71">
            <v>5.16</v>
          </cell>
          <cell r="R71">
            <v>8.3986041999999994</v>
          </cell>
          <cell r="S71">
            <v>16.25526</v>
          </cell>
          <cell r="T71">
            <v>94.69</v>
          </cell>
          <cell r="W71">
            <v>147.62892499999998</v>
          </cell>
          <cell r="AD71">
            <v>240.12910599999998</v>
          </cell>
        </row>
        <row r="72">
          <cell r="D72" t="str">
            <v>UVI27501500</v>
          </cell>
          <cell r="E72">
            <v>2476.6616045499995</v>
          </cell>
          <cell r="F72">
            <v>24</v>
          </cell>
          <cell r="G72">
            <v>864</v>
          </cell>
          <cell r="H72">
            <v>442.73064604999996</v>
          </cell>
          <cell r="L72">
            <v>575.77754849999997</v>
          </cell>
          <cell r="O72">
            <v>27.4175</v>
          </cell>
          <cell r="P72">
            <v>39.7111223</v>
          </cell>
          <cell r="Q72">
            <v>5.16</v>
          </cell>
          <cell r="R72">
            <v>8.3986041999999994</v>
          </cell>
          <cell r="S72">
            <v>16.25526</v>
          </cell>
          <cell r="T72">
            <v>94.69</v>
          </cell>
          <cell r="W72">
            <v>162.3918175</v>
          </cell>
          <cell r="AD72">
            <v>240.12910599999998</v>
          </cell>
        </row>
        <row r="73">
          <cell r="D73" t="str">
            <v>UVI30001500</v>
          </cell>
          <cell r="E73">
            <v>2586.5086510999995</v>
          </cell>
          <cell r="F73">
            <v>24</v>
          </cell>
          <cell r="G73">
            <v>864</v>
          </cell>
          <cell r="H73">
            <v>482.97888659999995</v>
          </cell>
          <cell r="L73">
            <v>628.12096199999996</v>
          </cell>
          <cell r="O73">
            <v>29.910000000000004</v>
          </cell>
          <cell r="P73">
            <v>39.7111223</v>
          </cell>
          <cell r="Q73">
            <v>5.16</v>
          </cell>
          <cell r="R73">
            <v>8.3986041999999994</v>
          </cell>
          <cell r="S73">
            <v>16.25526</v>
          </cell>
          <cell r="T73">
            <v>94.69</v>
          </cell>
          <cell r="W73">
            <v>177.15470999999999</v>
          </cell>
          <cell r="AD73">
            <v>240.12910599999998</v>
          </cell>
        </row>
        <row r="74">
          <cell r="D74" t="str">
            <v>UVI10001750</v>
          </cell>
          <cell r="E74">
            <v>1562.4504523999999</v>
          </cell>
          <cell r="F74">
            <v>19</v>
          </cell>
          <cell r="G74">
            <v>684</v>
          </cell>
          <cell r="H74">
            <v>160.99296219999999</v>
          </cell>
          <cell r="L74">
            <v>209.37365399999999</v>
          </cell>
          <cell r="O74">
            <v>9.9700000000000006</v>
          </cell>
          <cell r="P74">
            <v>30.661922000000001</v>
          </cell>
          <cell r="Q74">
            <v>5.16</v>
          </cell>
          <cell r="R74">
            <v>8.3986041999999994</v>
          </cell>
          <cell r="S74">
            <v>16.25526</v>
          </cell>
          <cell r="T74">
            <v>94.69</v>
          </cell>
          <cell r="W74">
            <v>70.880589999999998</v>
          </cell>
          <cell r="AD74">
            <v>272.06745999999998</v>
          </cell>
        </row>
        <row r="75">
          <cell r="D75" t="str">
            <v>UVI12501750</v>
          </cell>
          <cell r="E75">
            <v>1675.2547539499999</v>
          </cell>
          <cell r="F75">
            <v>19</v>
          </cell>
          <cell r="G75">
            <v>684</v>
          </cell>
          <cell r="H75">
            <v>201.24120274999999</v>
          </cell>
          <cell r="L75">
            <v>261.71706749999998</v>
          </cell>
          <cell r="O75">
            <v>12.4625</v>
          </cell>
          <cell r="P75">
            <v>30.661922000000001</v>
          </cell>
          <cell r="Q75">
            <v>5.16</v>
          </cell>
          <cell r="R75">
            <v>8.3986041999999994</v>
          </cell>
          <cell r="S75">
            <v>16.25526</v>
          </cell>
          <cell r="T75">
            <v>94.69</v>
          </cell>
          <cell r="W75">
            <v>88.600737500000008</v>
          </cell>
          <cell r="AD75">
            <v>272.06745999999998</v>
          </cell>
        </row>
        <row r="76">
          <cell r="D76" t="str">
            <v>UVI15001750</v>
          </cell>
          <cell r="E76">
            <v>1788.0590554999999</v>
          </cell>
          <cell r="F76">
            <v>19</v>
          </cell>
          <cell r="G76">
            <v>684</v>
          </cell>
          <cell r="H76">
            <v>241.48944329999998</v>
          </cell>
          <cell r="L76">
            <v>314.06048099999998</v>
          </cell>
          <cell r="O76">
            <v>14.955000000000002</v>
          </cell>
          <cell r="P76">
            <v>30.661922000000001</v>
          </cell>
          <cell r="Q76">
            <v>5.16</v>
          </cell>
          <cell r="R76">
            <v>8.3986041999999994</v>
          </cell>
          <cell r="S76">
            <v>16.25526</v>
          </cell>
          <cell r="T76">
            <v>94.69</v>
          </cell>
          <cell r="W76">
            <v>106.32088499999999</v>
          </cell>
          <cell r="AD76">
            <v>272.06745999999998</v>
          </cell>
        </row>
        <row r="77">
          <cell r="D77" t="str">
            <v>UVI17501750</v>
          </cell>
          <cell r="E77">
            <v>1909.9125573499998</v>
          </cell>
          <cell r="F77">
            <v>19</v>
          </cell>
          <cell r="G77">
            <v>684</v>
          </cell>
          <cell r="H77">
            <v>281.73768385</v>
          </cell>
          <cell r="L77">
            <v>366.40389449999998</v>
          </cell>
          <cell r="O77">
            <v>17.447500000000002</v>
          </cell>
          <cell r="P77">
            <v>39.7111223</v>
          </cell>
          <cell r="Q77">
            <v>5.16</v>
          </cell>
          <cell r="R77">
            <v>8.3986041999999994</v>
          </cell>
          <cell r="S77">
            <v>16.25526</v>
          </cell>
          <cell r="T77">
            <v>94.69</v>
          </cell>
          <cell r="W77">
            <v>124.0410325</v>
          </cell>
          <cell r="AD77">
            <v>272.06745999999998</v>
          </cell>
        </row>
        <row r="78">
          <cell r="D78" t="str">
            <v>UVI20001750</v>
          </cell>
          <cell r="E78">
            <v>2022.7168588999998</v>
          </cell>
          <cell r="F78">
            <v>19</v>
          </cell>
          <cell r="G78">
            <v>684</v>
          </cell>
          <cell r="H78">
            <v>321.98592439999999</v>
          </cell>
          <cell r="L78">
            <v>418.74730799999998</v>
          </cell>
          <cell r="O78">
            <v>19.940000000000001</v>
          </cell>
          <cell r="P78">
            <v>39.7111223</v>
          </cell>
          <cell r="Q78">
            <v>5.16</v>
          </cell>
          <cell r="R78">
            <v>8.3986041999999994</v>
          </cell>
          <cell r="S78">
            <v>16.25526</v>
          </cell>
          <cell r="T78">
            <v>94.69</v>
          </cell>
          <cell r="W78">
            <v>141.76118</v>
          </cell>
          <cell r="AD78">
            <v>272.06745999999998</v>
          </cell>
        </row>
        <row r="79">
          <cell r="D79" t="str">
            <v>UVI22501750</v>
          </cell>
          <cell r="E79">
            <v>2315.5211604499996</v>
          </cell>
          <cell r="F79">
            <v>24</v>
          </cell>
          <cell r="G79">
            <v>864</v>
          </cell>
          <cell r="H79">
            <v>362.23416494999998</v>
          </cell>
          <cell r="L79">
            <v>471.09072149999997</v>
          </cell>
          <cell r="O79">
            <v>22.432500000000001</v>
          </cell>
          <cell r="P79">
            <v>39.7111223</v>
          </cell>
          <cell r="Q79">
            <v>5.16</v>
          </cell>
          <cell r="R79">
            <v>8.3986041999999994</v>
          </cell>
          <cell r="S79">
            <v>16.25526</v>
          </cell>
          <cell r="T79">
            <v>94.69</v>
          </cell>
          <cell r="W79">
            <v>159.48132749999999</v>
          </cell>
          <cell r="AD79">
            <v>272.06745999999998</v>
          </cell>
        </row>
        <row r="80">
          <cell r="D80" t="str">
            <v>UVI25001750</v>
          </cell>
          <cell r="E80">
            <v>2428.3254619999998</v>
          </cell>
          <cell r="F80">
            <v>24</v>
          </cell>
          <cell r="G80">
            <v>864</v>
          </cell>
          <cell r="H80">
            <v>402.48240549999997</v>
          </cell>
          <cell r="L80">
            <v>523.43413499999997</v>
          </cell>
          <cell r="O80">
            <v>24.925000000000001</v>
          </cell>
          <cell r="P80">
            <v>39.7111223</v>
          </cell>
          <cell r="Q80">
            <v>5.16</v>
          </cell>
          <cell r="R80">
            <v>8.3986041999999994</v>
          </cell>
          <cell r="S80">
            <v>16.25526</v>
          </cell>
          <cell r="T80">
            <v>94.69</v>
          </cell>
          <cell r="W80">
            <v>177.20147500000002</v>
          </cell>
          <cell r="AD80">
            <v>272.06745999999998</v>
          </cell>
        </row>
        <row r="81">
          <cell r="D81" t="str">
            <v>UVI27501750</v>
          </cell>
          <cell r="E81">
            <v>2541.1297635499996</v>
          </cell>
          <cell r="F81">
            <v>24</v>
          </cell>
          <cell r="G81">
            <v>864</v>
          </cell>
          <cell r="H81">
            <v>442.73064604999996</v>
          </cell>
          <cell r="L81">
            <v>575.77754849999997</v>
          </cell>
          <cell r="O81">
            <v>27.4175</v>
          </cell>
          <cell r="P81">
            <v>39.7111223</v>
          </cell>
          <cell r="Q81">
            <v>5.16</v>
          </cell>
          <cell r="R81">
            <v>8.3986041999999994</v>
          </cell>
          <cell r="S81">
            <v>16.25526</v>
          </cell>
          <cell r="T81">
            <v>94.69</v>
          </cell>
          <cell r="W81">
            <v>194.92162249999998</v>
          </cell>
          <cell r="AD81">
            <v>272.06745999999998</v>
          </cell>
        </row>
        <row r="82">
          <cell r="D82" t="str">
            <v>UVI30001750</v>
          </cell>
          <cell r="E82">
            <v>2653.9340651000002</v>
          </cell>
          <cell r="F82">
            <v>24</v>
          </cell>
          <cell r="G82">
            <v>864</v>
          </cell>
          <cell r="H82">
            <v>482.97888659999995</v>
          </cell>
          <cell r="L82">
            <v>628.12096199999996</v>
          </cell>
          <cell r="O82">
            <v>29.910000000000004</v>
          </cell>
          <cell r="P82">
            <v>39.7111223</v>
          </cell>
          <cell r="Q82">
            <v>5.16</v>
          </cell>
          <cell r="R82">
            <v>8.3986041999999994</v>
          </cell>
          <cell r="S82">
            <v>16.25526</v>
          </cell>
          <cell r="T82">
            <v>94.69</v>
          </cell>
          <cell r="W82">
            <v>212.64176999999998</v>
          </cell>
          <cell r="AD82">
            <v>272.06745999999998</v>
          </cell>
        </row>
        <row r="83">
          <cell r="D83" t="str">
            <v>UVI10002000</v>
          </cell>
          <cell r="E83">
            <v>1619.2297483999998</v>
          </cell>
          <cell r="F83">
            <v>19</v>
          </cell>
          <cell r="G83">
            <v>684</v>
          </cell>
          <cell r="H83">
            <v>160.99296219999999</v>
          </cell>
          <cell r="L83">
            <v>209.37365399999999</v>
          </cell>
          <cell r="O83">
            <v>9.9700000000000006</v>
          </cell>
          <cell r="P83">
            <v>30.661922000000001</v>
          </cell>
          <cell r="Q83">
            <v>5.16</v>
          </cell>
          <cell r="R83">
            <v>8.3986041999999994</v>
          </cell>
          <cell r="S83">
            <v>16.25526</v>
          </cell>
          <cell r="T83">
            <v>94.69</v>
          </cell>
          <cell r="W83">
            <v>88.624119999999991</v>
          </cell>
          <cell r="AD83">
            <v>311.10322599999995</v>
          </cell>
        </row>
        <row r="84">
          <cell r="D84" t="str">
            <v>UVI12502000</v>
          </cell>
          <cell r="E84">
            <v>1736.46993245</v>
          </cell>
          <cell r="F84">
            <v>19</v>
          </cell>
          <cell r="G84">
            <v>684</v>
          </cell>
          <cell r="H84">
            <v>201.24120274999999</v>
          </cell>
          <cell r="L84">
            <v>261.71706749999998</v>
          </cell>
          <cell r="O84">
            <v>12.4625</v>
          </cell>
          <cell r="P84">
            <v>30.661922000000001</v>
          </cell>
          <cell r="Q84">
            <v>5.16</v>
          </cell>
          <cell r="R84">
            <v>8.3986041999999994</v>
          </cell>
          <cell r="S84">
            <v>16.25526</v>
          </cell>
          <cell r="T84">
            <v>94.69</v>
          </cell>
          <cell r="W84">
            <v>110.78014999999999</v>
          </cell>
          <cell r="AD84">
            <v>311.10322599999995</v>
          </cell>
        </row>
        <row r="85">
          <cell r="D85" t="str">
            <v>UVI15002000</v>
          </cell>
          <cell r="E85">
            <v>1853.7101164999997</v>
          </cell>
          <cell r="F85">
            <v>19</v>
          </cell>
          <cell r="G85">
            <v>684</v>
          </cell>
          <cell r="H85">
            <v>241.48944329999998</v>
          </cell>
          <cell r="L85">
            <v>314.06048099999998</v>
          </cell>
          <cell r="O85">
            <v>14.955000000000002</v>
          </cell>
          <cell r="P85">
            <v>30.661922000000001</v>
          </cell>
          <cell r="Q85">
            <v>5.16</v>
          </cell>
          <cell r="R85">
            <v>8.3986041999999994</v>
          </cell>
          <cell r="S85">
            <v>16.25526</v>
          </cell>
          <cell r="T85">
            <v>94.69</v>
          </cell>
          <cell r="W85">
            <v>132.93617999999998</v>
          </cell>
          <cell r="AD85">
            <v>311.10322599999995</v>
          </cell>
        </row>
        <row r="86">
          <cell r="D86" t="str">
            <v>UVI17502000</v>
          </cell>
          <cell r="E86">
            <v>1979.9995008499998</v>
          </cell>
          <cell r="F86">
            <v>19</v>
          </cell>
          <cell r="G86">
            <v>684</v>
          </cell>
          <cell r="H86">
            <v>281.73768385</v>
          </cell>
          <cell r="L86">
            <v>366.40389449999998</v>
          </cell>
          <cell r="O86">
            <v>17.447500000000002</v>
          </cell>
          <cell r="P86">
            <v>39.7111223</v>
          </cell>
          <cell r="Q86">
            <v>5.16</v>
          </cell>
          <cell r="R86">
            <v>8.3986041999999994</v>
          </cell>
          <cell r="S86">
            <v>16.25526</v>
          </cell>
          <cell r="T86">
            <v>94.69</v>
          </cell>
          <cell r="W86">
            <v>155.09220999999999</v>
          </cell>
          <cell r="AD86">
            <v>311.10322599999995</v>
          </cell>
        </row>
        <row r="87">
          <cell r="D87" t="str">
            <v>UVI20002000</v>
          </cell>
          <cell r="E87">
            <v>2097.2396848999997</v>
          </cell>
          <cell r="F87">
            <v>19</v>
          </cell>
          <cell r="G87">
            <v>684</v>
          </cell>
          <cell r="H87">
            <v>321.98592439999999</v>
          </cell>
          <cell r="L87">
            <v>418.74730799999998</v>
          </cell>
          <cell r="O87">
            <v>19.940000000000001</v>
          </cell>
          <cell r="P87">
            <v>39.7111223</v>
          </cell>
          <cell r="Q87">
            <v>5.16</v>
          </cell>
          <cell r="R87">
            <v>8.3986041999999994</v>
          </cell>
          <cell r="S87">
            <v>16.25526</v>
          </cell>
          <cell r="T87">
            <v>94.69</v>
          </cell>
          <cell r="W87">
            <v>177.24823999999998</v>
          </cell>
          <cell r="AD87">
            <v>311.10322599999995</v>
          </cell>
        </row>
        <row r="88">
          <cell r="D88" t="str">
            <v>UVI22502000</v>
          </cell>
          <cell r="E88">
            <v>2394.4798689499994</v>
          </cell>
          <cell r="F88">
            <v>24</v>
          </cell>
          <cell r="G88">
            <v>864</v>
          </cell>
          <cell r="H88">
            <v>362.23416494999998</v>
          </cell>
          <cell r="L88">
            <v>471.09072149999997</v>
          </cell>
          <cell r="O88">
            <v>22.432500000000001</v>
          </cell>
          <cell r="P88">
            <v>39.7111223</v>
          </cell>
          <cell r="Q88">
            <v>5.16</v>
          </cell>
          <cell r="R88">
            <v>8.3986041999999994</v>
          </cell>
          <cell r="S88">
            <v>16.25526</v>
          </cell>
          <cell r="T88">
            <v>94.69</v>
          </cell>
          <cell r="W88">
            <v>199.40427</v>
          </cell>
          <cell r="AD88">
            <v>311.10322599999995</v>
          </cell>
        </row>
        <row r="89">
          <cell r="D89" t="str">
            <v>UVI25002000</v>
          </cell>
          <cell r="E89">
            <v>2511.720053</v>
          </cell>
          <cell r="F89">
            <v>24</v>
          </cell>
          <cell r="G89">
            <v>864</v>
          </cell>
          <cell r="H89">
            <v>402.48240549999997</v>
          </cell>
          <cell r="L89">
            <v>523.43413499999997</v>
          </cell>
          <cell r="O89">
            <v>24.925000000000001</v>
          </cell>
          <cell r="P89">
            <v>39.7111223</v>
          </cell>
          <cell r="Q89">
            <v>5.16</v>
          </cell>
          <cell r="R89">
            <v>8.3986041999999994</v>
          </cell>
          <cell r="S89">
            <v>16.25526</v>
          </cell>
          <cell r="T89">
            <v>94.69</v>
          </cell>
          <cell r="W89">
            <v>221.56029999999998</v>
          </cell>
          <cell r="AD89">
            <v>311.10322599999995</v>
          </cell>
        </row>
        <row r="90">
          <cell r="D90" t="str">
            <v>UVI27502000</v>
          </cell>
          <cell r="E90">
            <v>2628.9602370499997</v>
          </cell>
          <cell r="F90">
            <v>24</v>
          </cell>
          <cell r="G90">
            <v>864</v>
          </cell>
          <cell r="H90">
            <v>442.73064604999996</v>
          </cell>
          <cell r="L90">
            <v>575.77754849999997</v>
          </cell>
          <cell r="O90">
            <v>27.4175</v>
          </cell>
          <cell r="P90">
            <v>39.7111223</v>
          </cell>
          <cell r="Q90">
            <v>5.16</v>
          </cell>
          <cell r="R90">
            <v>8.3986041999999994</v>
          </cell>
          <cell r="S90">
            <v>16.25526</v>
          </cell>
          <cell r="T90">
            <v>94.69</v>
          </cell>
          <cell r="W90">
            <v>243.71633</v>
          </cell>
          <cell r="AD90">
            <v>311.10322599999995</v>
          </cell>
        </row>
        <row r="91">
          <cell r="D91" t="str">
            <v>UVI30002000</v>
          </cell>
          <cell r="E91">
            <v>2746.2004210999994</v>
          </cell>
          <cell r="F91">
            <v>24</v>
          </cell>
          <cell r="G91">
            <v>864</v>
          </cell>
          <cell r="H91">
            <v>482.97888659999995</v>
          </cell>
          <cell r="L91">
            <v>628.12096199999996</v>
          </cell>
          <cell r="O91">
            <v>29.910000000000004</v>
          </cell>
          <cell r="P91">
            <v>39.7111223</v>
          </cell>
          <cell r="Q91">
            <v>5.16</v>
          </cell>
          <cell r="R91">
            <v>8.3986041999999994</v>
          </cell>
          <cell r="S91">
            <v>16.25526</v>
          </cell>
          <cell r="T91">
            <v>94.69</v>
          </cell>
          <cell r="W91">
            <v>265.87235999999996</v>
          </cell>
          <cell r="AD91">
            <v>311.10322599999995</v>
          </cell>
        </row>
        <row r="92">
          <cell r="D92" t="str">
            <v>UVF10001000</v>
          </cell>
          <cell r="E92">
            <v>1836.9968474</v>
          </cell>
          <cell r="F92">
            <v>27.5</v>
          </cell>
          <cell r="G92">
            <v>990</v>
          </cell>
          <cell r="H92">
            <v>160.99296219999999</v>
          </cell>
          <cell r="L92">
            <v>239.537655</v>
          </cell>
          <cell r="N92">
            <v>31.542280000000002</v>
          </cell>
          <cell r="O92">
            <v>9.9700000000000006</v>
          </cell>
          <cell r="P92">
            <v>30.661922000000001</v>
          </cell>
          <cell r="Q92">
            <v>5.16</v>
          </cell>
          <cell r="R92">
            <v>8.3986041999999994</v>
          </cell>
          <cell r="S92">
            <v>16.25526</v>
          </cell>
          <cell r="T92">
            <v>94.69</v>
          </cell>
          <cell r="U92">
            <v>14.41</v>
          </cell>
          <cell r="V92">
            <v>2.44</v>
          </cell>
          <cell r="W92">
            <v>41.308039999999998</v>
          </cell>
          <cell r="AD92">
            <v>191.630124</v>
          </cell>
        </row>
        <row r="93">
          <cell r="D93" t="str">
            <v>UVF12501000</v>
          </cell>
          <cell r="E93">
            <v>1972.2445817000003</v>
          </cell>
          <cell r="F93">
            <v>27.5</v>
          </cell>
          <cell r="G93">
            <v>990</v>
          </cell>
          <cell r="H93">
            <v>201.24120274999999</v>
          </cell>
          <cell r="L93">
            <v>299.42206874999999</v>
          </cell>
          <cell r="N93">
            <v>39.427849999999999</v>
          </cell>
          <cell r="O93">
            <v>12.4625</v>
          </cell>
          <cell r="P93">
            <v>30.661922000000001</v>
          </cell>
          <cell r="Q93">
            <v>5.16</v>
          </cell>
          <cell r="R93">
            <v>8.3986041999999994</v>
          </cell>
          <cell r="S93">
            <v>16.25526</v>
          </cell>
          <cell r="T93">
            <v>94.69</v>
          </cell>
          <cell r="U93">
            <v>28.82</v>
          </cell>
          <cell r="V93">
            <v>2.44</v>
          </cell>
          <cell r="W93">
            <v>51.635049999999993</v>
          </cell>
          <cell r="AD93">
            <v>191.630124</v>
          </cell>
        </row>
        <row r="94">
          <cell r="D94" t="str">
            <v>UVF15001000</v>
          </cell>
          <cell r="E94">
            <v>2093.0823159999995</v>
          </cell>
          <cell r="F94">
            <v>27.5</v>
          </cell>
          <cell r="G94">
            <v>990</v>
          </cell>
          <cell r="H94">
            <v>241.48944329999998</v>
          </cell>
          <cell r="L94">
            <v>359.30648249999996</v>
          </cell>
          <cell r="N94">
            <v>47.313420000000008</v>
          </cell>
          <cell r="O94">
            <v>14.955000000000002</v>
          </cell>
          <cell r="P94">
            <v>30.661922000000001</v>
          </cell>
          <cell r="Q94">
            <v>5.16</v>
          </cell>
          <cell r="R94">
            <v>8.3986041999999994</v>
          </cell>
          <cell r="S94">
            <v>16.25526</v>
          </cell>
          <cell r="T94">
            <v>94.69</v>
          </cell>
          <cell r="U94">
            <v>28.82</v>
          </cell>
          <cell r="V94">
            <v>2.44</v>
          </cell>
          <cell r="W94">
            <v>61.962060000000001</v>
          </cell>
          <cell r="AD94">
            <v>191.630124</v>
          </cell>
        </row>
        <row r="95">
          <cell r="D95" t="str">
            <v>UVF17501000</v>
          </cell>
          <cell r="E95">
            <v>2224.1892505999999</v>
          </cell>
          <cell r="F95">
            <v>27.5</v>
          </cell>
          <cell r="G95">
            <v>990</v>
          </cell>
          <cell r="H95">
            <v>281.73768385</v>
          </cell>
          <cell r="L95">
            <v>419.19089624999998</v>
          </cell>
          <cell r="N95">
            <v>55.198990000000002</v>
          </cell>
          <cell r="O95">
            <v>17.447500000000002</v>
          </cell>
          <cell r="P95">
            <v>39.7111223</v>
          </cell>
          <cell r="Q95">
            <v>5.16</v>
          </cell>
          <cell r="R95">
            <v>8.3986041999999994</v>
          </cell>
          <cell r="S95">
            <v>16.25526</v>
          </cell>
          <cell r="T95">
            <v>94.69</v>
          </cell>
          <cell r="U95">
            <v>28.82</v>
          </cell>
          <cell r="V95">
            <v>3.66</v>
          </cell>
          <cell r="W95">
            <v>72.289069999999995</v>
          </cell>
          <cell r="AD95">
            <v>191.630124</v>
          </cell>
        </row>
        <row r="96">
          <cell r="D96" t="str">
            <v>UVF20001000</v>
          </cell>
          <cell r="E96">
            <v>2345.0269848999992</v>
          </cell>
          <cell r="F96">
            <v>27.5</v>
          </cell>
          <cell r="G96">
            <v>990</v>
          </cell>
          <cell r="H96">
            <v>321.98592439999999</v>
          </cell>
          <cell r="L96">
            <v>479.07531</v>
          </cell>
          <cell r="N96">
            <v>63.084560000000003</v>
          </cell>
          <cell r="O96">
            <v>19.940000000000001</v>
          </cell>
          <cell r="P96">
            <v>39.7111223</v>
          </cell>
          <cell r="Q96">
            <v>5.16</v>
          </cell>
          <cell r="R96">
            <v>8.3986041999999994</v>
          </cell>
          <cell r="S96">
            <v>16.25526</v>
          </cell>
          <cell r="T96">
            <v>94.69</v>
          </cell>
          <cell r="U96">
            <v>28.82</v>
          </cell>
          <cell r="V96">
            <v>3.66</v>
          </cell>
          <cell r="W96">
            <v>82.616079999999997</v>
          </cell>
          <cell r="AD96">
            <v>191.630124</v>
          </cell>
        </row>
        <row r="97">
          <cell r="D97" t="str">
            <v>UVF22501000</v>
          </cell>
          <cell r="E97">
            <v>2537.8647191999999</v>
          </cell>
          <cell r="F97">
            <v>29.5</v>
          </cell>
          <cell r="G97">
            <v>1062</v>
          </cell>
          <cell r="H97">
            <v>362.23416494999998</v>
          </cell>
          <cell r="L97">
            <v>538.95972374999997</v>
          </cell>
          <cell r="N97">
            <v>70.970130000000012</v>
          </cell>
          <cell r="O97">
            <v>22.432500000000001</v>
          </cell>
          <cell r="P97">
            <v>39.7111223</v>
          </cell>
          <cell r="Q97">
            <v>5.16</v>
          </cell>
          <cell r="R97">
            <v>8.3986041999999994</v>
          </cell>
          <cell r="S97">
            <v>16.25526</v>
          </cell>
          <cell r="T97">
            <v>94.69</v>
          </cell>
          <cell r="U97">
            <v>28.82</v>
          </cell>
          <cell r="V97">
            <v>3.66</v>
          </cell>
          <cell r="W97">
            <v>92.943089999999998</v>
          </cell>
          <cell r="AD97">
            <v>191.630124</v>
          </cell>
        </row>
        <row r="98">
          <cell r="D98" t="str">
            <v>UVF25001000</v>
          </cell>
          <cell r="E98">
            <v>2658.7024535000005</v>
          </cell>
          <cell r="F98">
            <v>29.5</v>
          </cell>
          <cell r="G98">
            <v>1062</v>
          </cell>
          <cell r="H98">
            <v>402.48240549999997</v>
          </cell>
          <cell r="L98">
            <v>598.84413749999999</v>
          </cell>
          <cell r="N98">
            <v>78.855699999999999</v>
          </cell>
          <cell r="O98">
            <v>24.925000000000001</v>
          </cell>
          <cell r="P98">
            <v>39.7111223</v>
          </cell>
          <cell r="Q98">
            <v>5.16</v>
          </cell>
          <cell r="R98">
            <v>8.3986041999999994</v>
          </cell>
          <cell r="S98">
            <v>16.25526</v>
          </cell>
          <cell r="T98">
            <v>94.69</v>
          </cell>
          <cell r="U98">
            <v>28.82</v>
          </cell>
          <cell r="V98">
            <v>3.66</v>
          </cell>
          <cell r="W98">
            <v>103.27009999999999</v>
          </cell>
          <cell r="AD98">
            <v>191.630124</v>
          </cell>
        </row>
        <row r="99">
          <cell r="D99" t="str">
            <v>UVF27501000</v>
          </cell>
          <cell r="E99">
            <v>2779.5401877999998</v>
          </cell>
          <cell r="F99">
            <v>29.5</v>
          </cell>
          <cell r="G99">
            <v>1062</v>
          </cell>
          <cell r="H99">
            <v>442.73064604999996</v>
          </cell>
          <cell r="L99">
            <v>658.72855125000001</v>
          </cell>
          <cell r="N99">
            <v>86.74127</v>
          </cell>
          <cell r="O99">
            <v>27.4175</v>
          </cell>
          <cell r="P99">
            <v>39.7111223</v>
          </cell>
          <cell r="Q99">
            <v>5.16</v>
          </cell>
          <cell r="R99">
            <v>8.3986041999999994</v>
          </cell>
          <cell r="S99">
            <v>16.25526</v>
          </cell>
          <cell r="T99">
            <v>94.69</v>
          </cell>
          <cell r="U99">
            <v>28.82</v>
          </cell>
          <cell r="V99">
            <v>3.66</v>
          </cell>
          <cell r="W99">
            <v>113.59711</v>
          </cell>
          <cell r="AD99">
            <v>191.630124</v>
          </cell>
        </row>
        <row r="100">
          <cell r="D100" t="str">
            <v>UVF30001000</v>
          </cell>
          <cell r="E100">
            <v>2900.3779220999995</v>
          </cell>
          <cell r="F100">
            <v>29.5</v>
          </cell>
          <cell r="G100">
            <v>1062</v>
          </cell>
          <cell r="H100">
            <v>482.97888659999995</v>
          </cell>
          <cell r="L100">
            <v>718.61296499999992</v>
          </cell>
          <cell r="N100">
            <v>94.626840000000016</v>
          </cell>
          <cell r="O100">
            <v>29.910000000000004</v>
          </cell>
          <cell r="P100">
            <v>39.7111223</v>
          </cell>
          <cell r="Q100">
            <v>5.16</v>
          </cell>
          <cell r="R100">
            <v>8.3986041999999994</v>
          </cell>
          <cell r="S100">
            <v>16.25526</v>
          </cell>
          <cell r="T100">
            <v>94.69</v>
          </cell>
          <cell r="U100">
            <v>28.82</v>
          </cell>
          <cell r="V100">
            <v>3.66</v>
          </cell>
          <cell r="W100">
            <v>123.92412</v>
          </cell>
          <cell r="AD100">
            <v>191.630124</v>
          </cell>
        </row>
        <row r="101">
          <cell r="D101" t="str">
            <v>UVF10001250</v>
          </cell>
          <cell r="E101">
            <v>1836.9968474</v>
          </cell>
          <cell r="F101">
            <v>27.5</v>
          </cell>
          <cell r="G101">
            <v>990</v>
          </cell>
          <cell r="H101">
            <v>160.99296219999999</v>
          </cell>
          <cell r="L101">
            <v>239.537655</v>
          </cell>
          <cell r="N101">
            <v>31.542280000000002</v>
          </cell>
          <cell r="O101">
            <v>9.9700000000000006</v>
          </cell>
          <cell r="P101">
            <v>30.661922000000001</v>
          </cell>
          <cell r="Q101">
            <v>5.16</v>
          </cell>
          <cell r="R101">
            <v>8.3986041999999994</v>
          </cell>
          <cell r="S101">
            <v>16.25526</v>
          </cell>
          <cell r="T101">
            <v>94.69</v>
          </cell>
          <cell r="U101">
            <v>14.41</v>
          </cell>
          <cell r="V101">
            <v>2.44</v>
          </cell>
          <cell r="W101">
            <v>41.308039999999998</v>
          </cell>
          <cell r="AD101">
            <v>191.630124</v>
          </cell>
        </row>
        <row r="102">
          <cell r="D102" t="str">
            <v>UVF12501250</v>
          </cell>
          <cell r="E102">
            <v>1972.2445817000003</v>
          </cell>
          <cell r="F102">
            <v>27.5</v>
          </cell>
          <cell r="G102">
            <v>990</v>
          </cell>
          <cell r="H102">
            <v>201.24120274999999</v>
          </cell>
          <cell r="L102">
            <v>299.42206874999999</v>
          </cell>
          <cell r="N102">
            <v>39.427849999999999</v>
          </cell>
          <cell r="O102">
            <v>12.4625</v>
          </cell>
          <cell r="P102">
            <v>30.661922000000001</v>
          </cell>
          <cell r="Q102">
            <v>5.16</v>
          </cell>
          <cell r="R102">
            <v>8.3986041999999994</v>
          </cell>
          <cell r="S102">
            <v>16.25526</v>
          </cell>
          <cell r="T102">
            <v>94.69</v>
          </cell>
          <cell r="U102">
            <v>28.82</v>
          </cell>
          <cell r="V102">
            <v>2.44</v>
          </cell>
          <cell r="W102">
            <v>51.635049999999993</v>
          </cell>
          <cell r="AD102">
            <v>191.630124</v>
          </cell>
        </row>
        <row r="103">
          <cell r="D103" t="str">
            <v>UVF15001250</v>
          </cell>
          <cell r="E103">
            <v>2093.0823159999995</v>
          </cell>
          <cell r="F103">
            <v>27.5</v>
          </cell>
          <cell r="G103">
            <v>990</v>
          </cell>
          <cell r="H103">
            <v>241.48944329999998</v>
          </cell>
          <cell r="L103">
            <v>359.30648249999996</v>
          </cell>
          <cell r="N103">
            <v>47.313420000000008</v>
          </cell>
          <cell r="O103">
            <v>14.955000000000002</v>
          </cell>
          <cell r="P103">
            <v>30.661922000000001</v>
          </cell>
          <cell r="Q103">
            <v>5.16</v>
          </cell>
          <cell r="R103">
            <v>8.3986041999999994</v>
          </cell>
          <cell r="S103">
            <v>16.25526</v>
          </cell>
          <cell r="T103">
            <v>94.69</v>
          </cell>
          <cell r="U103">
            <v>28.82</v>
          </cell>
          <cell r="V103">
            <v>2.44</v>
          </cell>
          <cell r="W103">
            <v>61.962060000000001</v>
          </cell>
          <cell r="AD103">
            <v>191.630124</v>
          </cell>
        </row>
        <row r="104">
          <cell r="D104" t="str">
            <v>UVF17501250</v>
          </cell>
          <cell r="E104">
            <v>2224.1892505999999</v>
          </cell>
          <cell r="F104">
            <v>27.5</v>
          </cell>
          <cell r="G104">
            <v>990</v>
          </cell>
          <cell r="H104">
            <v>281.73768385</v>
          </cell>
          <cell r="L104">
            <v>419.19089624999998</v>
          </cell>
          <cell r="N104">
            <v>55.198990000000002</v>
          </cell>
          <cell r="O104">
            <v>17.447500000000002</v>
          </cell>
          <cell r="P104">
            <v>39.7111223</v>
          </cell>
          <cell r="Q104">
            <v>5.16</v>
          </cell>
          <cell r="R104">
            <v>8.3986041999999994</v>
          </cell>
          <cell r="S104">
            <v>16.25526</v>
          </cell>
          <cell r="T104">
            <v>94.69</v>
          </cell>
          <cell r="U104">
            <v>28.82</v>
          </cell>
          <cell r="V104">
            <v>3.66</v>
          </cell>
          <cell r="W104">
            <v>72.289069999999995</v>
          </cell>
          <cell r="AD104">
            <v>191.630124</v>
          </cell>
        </row>
        <row r="105">
          <cell r="D105" t="str">
            <v>UVF20001250</v>
          </cell>
          <cell r="E105">
            <v>2345.0269848999992</v>
          </cell>
          <cell r="F105">
            <v>27.5</v>
          </cell>
          <cell r="G105">
            <v>990</v>
          </cell>
          <cell r="H105">
            <v>321.98592439999999</v>
          </cell>
          <cell r="L105">
            <v>479.07531</v>
          </cell>
          <cell r="N105">
            <v>63.084560000000003</v>
          </cell>
          <cell r="O105">
            <v>19.940000000000001</v>
          </cell>
          <cell r="P105">
            <v>39.7111223</v>
          </cell>
          <cell r="Q105">
            <v>5.16</v>
          </cell>
          <cell r="R105">
            <v>8.3986041999999994</v>
          </cell>
          <cell r="S105">
            <v>16.25526</v>
          </cell>
          <cell r="T105">
            <v>94.69</v>
          </cell>
          <cell r="U105">
            <v>28.82</v>
          </cell>
          <cell r="V105">
            <v>3.66</v>
          </cell>
          <cell r="W105">
            <v>82.616079999999997</v>
          </cell>
          <cell r="AD105">
            <v>191.630124</v>
          </cell>
        </row>
        <row r="106">
          <cell r="D106" t="str">
            <v>UVF22501250</v>
          </cell>
          <cell r="E106">
            <v>2537.8647191999999</v>
          </cell>
          <cell r="F106">
            <v>29.5</v>
          </cell>
          <cell r="G106">
            <v>1062</v>
          </cell>
          <cell r="H106">
            <v>362.23416494999998</v>
          </cell>
          <cell r="L106">
            <v>538.95972374999997</v>
          </cell>
          <cell r="N106">
            <v>70.970130000000012</v>
          </cell>
          <cell r="O106">
            <v>22.432500000000001</v>
          </cell>
          <cell r="P106">
            <v>39.7111223</v>
          </cell>
          <cell r="Q106">
            <v>5.16</v>
          </cell>
          <cell r="R106">
            <v>8.3986041999999994</v>
          </cell>
          <cell r="S106">
            <v>16.25526</v>
          </cell>
          <cell r="T106">
            <v>94.69</v>
          </cell>
          <cell r="U106">
            <v>28.82</v>
          </cell>
          <cell r="V106">
            <v>3.66</v>
          </cell>
          <cell r="W106">
            <v>92.943089999999998</v>
          </cell>
          <cell r="AD106">
            <v>191.630124</v>
          </cell>
        </row>
        <row r="107">
          <cell r="D107" t="str">
            <v>UVF25001250</v>
          </cell>
          <cell r="E107">
            <v>2658.7024535000005</v>
          </cell>
          <cell r="F107">
            <v>29.5</v>
          </cell>
          <cell r="G107">
            <v>1062</v>
          </cell>
          <cell r="H107">
            <v>402.48240549999997</v>
          </cell>
          <cell r="L107">
            <v>598.84413749999999</v>
          </cell>
          <cell r="N107">
            <v>78.855699999999999</v>
          </cell>
          <cell r="O107">
            <v>24.925000000000001</v>
          </cell>
          <cell r="P107">
            <v>39.7111223</v>
          </cell>
          <cell r="Q107">
            <v>5.16</v>
          </cell>
          <cell r="R107">
            <v>8.3986041999999994</v>
          </cell>
          <cell r="S107">
            <v>16.25526</v>
          </cell>
          <cell r="T107">
            <v>94.69</v>
          </cell>
          <cell r="U107">
            <v>28.82</v>
          </cell>
          <cell r="V107">
            <v>3.66</v>
          </cell>
          <cell r="W107">
            <v>103.27009999999999</v>
          </cell>
          <cell r="AD107">
            <v>191.630124</v>
          </cell>
        </row>
        <row r="108">
          <cell r="D108" t="str">
            <v>UVF27501250</v>
          </cell>
          <cell r="E108">
            <v>2779.5401877999998</v>
          </cell>
          <cell r="F108">
            <v>29.5</v>
          </cell>
          <cell r="G108">
            <v>1062</v>
          </cell>
          <cell r="H108">
            <v>442.73064604999996</v>
          </cell>
          <cell r="L108">
            <v>658.72855125000001</v>
          </cell>
          <cell r="N108">
            <v>86.74127</v>
          </cell>
          <cell r="O108">
            <v>27.4175</v>
          </cell>
          <cell r="P108">
            <v>39.7111223</v>
          </cell>
          <cell r="Q108">
            <v>5.16</v>
          </cell>
          <cell r="R108">
            <v>8.3986041999999994</v>
          </cell>
          <cell r="S108">
            <v>16.25526</v>
          </cell>
          <cell r="T108">
            <v>94.69</v>
          </cell>
          <cell r="U108">
            <v>28.82</v>
          </cell>
          <cell r="V108">
            <v>3.66</v>
          </cell>
          <cell r="W108">
            <v>113.59711</v>
          </cell>
          <cell r="AD108">
            <v>191.630124</v>
          </cell>
        </row>
        <row r="109">
          <cell r="D109" t="str">
            <v>UVF30001250</v>
          </cell>
          <cell r="E109">
            <v>2900.3779220999995</v>
          </cell>
          <cell r="F109">
            <v>29.5</v>
          </cell>
          <cell r="G109">
            <v>1062</v>
          </cell>
          <cell r="H109">
            <v>482.97888659999995</v>
          </cell>
          <cell r="L109">
            <v>718.61296499999992</v>
          </cell>
          <cell r="N109">
            <v>94.626840000000016</v>
          </cell>
          <cell r="O109">
            <v>29.910000000000004</v>
          </cell>
          <cell r="P109">
            <v>39.7111223</v>
          </cell>
          <cell r="Q109">
            <v>5.16</v>
          </cell>
          <cell r="R109">
            <v>8.3986041999999994</v>
          </cell>
          <cell r="S109">
            <v>16.25526</v>
          </cell>
          <cell r="T109">
            <v>94.69</v>
          </cell>
          <cell r="U109">
            <v>28.82</v>
          </cell>
          <cell r="V109">
            <v>3.66</v>
          </cell>
          <cell r="W109">
            <v>123.92412</v>
          </cell>
          <cell r="AD109">
            <v>191.630124</v>
          </cell>
        </row>
        <row r="110">
          <cell r="D110" t="str">
            <v>UVF10001500</v>
          </cell>
          <cell r="E110">
            <v>1975.2393594</v>
          </cell>
          <cell r="F110">
            <v>29.5</v>
          </cell>
          <cell r="G110">
            <v>1062</v>
          </cell>
          <cell r="H110">
            <v>160.99296219999999</v>
          </cell>
          <cell r="L110">
            <v>239.537655</v>
          </cell>
          <cell r="N110">
            <v>31.542280000000002</v>
          </cell>
          <cell r="O110">
            <v>9.9700000000000006</v>
          </cell>
          <cell r="P110">
            <v>30.661922000000001</v>
          </cell>
          <cell r="Q110">
            <v>5.16</v>
          </cell>
          <cell r="R110">
            <v>8.3986041999999994</v>
          </cell>
          <cell r="S110">
            <v>16.25526</v>
          </cell>
          <cell r="T110">
            <v>94.69</v>
          </cell>
          <cell r="U110">
            <v>14.41</v>
          </cell>
          <cell r="V110">
            <v>2.44</v>
          </cell>
          <cell r="W110">
            <v>59.051569999999998</v>
          </cell>
          <cell r="AD110">
            <v>240.12910599999998</v>
          </cell>
        </row>
        <row r="111">
          <cell r="D111" t="str">
            <v>UVF12501500</v>
          </cell>
          <cell r="E111">
            <v>2114.9229762</v>
          </cell>
          <cell r="F111">
            <v>29.5</v>
          </cell>
          <cell r="G111">
            <v>1062</v>
          </cell>
          <cell r="H111">
            <v>201.24120274999999</v>
          </cell>
          <cell r="L111">
            <v>299.42206874999999</v>
          </cell>
          <cell r="N111">
            <v>39.427849999999999</v>
          </cell>
          <cell r="O111">
            <v>12.4625</v>
          </cell>
          <cell r="P111">
            <v>30.661922000000001</v>
          </cell>
          <cell r="Q111">
            <v>5.16</v>
          </cell>
          <cell r="R111">
            <v>8.3986041999999994</v>
          </cell>
          <cell r="S111">
            <v>16.25526</v>
          </cell>
          <cell r="T111">
            <v>94.69</v>
          </cell>
          <cell r="U111">
            <v>28.82</v>
          </cell>
          <cell r="V111">
            <v>2.44</v>
          </cell>
          <cell r="W111">
            <v>73.814462499999991</v>
          </cell>
          <cell r="AD111">
            <v>240.12910599999998</v>
          </cell>
        </row>
        <row r="112">
          <cell r="D112" t="str">
            <v>UVF15001500</v>
          </cell>
          <cell r="E112">
            <v>2240.1965929999997</v>
          </cell>
          <cell r="F112">
            <v>29.5</v>
          </cell>
          <cell r="G112">
            <v>1062</v>
          </cell>
          <cell r="H112">
            <v>241.48944329999998</v>
          </cell>
          <cell r="L112">
            <v>359.30648249999996</v>
          </cell>
          <cell r="N112">
            <v>47.313420000000008</v>
          </cell>
          <cell r="O112">
            <v>14.955000000000002</v>
          </cell>
          <cell r="P112">
            <v>30.661922000000001</v>
          </cell>
          <cell r="Q112">
            <v>5.16</v>
          </cell>
          <cell r="R112">
            <v>8.3986041999999994</v>
          </cell>
          <cell r="S112">
            <v>16.25526</v>
          </cell>
          <cell r="T112">
            <v>94.69</v>
          </cell>
          <cell r="U112">
            <v>28.82</v>
          </cell>
          <cell r="V112">
            <v>2.44</v>
          </cell>
          <cell r="W112">
            <v>88.577354999999997</v>
          </cell>
          <cell r="AD112">
            <v>240.12910599999998</v>
          </cell>
        </row>
        <row r="113">
          <cell r="D113" t="str">
            <v>UVF17501500</v>
          </cell>
          <cell r="E113">
            <v>2375.7394100999995</v>
          </cell>
          <cell r="F113">
            <v>29.5</v>
          </cell>
          <cell r="G113">
            <v>1062</v>
          </cell>
          <cell r="H113">
            <v>281.73768385</v>
          </cell>
          <cell r="L113">
            <v>419.19089624999998</v>
          </cell>
          <cell r="N113">
            <v>55.198990000000002</v>
          </cell>
          <cell r="O113">
            <v>17.447500000000002</v>
          </cell>
          <cell r="P113">
            <v>39.7111223</v>
          </cell>
          <cell r="Q113">
            <v>5.16</v>
          </cell>
          <cell r="R113">
            <v>8.3986041999999994</v>
          </cell>
          <cell r="S113">
            <v>16.25526</v>
          </cell>
          <cell r="T113">
            <v>94.69</v>
          </cell>
          <cell r="U113">
            <v>28.82</v>
          </cell>
          <cell r="V113">
            <v>3.66</v>
          </cell>
          <cell r="W113">
            <v>103.3402475</v>
          </cell>
          <cell r="AD113">
            <v>240.12910599999998</v>
          </cell>
        </row>
        <row r="114">
          <cell r="D114" t="str">
            <v>UVF20001500</v>
          </cell>
          <cell r="E114">
            <v>2501.0130268999997</v>
          </cell>
          <cell r="F114">
            <v>29.5</v>
          </cell>
          <cell r="G114">
            <v>1062</v>
          </cell>
          <cell r="H114">
            <v>321.98592439999999</v>
          </cell>
          <cell r="L114">
            <v>479.07531</v>
          </cell>
          <cell r="N114">
            <v>63.084560000000003</v>
          </cell>
          <cell r="O114">
            <v>19.940000000000001</v>
          </cell>
          <cell r="P114">
            <v>39.7111223</v>
          </cell>
          <cell r="Q114">
            <v>5.16</v>
          </cell>
          <cell r="R114">
            <v>8.3986041999999994</v>
          </cell>
          <cell r="S114">
            <v>16.25526</v>
          </cell>
          <cell r="T114">
            <v>94.69</v>
          </cell>
          <cell r="U114">
            <v>28.82</v>
          </cell>
          <cell r="V114">
            <v>3.66</v>
          </cell>
          <cell r="W114">
            <v>118.10314</v>
          </cell>
          <cell r="AD114">
            <v>240.12910599999998</v>
          </cell>
        </row>
        <row r="115">
          <cell r="D115" t="str">
            <v>UVF22501500</v>
          </cell>
          <cell r="E115">
            <v>2662.2866436999998</v>
          </cell>
          <cell r="F115">
            <v>30.5</v>
          </cell>
          <cell r="G115">
            <v>1098</v>
          </cell>
          <cell r="H115">
            <v>362.23416494999998</v>
          </cell>
          <cell r="L115">
            <v>538.95972374999997</v>
          </cell>
          <cell r="N115">
            <v>70.970130000000012</v>
          </cell>
          <cell r="O115">
            <v>22.432500000000001</v>
          </cell>
          <cell r="P115">
            <v>39.7111223</v>
          </cell>
          <cell r="Q115">
            <v>5.16</v>
          </cell>
          <cell r="R115">
            <v>8.3986041999999994</v>
          </cell>
          <cell r="S115">
            <v>16.25526</v>
          </cell>
          <cell r="T115">
            <v>94.69</v>
          </cell>
          <cell r="U115">
            <v>28.82</v>
          </cell>
          <cell r="V115">
            <v>3.66</v>
          </cell>
          <cell r="W115">
            <v>132.86603249999999</v>
          </cell>
          <cell r="AD115">
            <v>240.12910599999998</v>
          </cell>
        </row>
        <row r="116">
          <cell r="D116" t="str">
            <v>UVF25001500</v>
          </cell>
          <cell r="E116">
            <v>2787.5602605000004</v>
          </cell>
          <cell r="F116">
            <v>30.5</v>
          </cell>
          <cell r="G116">
            <v>1098</v>
          </cell>
          <cell r="H116">
            <v>402.48240549999997</v>
          </cell>
          <cell r="L116">
            <v>598.84413749999999</v>
          </cell>
          <cell r="N116">
            <v>78.855699999999999</v>
          </cell>
          <cell r="O116">
            <v>24.925000000000001</v>
          </cell>
          <cell r="P116">
            <v>39.7111223</v>
          </cell>
          <cell r="Q116">
            <v>5.16</v>
          </cell>
          <cell r="R116">
            <v>8.3986041999999994</v>
          </cell>
          <cell r="S116">
            <v>16.25526</v>
          </cell>
          <cell r="T116">
            <v>94.69</v>
          </cell>
          <cell r="U116">
            <v>28.82</v>
          </cell>
          <cell r="V116">
            <v>3.66</v>
          </cell>
          <cell r="W116">
            <v>147.62892499999998</v>
          </cell>
          <cell r="AD116">
            <v>240.12910599999998</v>
          </cell>
        </row>
        <row r="117">
          <cell r="D117" t="str">
            <v>UVF27501500</v>
          </cell>
          <cell r="E117">
            <v>2912.8338772999996</v>
          </cell>
          <cell r="F117">
            <v>30.5</v>
          </cell>
          <cell r="G117">
            <v>1098</v>
          </cell>
          <cell r="H117">
            <v>442.73064604999996</v>
          </cell>
          <cell r="L117">
            <v>658.72855125000001</v>
          </cell>
          <cell r="N117">
            <v>86.74127</v>
          </cell>
          <cell r="O117">
            <v>27.4175</v>
          </cell>
          <cell r="P117">
            <v>39.7111223</v>
          </cell>
          <cell r="Q117">
            <v>5.16</v>
          </cell>
          <cell r="R117">
            <v>8.3986041999999994</v>
          </cell>
          <cell r="S117">
            <v>16.25526</v>
          </cell>
          <cell r="T117">
            <v>94.69</v>
          </cell>
          <cell r="U117">
            <v>28.82</v>
          </cell>
          <cell r="V117">
            <v>3.66</v>
          </cell>
          <cell r="W117">
            <v>162.3918175</v>
          </cell>
          <cell r="AD117">
            <v>240.12910599999998</v>
          </cell>
        </row>
        <row r="118">
          <cell r="D118" t="str">
            <v>UVF30001500</v>
          </cell>
          <cell r="E118">
            <v>3038.1074940999993</v>
          </cell>
          <cell r="F118">
            <v>30.5</v>
          </cell>
          <cell r="G118">
            <v>1098</v>
          </cell>
          <cell r="H118">
            <v>482.97888659999995</v>
          </cell>
          <cell r="L118">
            <v>718.61296499999992</v>
          </cell>
          <cell r="N118">
            <v>94.626840000000016</v>
          </cell>
          <cell r="O118">
            <v>29.910000000000004</v>
          </cell>
          <cell r="P118">
            <v>39.7111223</v>
          </cell>
          <cell r="Q118">
            <v>5.16</v>
          </cell>
          <cell r="R118">
            <v>8.3986041999999994</v>
          </cell>
          <cell r="S118">
            <v>16.25526</v>
          </cell>
          <cell r="T118">
            <v>94.69</v>
          </cell>
          <cell r="U118">
            <v>28.82</v>
          </cell>
          <cell r="V118">
            <v>3.66</v>
          </cell>
          <cell r="W118">
            <v>177.15470999999999</v>
          </cell>
          <cell r="AD118">
            <v>240.12910599999998</v>
          </cell>
        </row>
        <row r="119">
          <cell r="D119" t="str">
            <v>UVF10001750</v>
          </cell>
          <cell r="E119">
            <v>2019.0067334</v>
          </cell>
          <cell r="F119">
            <v>29.5</v>
          </cell>
          <cell r="G119">
            <v>1062</v>
          </cell>
          <cell r="H119">
            <v>160.99296219999999</v>
          </cell>
          <cell r="L119">
            <v>239.537655</v>
          </cell>
          <cell r="N119">
            <v>31.542280000000002</v>
          </cell>
          <cell r="O119">
            <v>9.9700000000000006</v>
          </cell>
          <cell r="P119">
            <v>30.661922000000001</v>
          </cell>
          <cell r="Q119">
            <v>5.16</v>
          </cell>
          <cell r="R119">
            <v>8.3986041999999994</v>
          </cell>
          <cell r="S119">
            <v>16.25526</v>
          </cell>
          <cell r="T119">
            <v>94.69</v>
          </cell>
          <cell r="U119">
            <v>14.41</v>
          </cell>
          <cell r="V119">
            <v>2.44</v>
          </cell>
          <cell r="W119">
            <v>70.880589999999998</v>
          </cell>
          <cell r="AD119">
            <v>272.06745999999998</v>
          </cell>
        </row>
        <row r="120">
          <cell r="D120" t="str">
            <v>UVF12501750</v>
          </cell>
          <cell r="E120">
            <v>2161.6476051999998</v>
          </cell>
          <cell r="F120">
            <v>29.5</v>
          </cell>
          <cell r="G120">
            <v>1062</v>
          </cell>
          <cell r="H120">
            <v>201.24120274999999</v>
          </cell>
          <cell r="L120">
            <v>299.42206874999999</v>
          </cell>
          <cell r="N120">
            <v>39.427849999999999</v>
          </cell>
          <cell r="O120">
            <v>12.4625</v>
          </cell>
          <cell r="P120">
            <v>30.661922000000001</v>
          </cell>
          <cell r="Q120">
            <v>5.16</v>
          </cell>
          <cell r="R120">
            <v>8.3986041999999994</v>
          </cell>
          <cell r="S120">
            <v>16.25526</v>
          </cell>
          <cell r="T120">
            <v>94.69</v>
          </cell>
          <cell r="U120">
            <v>28.82</v>
          </cell>
          <cell r="V120">
            <v>2.44</v>
          </cell>
          <cell r="W120">
            <v>88.600737500000008</v>
          </cell>
          <cell r="AD120">
            <v>272.06745999999998</v>
          </cell>
        </row>
        <row r="121">
          <cell r="D121" t="str">
            <v>UVF15001750</v>
          </cell>
          <cell r="E121">
            <v>2289.8784769999997</v>
          </cell>
          <cell r="F121">
            <v>29.5</v>
          </cell>
          <cell r="G121">
            <v>1062</v>
          </cell>
          <cell r="H121">
            <v>241.48944329999998</v>
          </cell>
          <cell r="L121">
            <v>359.30648249999996</v>
          </cell>
          <cell r="N121">
            <v>47.313420000000008</v>
          </cell>
          <cell r="O121">
            <v>14.955000000000002</v>
          </cell>
          <cell r="P121">
            <v>30.661922000000001</v>
          </cell>
          <cell r="Q121">
            <v>5.16</v>
          </cell>
          <cell r="R121">
            <v>8.3986041999999994</v>
          </cell>
          <cell r="S121">
            <v>16.25526</v>
          </cell>
          <cell r="T121">
            <v>94.69</v>
          </cell>
          <cell r="U121">
            <v>28.82</v>
          </cell>
          <cell r="V121">
            <v>2.44</v>
          </cell>
          <cell r="W121">
            <v>106.32088499999999</v>
          </cell>
          <cell r="AD121">
            <v>272.06745999999998</v>
          </cell>
        </row>
        <row r="122">
          <cell r="D122" t="str">
            <v>UVF17501750</v>
          </cell>
          <cell r="E122">
            <v>2428.3785490999999</v>
          </cell>
          <cell r="F122">
            <v>29.5</v>
          </cell>
          <cell r="G122">
            <v>1062</v>
          </cell>
          <cell r="H122">
            <v>281.73768385</v>
          </cell>
          <cell r="L122">
            <v>419.19089624999998</v>
          </cell>
          <cell r="N122">
            <v>55.198990000000002</v>
          </cell>
          <cell r="O122">
            <v>17.447500000000002</v>
          </cell>
          <cell r="P122">
            <v>39.7111223</v>
          </cell>
          <cell r="Q122">
            <v>5.16</v>
          </cell>
          <cell r="R122">
            <v>8.3986041999999994</v>
          </cell>
          <cell r="S122">
            <v>16.25526</v>
          </cell>
          <cell r="T122">
            <v>94.69</v>
          </cell>
          <cell r="U122">
            <v>28.82</v>
          </cell>
          <cell r="V122">
            <v>3.66</v>
          </cell>
          <cell r="W122">
            <v>124.0410325</v>
          </cell>
          <cell r="AD122">
            <v>272.06745999999998</v>
          </cell>
        </row>
        <row r="123">
          <cell r="D123" t="str">
            <v>UVF20001750</v>
          </cell>
          <cell r="E123">
            <v>2556.6094208999993</v>
          </cell>
          <cell r="F123">
            <v>29.5</v>
          </cell>
          <cell r="G123">
            <v>1062</v>
          </cell>
          <cell r="H123">
            <v>321.98592439999999</v>
          </cell>
          <cell r="L123">
            <v>479.07531</v>
          </cell>
          <cell r="N123">
            <v>63.084560000000003</v>
          </cell>
          <cell r="O123">
            <v>19.940000000000001</v>
          </cell>
          <cell r="P123">
            <v>39.7111223</v>
          </cell>
          <cell r="Q123">
            <v>5.16</v>
          </cell>
          <cell r="R123">
            <v>8.3986041999999994</v>
          </cell>
          <cell r="S123">
            <v>16.25526</v>
          </cell>
          <cell r="T123">
            <v>94.69</v>
          </cell>
          <cell r="U123">
            <v>28.82</v>
          </cell>
          <cell r="V123">
            <v>3.66</v>
          </cell>
          <cell r="W123">
            <v>141.76118</v>
          </cell>
          <cell r="AD123">
            <v>272.06745999999998</v>
          </cell>
        </row>
        <row r="124">
          <cell r="D124" t="str">
            <v>UVF22501750</v>
          </cell>
          <cell r="E124">
            <v>2720.8402926999997</v>
          </cell>
          <cell r="F124">
            <v>30.5</v>
          </cell>
          <cell r="G124">
            <v>1098</v>
          </cell>
          <cell r="H124">
            <v>362.23416494999998</v>
          </cell>
          <cell r="L124">
            <v>538.95972374999997</v>
          </cell>
          <cell r="N124">
            <v>70.970130000000012</v>
          </cell>
          <cell r="O124">
            <v>22.432500000000001</v>
          </cell>
          <cell r="P124">
            <v>39.7111223</v>
          </cell>
          <cell r="Q124">
            <v>5.16</v>
          </cell>
          <cell r="R124">
            <v>8.3986041999999994</v>
          </cell>
          <cell r="S124">
            <v>16.25526</v>
          </cell>
          <cell r="T124">
            <v>94.69</v>
          </cell>
          <cell r="U124">
            <v>28.82</v>
          </cell>
          <cell r="V124">
            <v>3.66</v>
          </cell>
          <cell r="W124">
            <v>159.48132749999999</v>
          </cell>
          <cell r="AD124">
            <v>272.06745999999998</v>
          </cell>
        </row>
        <row r="125">
          <cell r="D125" t="str">
            <v>UVF25001750</v>
          </cell>
          <cell r="E125">
            <v>2849.0711645000001</v>
          </cell>
          <cell r="F125">
            <v>30.5</v>
          </cell>
          <cell r="G125">
            <v>1098</v>
          </cell>
          <cell r="H125">
            <v>402.48240549999997</v>
          </cell>
          <cell r="L125">
            <v>598.84413749999999</v>
          </cell>
          <cell r="N125">
            <v>78.855699999999999</v>
          </cell>
          <cell r="O125">
            <v>24.925000000000001</v>
          </cell>
          <cell r="P125">
            <v>39.7111223</v>
          </cell>
          <cell r="Q125">
            <v>5.16</v>
          </cell>
          <cell r="R125">
            <v>8.3986041999999994</v>
          </cell>
          <cell r="S125">
            <v>16.25526</v>
          </cell>
          <cell r="T125">
            <v>94.69</v>
          </cell>
          <cell r="U125">
            <v>28.82</v>
          </cell>
          <cell r="V125">
            <v>3.66</v>
          </cell>
          <cell r="W125">
            <v>177.20147500000002</v>
          </cell>
          <cell r="AD125">
            <v>272.06745999999998</v>
          </cell>
        </row>
        <row r="126">
          <cell r="D126" t="str">
            <v>UVF27501750</v>
          </cell>
          <cell r="E126">
            <v>2977.3020362999996</v>
          </cell>
          <cell r="F126">
            <v>30.5</v>
          </cell>
          <cell r="G126">
            <v>1098</v>
          </cell>
          <cell r="H126">
            <v>442.73064604999996</v>
          </cell>
          <cell r="L126">
            <v>658.72855125000001</v>
          </cell>
          <cell r="N126">
            <v>86.74127</v>
          </cell>
          <cell r="O126">
            <v>27.4175</v>
          </cell>
          <cell r="P126">
            <v>39.7111223</v>
          </cell>
          <cell r="Q126">
            <v>5.16</v>
          </cell>
          <cell r="R126">
            <v>8.3986041999999994</v>
          </cell>
          <cell r="S126">
            <v>16.25526</v>
          </cell>
          <cell r="T126">
            <v>94.69</v>
          </cell>
          <cell r="U126">
            <v>28.82</v>
          </cell>
          <cell r="V126">
            <v>3.66</v>
          </cell>
          <cell r="W126">
            <v>194.92162249999998</v>
          </cell>
          <cell r="AD126">
            <v>272.06745999999998</v>
          </cell>
        </row>
        <row r="127">
          <cell r="D127" t="str">
            <v>UVF30001750</v>
          </cell>
          <cell r="E127">
            <v>3105.5329081</v>
          </cell>
          <cell r="F127">
            <v>30.5</v>
          </cell>
          <cell r="G127">
            <v>1098</v>
          </cell>
          <cell r="H127">
            <v>482.97888659999995</v>
          </cell>
          <cell r="L127">
            <v>718.61296499999992</v>
          </cell>
          <cell r="N127">
            <v>94.626840000000016</v>
          </cell>
          <cell r="O127">
            <v>29.910000000000004</v>
          </cell>
          <cell r="P127">
            <v>39.7111223</v>
          </cell>
          <cell r="Q127">
            <v>5.16</v>
          </cell>
          <cell r="R127">
            <v>8.3986041999999994</v>
          </cell>
          <cell r="S127">
            <v>16.25526</v>
          </cell>
          <cell r="T127">
            <v>94.69</v>
          </cell>
          <cell r="U127">
            <v>28.82</v>
          </cell>
          <cell r="V127">
            <v>3.66</v>
          </cell>
          <cell r="W127">
            <v>212.64176999999998</v>
          </cell>
          <cell r="AD127">
            <v>272.06745999999998</v>
          </cell>
        </row>
        <row r="128">
          <cell r="D128" t="str">
            <v>UVF10002000</v>
          </cell>
          <cell r="E128">
            <v>2075.7860294000002</v>
          </cell>
          <cell r="F128">
            <v>29.5</v>
          </cell>
          <cell r="G128">
            <v>1062</v>
          </cell>
          <cell r="H128">
            <v>160.99296219999999</v>
          </cell>
          <cell r="L128">
            <v>239.537655</v>
          </cell>
          <cell r="N128">
            <v>31.542280000000002</v>
          </cell>
          <cell r="O128">
            <v>9.9700000000000006</v>
          </cell>
          <cell r="P128">
            <v>30.661922000000001</v>
          </cell>
          <cell r="Q128">
            <v>5.16</v>
          </cell>
          <cell r="R128">
            <v>8.3986041999999994</v>
          </cell>
          <cell r="S128">
            <v>16.25526</v>
          </cell>
          <cell r="T128">
            <v>94.69</v>
          </cell>
          <cell r="U128">
            <v>14.41</v>
          </cell>
          <cell r="V128">
            <v>2.44</v>
          </cell>
          <cell r="W128">
            <v>88.624119999999991</v>
          </cell>
          <cell r="AD128">
            <v>311.10322599999995</v>
          </cell>
        </row>
        <row r="129">
          <cell r="D129" t="str">
            <v>UVF12502000</v>
          </cell>
          <cell r="E129">
            <v>2222.8627837000004</v>
          </cell>
          <cell r="F129">
            <v>29.5</v>
          </cell>
          <cell r="G129">
            <v>1062</v>
          </cell>
          <cell r="H129">
            <v>201.24120274999999</v>
          </cell>
          <cell r="L129">
            <v>299.42206874999999</v>
          </cell>
          <cell r="N129">
            <v>39.427849999999999</v>
          </cell>
          <cell r="O129">
            <v>12.4625</v>
          </cell>
          <cell r="P129">
            <v>30.661922000000001</v>
          </cell>
          <cell r="Q129">
            <v>5.16</v>
          </cell>
          <cell r="R129">
            <v>8.3986041999999994</v>
          </cell>
          <cell r="S129">
            <v>16.25526</v>
          </cell>
          <cell r="T129">
            <v>94.69</v>
          </cell>
          <cell r="U129">
            <v>28.82</v>
          </cell>
          <cell r="V129">
            <v>2.44</v>
          </cell>
          <cell r="W129">
            <v>110.78014999999999</v>
          </cell>
          <cell r="AD129">
            <v>311.10322599999995</v>
          </cell>
        </row>
        <row r="130">
          <cell r="D130" t="str">
            <v>UVF15002000</v>
          </cell>
          <cell r="E130">
            <v>2355.5295379999998</v>
          </cell>
          <cell r="F130">
            <v>29.5</v>
          </cell>
          <cell r="G130">
            <v>1062</v>
          </cell>
          <cell r="H130">
            <v>241.48944329999998</v>
          </cell>
          <cell r="L130">
            <v>359.30648249999996</v>
          </cell>
          <cell r="N130">
            <v>47.313420000000008</v>
          </cell>
          <cell r="O130">
            <v>14.955000000000002</v>
          </cell>
          <cell r="P130">
            <v>30.661922000000001</v>
          </cell>
          <cell r="Q130">
            <v>5.16</v>
          </cell>
          <cell r="R130">
            <v>8.3986041999999994</v>
          </cell>
          <cell r="S130">
            <v>16.25526</v>
          </cell>
          <cell r="T130">
            <v>94.69</v>
          </cell>
          <cell r="U130">
            <v>28.82</v>
          </cell>
          <cell r="V130">
            <v>2.44</v>
          </cell>
          <cell r="W130">
            <v>132.93617999999998</v>
          </cell>
          <cell r="AD130">
            <v>311.10322599999995</v>
          </cell>
        </row>
        <row r="131">
          <cell r="D131" t="str">
            <v>UVF17502000</v>
          </cell>
          <cell r="E131">
            <v>2498.4654925999994</v>
          </cell>
          <cell r="F131">
            <v>29.5</v>
          </cell>
          <cell r="G131">
            <v>1062</v>
          </cell>
          <cell r="H131">
            <v>281.73768385</v>
          </cell>
          <cell r="L131">
            <v>419.19089624999998</v>
          </cell>
          <cell r="N131">
            <v>55.198990000000002</v>
          </cell>
          <cell r="O131">
            <v>17.447500000000002</v>
          </cell>
          <cell r="P131">
            <v>39.7111223</v>
          </cell>
          <cell r="Q131">
            <v>5.16</v>
          </cell>
          <cell r="R131">
            <v>8.3986041999999994</v>
          </cell>
          <cell r="S131">
            <v>16.25526</v>
          </cell>
          <cell r="T131">
            <v>94.69</v>
          </cell>
          <cell r="U131">
            <v>28.82</v>
          </cell>
          <cell r="V131">
            <v>3.66</v>
          </cell>
          <cell r="W131">
            <v>155.09220999999999</v>
          </cell>
          <cell r="AD131">
            <v>311.10322599999995</v>
          </cell>
        </row>
        <row r="132">
          <cell r="D132" t="str">
            <v>UVF20002000</v>
          </cell>
          <cell r="E132">
            <v>2631.1322468999997</v>
          </cell>
          <cell r="F132">
            <v>29.5</v>
          </cell>
          <cell r="G132">
            <v>1062</v>
          </cell>
          <cell r="H132">
            <v>321.98592439999999</v>
          </cell>
          <cell r="L132">
            <v>479.07531</v>
          </cell>
          <cell r="N132">
            <v>63.084560000000003</v>
          </cell>
          <cell r="O132">
            <v>19.940000000000001</v>
          </cell>
          <cell r="P132">
            <v>39.7111223</v>
          </cell>
          <cell r="Q132">
            <v>5.16</v>
          </cell>
          <cell r="R132">
            <v>8.3986041999999994</v>
          </cell>
          <cell r="S132">
            <v>16.25526</v>
          </cell>
          <cell r="T132">
            <v>94.69</v>
          </cell>
          <cell r="U132">
            <v>28.82</v>
          </cell>
          <cell r="V132">
            <v>3.66</v>
          </cell>
          <cell r="W132">
            <v>177.24823999999998</v>
          </cell>
          <cell r="AD132">
            <v>311.10322599999995</v>
          </cell>
        </row>
        <row r="133">
          <cell r="D133" t="str">
            <v>UVF22502000</v>
          </cell>
          <cell r="E133">
            <v>2799.7990012</v>
          </cell>
          <cell r="F133">
            <v>30.5</v>
          </cell>
          <cell r="G133">
            <v>1098</v>
          </cell>
          <cell r="H133">
            <v>362.23416494999998</v>
          </cell>
          <cell r="L133">
            <v>538.95972374999997</v>
          </cell>
          <cell r="N133">
            <v>70.970130000000012</v>
          </cell>
          <cell r="O133">
            <v>22.432500000000001</v>
          </cell>
          <cell r="P133">
            <v>39.7111223</v>
          </cell>
          <cell r="Q133">
            <v>5.16</v>
          </cell>
          <cell r="R133">
            <v>8.3986041999999994</v>
          </cell>
          <cell r="S133">
            <v>16.25526</v>
          </cell>
          <cell r="T133">
            <v>94.69</v>
          </cell>
          <cell r="U133">
            <v>28.82</v>
          </cell>
          <cell r="V133">
            <v>3.66</v>
          </cell>
          <cell r="W133">
            <v>199.40427</v>
          </cell>
          <cell r="AD133">
            <v>311.10322599999995</v>
          </cell>
        </row>
        <row r="134">
          <cell r="D134" t="str">
            <v>UVF25002000</v>
          </cell>
          <cell r="E134">
            <v>2932.4657555000003</v>
          </cell>
          <cell r="F134">
            <v>30.5</v>
          </cell>
          <cell r="G134">
            <v>1098</v>
          </cell>
          <cell r="H134">
            <v>402.48240549999997</v>
          </cell>
          <cell r="L134">
            <v>598.84413749999999</v>
          </cell>
          <cell r="N134">
            <v>78.855699999999999</v>
          </cell>
          <cell r="O134">
            <v>24.925000000000001</v>
          </cell>
          <cell r="P134">
            <v>39.7111223</v>
          </cell>
          <cell r="Q134">
            <v>5.16</v>
          </cell>
          <cell r="R134">
            <v>8.3986041999999994</v>
          </cell>
          <cell r="S134">
            <v>16.25526</v>
          </cell>
          <cell r="T134">
            <v>94.69</v>
          </cell>
          <cell r="U134">
            <v>28.82</v>
          </cell>
          <cell r="V134">
            <v>3.66</v>
          </cell>
          <cell r="W134">
            <v>221.56029999999998</v>
          </cell>
          <cell r="AD134">
            <v>311.10322599999995</v>
          </cell>
        </row>
        <row r="135">
          <cell r="D135" t="str">
            <v>UVF27502000</v>
          </cell>
          <cell r="E135">
            <v>3065.1325097999998</v>
          </cell>
          <cell r="F135">
            <v>30.5</v>
          </cell>
          <cell r="G135">
            <v>1098</v>
          </cell>
          <cell r="H135">
            <v>442.73064604999996</v>
          </cell>
          <cell r="L135">
            <v>658.72855125000001</v>
          </cell>
          <cell r="N135">
            <v>86.74127</v>
          </cell>
          <cell r="O135">
            <v>27.4175</v>
          </cell>
          <cell r="P135">
            <v>39.7111223</v>
          </cell>
          <cell r="Q135">
            <v>5.16</v>
          </cell>
          <cell r="R135">
            <v>8.3986041999999994</v>
          </cell>
          <cell r="S135">
            <v>16.25526</v>
          </cell>
          <cell r="T135">
            <v>94.69</v>
          </cell>
          <cell r="U135">
            <v>28.82</v>
          </cell>
          <cell r="V135">
            <v>3.66</v>
          </cell>
          <cell r="W135">
            <v>243.71633</v>
          </cell>
          <cell r="AD135">
            <v>311.10322599999995</v>
          </cell>
        </row>
        <row r="136">
          <cell r="D136" t="str">
            <v>UVF30002000</v>
          </cell>
          <cell r="E136">
            <v>3197.7992640999992</v>
          </cell>
          <cell r="F136">
            <v>30.5</v>
          </cell>
          <cell r="G136">
            <v>1098</v>
          </cell>
          <cell r="H136">
            <v>482.97888659999995</v>
          </cell>
          <cell r="L136">
            <v>718.61296499999992</v>
          </cell>
          <cell r="N136">
            <v>94.626840000000016</v>
          </cell>
          <cell r="O136">
            <v>29.910000000000004</v>
          </cell>
          <cell r="P136">
            <v>39.7111223</v>
          </cell>
          <cell r="Q136">
            <v>5.16</v>
          </cell>
          <cell r="R136">
            <v>8.3986041999999994</v>
          </cell>
          <cell r="S136">
            <v>16.25526</v>
          </cell>
          <cell r="T136">
            <v>94.69</v>
          </cell>
          <cell r="U136">
            <v>28.82</v>
          </cell>
          <cell r="V136">
            <v>3.66</v>
          </cell>
          <cell r="W136">
            <v>265.87235999999996</v>
          </cell>
          <cell r="AD136">
            <v>311.10322599999995</v>
          </cell>
        </row>
        <row r="137">
          <cell r="D137" t="str">
            <v>KVX10001000</v>
          </cell>
          <cell r="E137">
            <v>845.18531050000001</v>
          </cell>
          <cell r="F137">
            <v>13</v>
          </cell>
          <cell r="G137">
            <v>468</v>
          </cell>
          <cell r="H137">
            <v>119.65053730000001</v>
          </cell>
          <cell r="M137">
            <v>79.84588500000001</v>
          </cell>
          <cell r="Q137">
            <v>2.9</v>
          </cell>
          <cell r="R137">
            <v>8.3986041999999994</v>
          </cell>
          <cell r="S137">
            <v>16.25526</v>
          </cell>
          <cell r="W137">
            <v>41.308039999999998</v>
          </cell>
          <cell r="AD137">
            <v>108.826984</v>
          </cell>
        </row>
        <row r="138">
          <cell r="D138" t="str">
            <v>KVX12501000</v>
          </cell>
          <cell r="E138">
            <v>905.38642607500003</v>
          </cell>
          <cell r="F138">
            <v>13</v>
          </cell>
          <cell r="G138">
            <v>468</v>
          </cell>
          <cell r="H138">
            <v>149.56317162500002</v>
          </cell>
          <cell r="M138">
            <v>99.807356250000012</v>
          </cell>
          <cell r="Q138">
            <v>2.9</v>
          </cell>
          <cell r="R138">
            <v>8.3986041999999994</v>
          </cell>
          <cell r="S138">
            <v>16.25526</v>
          </cell>
          <cell r="W138">
            <v>51.635049999999993</v>
          </cell>
          <cell r="AD138">
            <v>108.826984</v>
          </cell>
        </row>
        <row r="139">
          <cell r="D139" t="str">
            <v>KVX15001000</v>
          </cell>
          <cell r="E139">
            <v>965.58754165000005</v>
          </cell>
          <cell r="F139">
            <v>13</v>
          </cell>
          <cell r="G139">
            <v>468</v>
          </cell>
          <cell r="H139">
            <v>179.47580595000002</v>
          </cell>
          <cell r="M139">
            <v>119.76882750000001</v>
          </cell>
          <cell r="Q139">
            <v>2.9</v>
          </cell>
          <cell r="R139">
            <v>8.3986041999999994</v>
          </cell>
          <cell r="S139">
            <v>16.25526</v>
          </cell>
          <cell r="W139">
            <v>61.962060000000001</v>
          </cell>
          <cell r="AD139">
            <v>108.826984</v>
          </cell>
        </row>
        <row r="140">
          <cell r="D140" t="str">
            <v>KVX17501000</v>
          </cell>
          <cell r="E140">
            <v>1025.788657225</v>
          </cell>
          <cell r="F140">
            <v>13</v>
          </cell>
          <cell r="G140">
            <v>468</v>
          </cell>
          <cell r="H140">
            <v>209.38844027500002</v>
          </cell>
          <cell r="M140">
            <v>139.73029875</v>
          </cell>
          <cell r="Q140">
            <v>2.9</v>
          </cell>
          <cell r="R140">
            <v>8.3986041999999994</v>
          </cell>
          <cell r="S140">
            <v>16.25526</v>
          </cell>
          <cell r="W140">
            <v>72.289069999999995</v>
          </cell>
          <cell r="AD140">
            <v>108.826984</v>
          </cell>
        </row>
        <row r="141">
          <cell r="D141" t="str">
            <v>KVX20001000</v>
          </cell>
          <cell r="E141">
            <v>1085.9897728000001</v>
          </cell>
          <cell r="F141">
            <v>13</v>
          </cell>
          <cell r="G141">
            <v>468</v>
          </cell>
          <cell r="H141">
            <v>239.30107460000002</v>
          </cell>
          <cell r="M141">
            <v>159.69177000000002</v>
          </cell>
          <cell r="Q141">
            <v>2.9</v>
          </cell>
          <cell r="R141">
            <v>8.3986041999999994</v>
          </cell>
          <cell r="S141">
            <v>16.25526</v>
          </cell>
          <cell r="W141">
            <v>82.616079999999997</v>
          </cell>
          <cell r="AD141">
            <v>108.826984</v>
          </cell>
        </row>
        <row r="142">
          <cell r="D142" t="str">
            <v>KVX22501000</v>
          </cell>
          <cell r="E142">
            <v>1182.1908883750002</v>
          </cell>
          <cell r="F142">
            <v>14</v>
          </cell>
          <cell r="G142">
            <v>504</v>
          </cell>
          <cell r="H142">
            <v>269.21370892500005</v>
          </cell>
          <cell r="M142">
            <v>179.65324125000001</v>
          </cell>
          <cell r="Q142">
            <v>2.9</v>
          </cell>
          <cell r="R142">
            <v>8.3986041999999994</v>
          </cell>
          <cell r="S142">
            <v>16.25526</v>
          </cell>
          <cell r="W142">
            <v>92.943089999999998</v>
          </cell>
          <cell r="AD142">
            <v>108.826984</v>
          </cell>
        </row>
        <row r="143">
          <cell r="D143" t="str">
            <v>KVX25001000</v>
          </cell>
          <cell r="E143">
            <v>1242.3920039499999</v>
          </cell>
          <cell r="F143">
            <v>14</v>
          </cell>
          <cell r="G143">
            <v>504</v>
          </cell>
          <cell r="H143">
            <v>299.12634325000005</v>
          </cell>
          <cell r="M143">
            <v>199.61471250000002</v>
          </cell>
          <cell r="Q143">
            <v>2.9</v>
          </cell>
          <cell r="R143">
            <v>8.3986041999999994</v>
          </cell>
          <cell r="S143">
            <v>16.25526</v>
          </cell>
          <cell r="W143">
            <v>103.27009999999999</v>
          </cell>
          <cell r="AD143">
            <v>108.826984</v>
          </cell>
        </row>
        <row r="144">
          <cell r="D144" t="str">
            <v>KVX27501000</v>
          </cell>
          <cell r="E144">
            <v>1302.5931195249998</v>
          </cell>
          <cell r="F144">
            <v>14</v>
          </cell>
          <cell r="G144">
            <v>504</v>
          </cell>
          <cell r="H144">
            <v>329.03897757500005</v>
          </cell>
          <cell r="M144">
            <v>219.57618375000001</v>
          </cell>
          <cell r="Q144">
            <v>2.9</v>
          </cell>
          <cell r="R144">
            <v>8.3986041999999994</v>
          </cell>
          <cell r="S144">
            <v>16.25526</v>
          </cell>
          <cell r="W144">
            <v>113.59711</v>
          </cell>
          <cell r="AD144">
            <v>108.826984</v>
          </cell>
        </row>
        <row r="145">
          <cell r="D145" t="str">
            <v>KVX30001000</v>
          </cell>
          <cell r="E145">
            <v>1362.7942350999999</v>
          </cell>
          <cell r="F145">
            <v>14</v>
          </cell>
          <cell r="G145">
            <v>504</v>
          </cell>
          <cell r="H145">
            <v>358.95161190000005</v>
          </cell>
          <cell r="M145">
            <v>239.53765500000003</v>
          </cell>
          <cell r="Q145">
            <v>2.9</v>
          </cell>
          <cell r="R145">
            <v>8.3986041999999994</v>
          </cell>
          <cell r="S145">
            <v>16.25526</v>
          </cell>
          <cell r="W145">
            <v>123.92412</v>
          </cell>
          <cell r="AD145">
            <v>108.826984</v>
          </cell>
        </row>
        <row r="146">
          <cell r="D146" t="str">
            <v>KVX10001250</v>
          </cell>
          <cell r="E146">
            <v>845.18531050000001</v>
          </cell>
          <cell r="F146">
            <v>13</v>
          </cell>
          <cell r="G146">
            <v>468</v>
          </cell>
          <cell r="H146">
            <v>119.65053730000001</v>
          </cell>
          <cell r="M146">
            <v>79.84588500000001</v>
          </cell>
          <cell r="Q146">
            <v>2.9</v>
          </cell>
          <cell r="R146">
            <v>8.3986041999999994</v>
          </cell>
          <cell r="S146">
            <v>16.25526</v>
          </cell>
          <cell r="W146">
            <v>41.308039999999998</v>
          </cell>
          <cell r="AD146">
            <v>108.826984</v>
          </cell>
        </row>
        <row r="147">
          <cell r="D147" t="str">
            <v>KVX12501250</v>
          </cell>
          <cell r="E147">
            <v>905.38642607500003</v>
          </cell>
          <cell r="F147">
            <v>13</v>
          </cell>
          <cell r="G147">
            <v>468</v>
          </cell>
          <cell r="H147">
            <v>149.56317162500002</v>
          </cell>
          <cell r="M147">
            <v>99.807356250000012</v>
          </cell>
          <cell r="Q147">
            <v>2.9</v>
          </cell>
          <cell r="R147">
            <v>8.3986041999999994</v>
          </cell>
          <cell r="S147">
            <v>16.25526</v>
          </cell>
          <cell r="W147">
            <v>51.635049999999993</v>
          </cell>
          <cell r="AD147">
            <v>108.826984</v>
          </cell>
        </row>
        <row r="148">
          <cell r="D148" t="str">
            <v>KVX15001250</v>
          </cell>
          <cell r="E148">
            <v>965.58754165000005</v>
          </cell>
          <cell r="F148">
            <v>13</v>
          </cell>
          <cell r="G148">
            <v>468</v>
          </cell>
          <cell r="H148">
            <v>179.47580595000002</v>
          </cell>
          <cell r="M148">
            <v>119.76882750000001</v>
          </cell>
          <cell r="Q148">
            <v>2.9</v>
          </cell>
          <cell r="R148">
            <v>8.3986041999999994</v>
          </cell>
          <cell r="S148">
            <v>16.25526</v>
          </cell>
          <cell r="W148">
            <v>61.962060000000001</v>
          </cell>
          <cell r="AD148">
            <v>108.826984</v>
          </cell>
        </row>
        <row r="149">
          <cell r="D149" t="str">
            <v>KVX17501250</v>
          </cell>
          <cell r="E149">
            <v>1025.788657225</v>
          </cell>
          <cell r="F149">
            <v>13</v>
          </cell>
          <cell r="G149">
            <v>468</v>
          </cell>
          <cell r="H149">
            <v>209.38844027500002</v>
          </cell>
          <cell r="M149">
            <v>139.73029875</v>
          </cell>
          <cell r="Q149">
            <v>2.9</v>
          </cell>
          <cell r="R149">
            <v>8.3986041999999994</v>
          </cell>
          <cell r="S149">
            <v>16.25526</v>
          </cell>
          <cell r="W149">
            <v>72.289069999999995</v>
          </cell>
          <cell r="AD149">
            <v>108.826984</v>
          </cell>
        </row>
        <row r="150">
          <cell r="D150" t="str">
            <v>KVX20001250</v>
          </cell>
          <cell r="E150">
            <v>1085.9897728000001</v>
          </cell>
          <cell r="F150">
            <v>13</v>
          </cell>
          <cell r="G150">
            <v>468</v>
          </cell>
          <cell r="H150">
            <v>239.30107460000002</v>
          </cell>
          <cell r="M150">
            <v>159.69177000000002</v>
          </cell>
          <cell r="Q150">
            <v>2.9</v>
          </cell>
          <cell r="R150">
            <v>8.3986041999999994</v>
          </cell>
          <cell r="S150">
            <v>16.25526</v>
          </cell>
          <cell r="W150">
            <v>82.616079999999997</v>
          </cell>
          <cell r="AD150">
            <v>108.826984</v>
          </cell>
        </row>
        <row r="151">
          <cell r="D151" t="str">
            <v>KVX22501250</v>
          </cell>
          <cell r="E151">
            <v>1182.1908883750002</v>
          </cell>
          <cell r="F151">
            <v>14</v>
          </cell>
          <cell r="G151">
            <v>504</v>
          </cell>
          <cell r="H151">
            <v>269.21370892500005</v>
          </cell>
          <cell r="M151">
            <v>179.65324125000001</v>
          </cell>
          <cell r="Q151">
            <v>2.9</v>
          </cell>
          <cell r="R151">
            <v>8.3986041999999994</v>
          </cell>
          <cell r="S151">
            <v>16.25526</v>
          </cell>
          <cell r="W151">
            <v>92.943089999999998</v>
          </cell>
          <cell r="AD151">
            <v>108.826984</v>
          </cell>
        </row>
        <row r="152">
          <cell r="D152" t="str">
            <v>KVX25001250</v>
          </cell>
          <cell r="E152">
            <v>1242.3920039499999</v>
          </cell>
          <cell r="F152">
            <v>14</v>
          </cell>
          <cell r="G152">
            <v>504</v>
          </cell>
          <cell r="H152">
            <v>299.12634325000005</v>
          </cell>
          <cell r="M152">
            <v>199.61471250000002</v>
          </cell>
          <cell r="Q152">
            <v>2.9</v>
          </cell>
          <cell r="R152">
            <v>8.3986041999999994</v>
          </cell>
          <cell r="S152">
            <v>16.25526</v>
          </cell>
          <cell r="W152">
            <v>103.27009999999999</v>
          </cell>
          <cell r="AD152">
            <v>108.826984</v>
          </cell>
        </row>
        <row r="153">
          <cell r="D153" t="str">
            <v>KVX27501250</v>
          </cell>
          <cell r="E153">
            <v>1302.5931195249998</v>
          </cell>
          <cell r="F153">
            <v>14</v>
          </cell>
          <cell r="G153">
            <v>504</v>
          </cell>
          <cell r="H153">
            <v>329.03897757500005</v>
          </cell>
          <cell r="M153">
            <v>219.57618375000001</v>
          </cell>
          <cell r="Q153">
            <v>2.9</v>
          </cell>
          <cell r="R153">
            <v>8.3986041999999994</v>
          </cell>
          <cell r="S153">
            <v>16.25526</v>
          </cell>
          <cell r="W153">
            <v>113.59711</v>
          </cell>
          <cell r="AD153">
            <v>108.826984</v>
          </cell>
        </row>
        <row r="154">
          <cell r="D154" t="str">
            <v>KVX30001250</v>
          </cell>
          <cell r="E154">
            <v>1362.7942350999999</v>
          </cell>
          <cell r="F154">
            <v>14</v>
          </cell>
          <cell r="G154">
            <v>504</v>
          </cell>
          <cell r="H154">
            <v>358.95161190000005</v>
          </cell>
          <cell r="M154">
            <v>239.53765500000003</v>
          </cell>
          <cell r="Q154">
            <v>2.9</v>
          </cell>
          <cell r="R154">
            <v>8.3986041999999994</v>
          </cell>
          <cell r="S154">
            <v>16.25526</v>
          </cell>
          <cell r="W154">
            <v>123.92412</v>
          </cell>
          <cell r="AD154">
            <v>108.826984</v>
          </cell>
        </row>
        <row r="155">
          <cell r="D155" t="str">
            <v>KVX10001500</v>
          </cell>
          <cell r="E155">
            <v>890.13558649999993</v>
          </cell>
          <cell r="F155">
            <v>13</v>
          </cell>
          <cell r="G155">
            <v>468</v>
          </cell>
          <cell r="H155">
            <v>119.65053730000001</v>
          </cell>
          <cell r="M155">
            <v>79.84588500000001</v>
          </cell>
          <cell r="Q155">
            <v>2.9</v>
          </cell>
          <cell r="R155">
            <v>8.3986041999999994</v>
          </cell>
          <cell r="S155">
            <v>16.25526</v>
          </cell>
          <cell r="W155">
            <v>59.051569999999998</v>
          </cell>
          <cell r="AD155">
            <v>136.03372999999999</v>
          </cell>
        </row>
        <row r="156">
          <cell r="D156" t="str">
            <v>KVX12501500</v>
          </cell>
          <cell r="E156">
            <v>954.772584575</v>
          </cell>
          <cell r="F156">
            <v>13</v>
          </cell>
          <cell r="G156">
            <v>468</v>
          </cell>
          <cell r="H156">
            <v>149.56317162500002</v>
          </cell>
          <cell r="M156">
            <v>99.807356250000012</v>
          </cell>
          <cell r="Q156">
            <v>2.9</v>
          </cell>
          <cell r="R156">
            <v>8.3986041999999994</v>
          </cell>
          <cell r="S156">
            <v>16.25526</v>
          </cell>
          <cell r="W156">
            <v>73.814462499999991</v>
          </cell>
          <cell r="AD156">
            <v>136.03372999999999</v>
          </cell>
        </row>
        <row r="157">
          <cell r="D157" t="str">
            <v>KVX15001500</v>
          </cell>
          <cell r="E157">
            <v>1019.4095826500001</v>
          </cell>
          <cell r="F157">
            <v>13</v>
          </cell>
          <cell r="G157">
            <v>468</v>
          </cell>
          <cell r="H157">
            <v>179.47580595000002</v>
          </cell>
          <cell r="M157">
            <v>119.76882750000001</v>
          </cell>
          <cell r="Q157">
            <v>2.9</v>
          </cell>
          <cell r="R157">
            <v>8.3986041999999994</v>
          </cell>
          <cell r="S157">
            <v>16.25526</v>
          </cell>
          <cell r="W157">
            <v>88.577354999999997</v>
          </cell>
          <cell r="AD157">
            <v>136.03372999999999</v>
          </cell>
        </row>
        <row r="158">
          <cell r="D158" t="str">
            <v>KVX17501500</v>
          </cell>
          <cell r="E158">
            <v>1084.046580725</v>
          </cell>
          <cell r="F158">
            <v>13</v>
          </cell>
          <cell r="G158">
            <v>468</v>
          </cell>
          <cell r="H158">
            <v>209.38844027500002</v>
          </cell>
          <cell r="M158">
            <v>139.73029875</v>
          </cell>
          <cell r="Q158">
            <v>2.9</v>
          </cell>
          <cell r="R158">
            <v>8.3986041999999994</v>
          </cell>
          <cell r="S158">
            <v>16.25526</v>
          </cell>
          <cell r="W158">
            <v>103.3402475</v>
          </cell>
          <cell r="AD158">
            <v>136.03372999999999</v>
          </cell>
        </row>
        <row r="159">
          <cell r="D159" t="str">
            <v>KVX20001500</v>
          </cell>
          <cell r="E159">
            <v>1148.6835787999999</v>
          </cell>
          <cell r="F159">
            <v>13</v>
          </cell>
          <cell r="G159">
            <v>468</v>
          </cell>
          <cell r="H159">
            <v>239.30107460000002</v>
          </cell>
          <cell r="M159">
            <v>159.69177000000002</v>
          </cell>
          <cell r="Q159">
            <v>2.9</v>
          </cell>
          <cell r="R159">
            <v>8.3986041999999994</v>
          </cell>
          <cell r="S159">
            <v>16.25526</v>
          </cell>
          <cell r="W159">
            <v>118.10314</v>
          </cell>
          <cell r="AD159">
            <v>136.03372999999999</v>
          </cell>
        </row>
        <row r="160">
          <cell r="D160" t="str">
            <v>KVX22501500</v>
          </cell>
          <cell r="E160">
            <v>1249.3205768749999</v>
          </cell>
          <cell r="F160">
            <v>14</v>
          </cell>
          <cell r="G160">
            <v>504</v>
          </cell>
          <cell r="H160">
            <v>269.21370892500005</v>
          </cell>
          <cell r="M160">
            <v>179.65324125000001</v>
          </cell>
          <cell r="Q160">
            <v>2.9</v>
          </cell>
          <cell r="R160">
            <v>8.3986041999999994</v>
          </cell>
          <cell r="S160">
            <v>16.25526</v>
          </cell>
          <cell r="W160">
            <v>132.86603249999999</v>
          </cell>
          <cell r="AD160">
            <v>136.03372999999999</v>
          </cell>
        </row>
        <row r="161">
          <cell r="D161" t="str">
            <v>KVX25001500</v>
          </cell>
          <cell r="E161">
            <v>1313.95757495</v>
          </cell>
          <cell r="F161">
            <v>14</v>
          </cell>
          <cell r="G161">
            <v>504</v>
          </cell>
          <cell r="H161">
            <v>299.12634325000005</v>
          </cell>
          <cell r="M161">
            <v>199.61471250000002</v>
          </cell>
          <cell r="Q161">
            <v>2.9</v>
          </cell>
          <cell r="R161">
            <v>8.3986041999999994</v>
          </cell>
          <cell r="S161">
            <v>16.25526</v>
          </cell>
          <cell r="W161">
            <v>147.62892499999998</v>
          </cell>
          <cell r="AD161">
            <v>136.03372999999999</v>
          </cell>
        </row>
        <row r="162">
          <cell r="D162" t="str">
            <v>KVX27501500</v>
          </cell>
          <cell r="E162">
            <v>1378.594573025</v>
          </cell>
          <cell r="F162">
            <v>14</v>
          </cell>
          <cell r="G162">
            <v>504</v>
          </cell>
          <cell r="H162">
            <v>329.03897757500005</v>
          </cell>
          <cell r="M162">
            <v>219.57618375000001</v>
          </cell>
          <cell r="Q162">
            <v>2.9</v>
          </cell>
          <cell r="R162">
            <v>8.3986041999999994</v>
          </cell>
          <cell r="S162">
            <v>16.25526</v>
          </cell>
          <cell r="W162">
            <v>162.3918175</v>
          </cell>
          <cell r="AD162">
            <v>136.03372999999999</v>
          </cell>
        </row>
        <row r="163">
          <cell r="D163" t="str">
            <v>KVX30001500</v>
          </cell>
          <cell r="E163">
            <v>1443.2315711000001</v>
          </cell>
          <cell r="F163">
            <v>14</v>
          </cell>
          <cell r="G163">
            <v>504</v>
          </cell>
          <cell r="H163">
            <v>358.95161190000005</v>
          </cell>
          <cell r="M163">
            <v>239.53765500000003</v>
          </cell>
          <cell r="Q163">
            <v>2.9</v>
          </cell>
          <cell r="R163">
            <v>8.3986041999999994</v>
          </cell>
          <cell r="S163">
            <v>16.25526</v>
          </cell>
          <cell r="W163">
            <v>177.15470999999999</v>
          </cell>
          <cell r="AD163">
            <v>136.03372999999999</v>
          </cell>
        </row>
        <row r="164">
          <cell r="D164" t="str">
            <v>KVX10001750</v>
          </cell>
          <cell r="E164">
            <v>975.30453049999994</v>
          </cell>
          <cell r="F164">
            <v>13</v>
          </cell>
          <cell r="G164">
            <v>468</v>
          </cell>
          <cell r="H164">
            <v>119.65053730000001</v>
          </cell>
          <cell r="M164">
            <v>79.84588500000001</v>
          </cell>
          <cell r="Q164">
            <v>2.9</v>
          </cell>
          <cell r="R164">
            <v>8.3986041999999994</v>
          </cell>
          <cell r="S164">
            <v>16.25526</v>
          </cell>
          <cell r="W164">
            <v>70.880589999999998</v>
          </cell>
          <cell r="AD164">
            <v>209.37365399999999</v>
          </cell>
        </row>
        <row r="165">
          <cell r="D165" t="str">
            <v>KVX12501750</v>
          </cell>
          <cell r="E165">
            <v>1042.8987835749999</v>
          </cell>
          <cell r="F165">
            <v>13</v>
          </cell>
          <cell r="G165">
            <v>468</v>
          </cell>
          <cell r="H165">
            <v>149.56317162500002</v>
          </cell>
          <cell r="M165">
            <v>99.807356250000012</v>
          </cell>
          <cell r="Q165">
            <v>2.9</v>
          </cell>
          <cell r="R165">
            <v>8.3986041999999994</v>
          </cell>
          <cell r="S165">
            <v>16.25526</v>
          </cell>
          <cell r="W165">
            <v>88.600737500000008</v>
          </cell>
          <cell r="AD165">
            <v>209.37365399999999</v>
          </cell>
        </row>
        <row r="166">
          <cell r="D166" t="str">
            <v>KVX15001750</v>
          </cell>
          <cell r="E166">
            <v>1110.49303665</v>
          </cell>
          <cell r="F166">
            <v>13</v>
          </cell>
          <cell r="G166">
            <v>468</v>
          </cell>
          <cell r="H166">
            <v>179.47580595000002</v>
          </cell>
          <cell r="M166">
            <v>119.76882750000001</v>
          </cell>
          <cell r="Q166">
            <v>2.9</v>
          </cell>
          <cell r="R166">
            <v>8.3986041999999994</v>
          </cell>
          <cell r="S166">
            <v>16.25526</v>
          </cell>
          <cell r="W166">
            <v>106.32088499999999</v>
          </cell>
          <cell r="AD166">
            <v>209.37365399999999</v>
          </cell>
        </row>
        <row r="167">
          <cell r="D167" t="str">
            <v>KVX17501750</v>
          </cell>
          <cell r="E167">
            <v>1178.0872897250001</v>
          </cell>
          <cell r="F167">
            <v>13</v>
          </cell>
          <cell r="G167">
            <v>468</v>
          </cell>
          <cell r="H167">
            <v>209.38844027500002</v>
          </cell>
          <cell r="M167">
            <v>139.73029875</v>
          </cell>
          <cell r="Q167">
            <v>2.9</v>
          </cell>
          <cell r="R167">
            <v>8.3986041999999994</v>
          </cell>
          <cell r="S167">
            <v>16.25526</v>
          </cell>
          <cell r="W167">
            <v>124.0410325</v>
          </cell>
          <cell r="AD167">
            <v>209.37365399999999</v>
          </cell>
        </row>
        <row r="168">
          <cell r="D168" t="str">
            <v>KVX20001750</v>
          </cell>
          <cell r="E168">
            <v>1281.6815428</v>
          </cell>
          <cell r="F168">
            <v>14</v>
          </cell>
          <cell r="G168">
            <v>504</v>
          </cell>
          <cell r="H168">
            <v>239.30107460000002</v>
          </cell>
          <cell r="M168">
            <v>159.69177000000002</v>
          </cell>
          <cell r="Q168">
            <v>2.9</v>
          </cell>
          <cell r="R168">
            <v>8.3986041999999994</v>
          </cell>
          <cell r="S168">
            <v>16.25526</v>
          </cell>
          <cell r="W168">
            <v>141.76118</v>
          </cell>
          <cell r="AD168">
            <v>209.37365399999999</v>
          </cell>
        </row>
        <row r="169">
          <cell r="D169" t="str">
            <v>KVX22501750</v>
          </cell>
          <cell r="E169">
            <v>1349.2757958750001</v>
          </cell>
          <cell r="F169">
            <v>14</v>
          </cell>
          <cell r="G169">
            <v>504</v>
          </cell>
          <cell r="H169">
            <v>269.21370892500005</v>
          </cell>
          <cell r="M169">
            <v>179.65324125000001</v>
          </cell>
          <cell r="Q169">
            <v>2.9</v>
          </cell>
          <cell r="R169">
            <v>8.3986041999999994</v>
          </cell>
          <cell r="S169">
            <v>16.25526</v>
          </cell>
          <cell r="W169">
            <v>159.48132749999999</v>
          </cell>
          <cell r="AD169">
            <v>209.37365399999999</v>
          </cell>
        </row>
        <row r="170">
          <cell r="D170" t="str">
            <v>KVX25001750</v>
          </cell>
          <cell r="E170">
            <v>1416.87004895</v>
          </cell>
          <cell r="F170">
            <v>14</v>
          </cell>
          <cell r="G170">
            <v>504</v>
          </cell>
          <cell r="H170">
            <v>299.12634325000005</v>
          </cell>
          <cell r="M170">
            <v>199.61471250000002</v>
          </cell>
          <cell r="Q170">
            <v>2.9</v>
          </cell>
          <cell r="R170">
            <v>8.3986041999999994</v>
          </cell>
          <cell r="S170">
            <v>16.25526</v>
          </cell>
          <cell r="W170">
            <v>177.20147500000002</v>
          </cell>
          <cell r="AD170">
            <v>209.37365399999999</v>
          </cell>
        </row>
        <row r="171">
          <cell r="D171" t="str">
            <v>KVX27501750</v>
          </cell>
          <cell r="E171">
            <v>1484.4643020249998</v>
          </cell>
          <cell r="F171">
            <v>14</v>
          </cell>
          <cell r="G171">
            <v>504</v>
          </cell>
          <cell r="H171">
            <v>329.03897757500005</v>
          </cell>
          <cell r="M171">
            <v>219.57618375000001</v>
          </cell>
          <cell r="Q171">
            <v>2.9</v>
          </cell>
          <cell r="R171">
            <v>8.3986041999999994</v>
          </cell>
          <cell r="S171">
            <v>16.25526</v>
          </cell>
          <cell r="W171">
            <v>194.92162249999998</v>
          </cell>
          <cell r="AD171">
            <v>209.37365399999999</v>
          </cell>
        </row>
        <row r="172">
          <cell r="D172" t="str">
            <v>KVX30001750</v>
          </cell>
          <cell r="E172">
            <v>1552.0585550999999</v>
          </cell>
          <cell r="F172">
            <v>14</v>
          </cell>
          <cell r="G172">
            <v>504</v>
          </cell>
          <cell r="H172">
            <v>358.95161190000005</v>
          </cell>
          <cell r="M172">
            <v>239.53765500000003</v>
          </cell>
          <cell r="Q172">
            <v>2.9</v>
          </cell>
          <cell r="R172">
            <v>8.3986041999999994</v>
          </cell>
          <cell r="S172">
            <v>16.25526</v>
          </cell>
          <cell r="W172">
            <v>212.64176999999998</v>
          </cell>
          <cell r="AD172">
            <v>209.37365399999999</v>
          </cell>
        </row>
        <row r="173">
          <cell r="D173" t="str">
            <v>KVX10002000</v>
          </cell>
          <cell r="E173">
            <v>1067.5708864999999</v>
          </cell>
          <cell r="F173">
            <v>13</v>
          </cell>
          <cell r="G173">
            <v>468</v>
          </cell>
          <cell r="H173">
            <v>119.65053730000001</v>
          </cell>
          <cell r="M173">
            <v>79.84588500000001</v>
          </cell>
          <cell r="Q173">
            <v>2.9</v>
          </cell>
          <cell r="R173">
            <v>8.3986041999999994</v>
          </cell>
          <cell r="S173">
            <v>16.25526</v>
          </cell>
          <cell r="W173">
            <v>88.624119999999991</v>
          </cell>
          <cell r="AD173">
            <v>283.89648</v>
          </cell>
        </row>
        <row r="174">
          <cell r="D174" t="str">
            <v>KVX12502000</v>
          </cell>
          <cell r="E174">
            <v>1139.6010220749999</v>
          </cell>
          <cell r="F174">
            <v>13</v>
          </cell>
          <cell r="G174">
            <v>468</v>
          </cell>
          <cell r="H174">
            <v>149.56317162500002</v>
          </cell>
          <cell r="M174">
            <v>99.807356250000012</v>
          </cell>
          <cell r="Q174">
            <v>2.9</v>
          </cell>
          <cell r="R174">
            <v>8.3986041999999994</v>
          </cell>
          <cell r="S174">
            <v>16.25526</v>
          </cell>
          <cell r="W174">
            <v>110.78014999999999</v>
          </cell>
          <cell r="AD174">
            <v>283.89648</v>
          </cell>
        </row>
        <row r="175">
          <cell r="D175" t="str">
            <v>KVX15002000</v>
          </cell>
          <cell r="E175">
            <v>1211.6311576500002</v>
          </cell>
          <cell r="F175">
            <v>13</v>
          </cell>
          <cell r="G175">
            <v>468</v>
          </cell>
          <cell r="H175">
            <v>179.47580595000002</v>
          </cell>
          <cell r="M175">
            <v>119.76882750000001</v>
          </cell>
          <cell r="Q175">
            <v>2.9</v>
          </cell>
          <cell r="R175">
            <v>8.3986041999999994</v>
          </cell>
          <cell r="S175">
            <v>16.25526</v>
          </cell>
          <cell r="W175">
            <v>132.93617999999998</v>
          </cell>
          <cell r="AD175">
            <v>283.89648</v>
          </cell>
        </row>
        <row r="176">
          <cell r="D176" t="str">
            <v>KVX17502000</v>
          </cell>
          <cell r="E176">
            <v>1283.661293225</v>
          </cell>
          <cell r="F176">
            <v>13</v>
          </cell>
          <cell r="G176">
            <v>468</v>
          </cell>
          <cell r="H176">
            <v>209.38844027500002</v>
          </cell>
          <cell r="M176">
            <v>139.73029875</v>
          </cell>
          <cell r="Q176">
            <v>2.9</v>
          </cell>
          <cell r="R176">
            <v>8.3986041999999994</v>
          </cell>
          <cell r="S176">
            <v>16.25526</v>
          </cell>
          <cell r="W176">
            <v>155.09220999999999</v>
          </cell>
          <cell r="AD176">
            <v>283.89648</v>
          </cell>
        </row>
        <row r="177">
          <cell r="D177" t="str">
            <v>KVX20002000</v>
          </cell>
          <cell r="E177">
            <v>1355.6914287999998</v>
          </cell>
          <cell r="F177">
            <v>13</v>
          </cell>
          <cell r="G177">
            <v>468</v>
          </cell>
          <cell r="H177">
            <v>239.30107460000002</v>
          </cell>
          <cell r="M177">
            <v>159.69177000000002</v>
          </cell>
          <cell r="Q177">
            <v>2.9</v>
          </cell>
          <cell r="R177">
            <v>8.3986041999999994</v>
          </cell>
          <cell r="S177">
            <v>16.25526</v>
          </cell>
          <cell r="W177">
            <v>177.24823999999998</v>
          </cell>
          <cell r="AD177">
            <v>283.89648</v>
          </cell>
        </row>
        <row r="178">
          <cell r="D178" t="str">
            <v>KVX22502000</v>
          </cell>
          <cell r="E178">
            <v>1427.7215643750001</v>
          </cell>
          <cell r="F178">
            <v>13</v>
          </cell>
          <cell r="G178">
            <v>468</v>
          </cell>
          <cell r="H178">
            <v>269.21370892500005</v>
          </cell>
          <cell r="M178">
            <v>179.65324125000001</v>
          </cell>
          <cell r="Q178">
            <v>2.9</v>
          </cell>
          <cell r="R178">
            <v>8.3986041999999994</v>
          </cell>
          <cell r="S178">
            <v>16.25526</v>
          </cell>
          <cell r="W178">
            <v>199.40427</v>
          </cell>
          <cell r="AD178">
            <v>283.89648</v>
          </cell>
        </row>
        <row r="179">
          <cell r="D179" t="str">
            <v>KVX25002000</v>
          </cell>
          <cell r="E179">
            <v>1535.7516999499999</v>
          </cell>
          <cell r="F179">
            <v>14</v>
          </cell>
          <cell r="G179">
            <v>504</v>
          </cell>
          <cell r="H179">
            <v>299.12634325000005</v>
          </cell>
          <cell r="M179">
            <v>199.61471250000002</v>
          </cell>
          <cell r="Q179">
            <v>2.9</v>
          </cell>
          <cell r="R179">
            <v>8.3986041999999994</v>
          </cell>
          <cell r="S179">
            <v>16.25526</v>
          </cell>
          <cell r="W179">
            <v>221.56029999999998</v>
          </cell>
          <cell r="AD179">
            <v>283.89648</v>
          </cell>
        </row>
        <row r="180">
          <cell r="D180" t="str">
            <v>KVX27502000</v>
          </cell>
          <cell r="E180">
            <v>1607.7818355249997</v>
          </cell>
          <cell r="F180">
            <v>14</v>
          </cell>
          <cell r="G180">
            <v>504</v>
          </cell>
          <cell r="H180">
            <v>329.03897757500005</v>
          </cell>
          <cell r="M180">
            <v>219.57618375000001</v>
          </cell>
          <cell r="Q180">
            <v>2.9</v>
          </cell>
          <cell r="R180">
            <v>8.3986041999999994</v>
          </cell>
          <cell r="S180">
            <v>16.25526</v>
          </cell>
          <cell r="W180">
            <v>243.71633</v>
          </cell>
          <cell r="AD180">
            <v>283.89648</v>
          </cell>
        </row>
        <row r="181">
          <cell r="D181" t="str">
            <v>KVX30002000</v>
          </cell>
          <cell r="E181">
            <v>1679.8119710999999</v>
          </cell>
          <cell r="F181">
            <v>14</v>
          </cell>
          <cell r="G181">
            <v>504</v>
          </cell>
          <cell r="H181">
            <v>358.95161190000005</v>
          </cell>
          <cell r="M181">
            <v>239.53765500000003</v>
          </cell>
          <cell r="Q181">
            <v>2.9</v>
          </cell>
          <cell r="R181">
            <v>8.3986041999999994</v>
          </cell>
          <cell r="S181">
            <v>16.25526</v>
          </cell>
          <cell r="W181">
            <v>265.87235999999996</v>
          </cell>
          <cell r="AD181">
            <v>283.89648</v>
          </cell>
        </row>
        <row r="182">
          <cell r="D182" t="str">
            <v>KVI10001000</v>
          </cell>
          <cell r="E182">
            <v>1416.4362194999999</v>
          </cell>
          <cell r="F182">
            <v>20</v>
          </cell>
          <cell r="G182">
            <v>720</v>
          </cell>
          <cell r="H182">
            <v>119.65053730000001</v>
          </cell>
          <cell r="L182">
            <v>209.37365399999999</v>
          </cell>
          <cell r="O182">
            <v>9.9700000000000006</v>
          </cell>
          <cell r="Q182">
            <v>5.16</v>
          </cell>
          <cell r="R182">
            <v>8.3986041999999994</v>
          </cell>
          <cell r="S182">
            <v>16.25526</v>
          </cell>
          <cell r="T182">
            <v>94.69</v>
          </cell>
          <cell r="W182">
            <v>41.308039999999998</v>
          </cell>
          <cell r="AD182">
            <v>191.630124</v>
          </cell>
        </row>
        <row r="183">
          <cell r="D183" t="str">
            <v>KVI12501000</v>
          </cell>
          <cell r="E183">
            <v>1511.5117773250001</v>
          </cell>
          <cell r="F183">
            <v>20</v>
          </cell>
          <cell r="G183">
            <v>720</v>
          </cell>
          <cell r="H183">
            <v>149.56317162500002</v>
          </cell>
          <cell r="L183">
            <v>261.71706749999998</v>
          </cell>
          <cell r="O183">
            <v>12.4625</v>
          </cell>
          <cell r="Q183">
            <v>5.16</v>
          </cell>
          <cell r="R183">
            <v>8.3986041999999994</v>
          </cell>
          <cell r="S183">
            <v>16.25526</v>
          </cell>
          <cell r="T183">
            <v>94.69</v>
          </cell>
          <cell r="W183">
            <v>51.635049999999993</v>
          </cell>
          <cell r="AD183">
            <v>191.630124</v>
          </cell>
        </row>
        <row r="184">
          <cell r="D184" t="str">
            <v>KVI15001000</v>
          </cell>
          <cell r="E184">
            <v>1606.5873351499999</v>
          </cell>
          <cell r="F184">
            <v>20</v>
          </cell>
          <cell r="G184">
            <v>720</v>
          </cell>
          <cell r="H184">
            <v>179.47580595000002</v>
          </cell>
          <cell r="L184">
            <v>314.06048099999998</v>
          </cell>
          <cell r="O184">
            <v>14.955000000000002</v>
          </cell>
          <cell r="Q184">
            <v>5.16</v>
          </cell>
          <cell r="R184">
            <v>8.3986041999999994</v>
          </cell>
          <cell r="S184">
            <v>16.25526</v>
          </cell>
          <cell r="T184">
            <v>94.69</v>
          </cell>
          <cell r="W184">
            <v>61.962060000000001</v>
          </cell>
          <cell r="AD184">
            <v>191.630124</v>
          </cell>
        </row>
        <row r="185">
          <cell r="D185" t="str">
            <v>KVI17501000</v>
          </cell>
          <cell r="E185">
            <v>1701.662892975</v>
          </cell>
          <cell r="F185">
            <v>20</v>
          </cell>
          <cell r="G185">
            <v>720</v>
          </cell>
          <cell r="H185">
            <v>209.38844027500002</v>
          </cell>
          <cell r="L185">
            <v>366.40389449999998</v>
          </cell>
          <cell r="O185">
            <v>17.447500000000002</v>
          </cell>
          <cell r="Q185">
            <v>5.16</v>
          </cell>
          <cell r="R185">
            <v>8.3986041999999994</v>
          </cell>
          <cell r="S185">
            <v>16.25526</v>
          </cell>
          <cell r="T185">
            <v>94.69</v>
          </cell>
          <cell r="W185">
            <v>72.289069999999995</v>
          </cell>
          <cell r="AD185">
            <v>191.630124</v>
          </cell>
        </row>
        <row r="186">
          <cell r="D186" t="str">
            <v>KVI20001000</v>
          </cell>
          <cell r="E186">
            <v>1796.7384508</v>
          </cell>
          <cell r="F186">
            <v>20</v>
          </cell>
          <cell r="G186">
            <v>720</v>
          </cell>
          <cell r="H186">
            <v>239.30107460000002</v>
          </cell>
          <cell r="L186">
            <v>418.74730799999998</v>
          </cell>
          <cell r="O186">
            <v>19.940000000000001</v>
          </cell>
          <cell r="Q186">
            <v>5.16</v>
          </cell>
          <cell r="R186">
            <v>8.3986041999999994</v>
          </cell>
          <cell r="S186">
            <v>16.25526</v>
          </cell>
          <cell r="T186">
            <v>94.69</v>
          </cell>
          <cell r="W186">
            <v>82.616079999999997</v>
          </cell>
          <cell r="AD186">
            <v>191.630124</v>
          </cell>
        </row>
        <row r="187">
          <cell r="D187" t="str">
            <v>KVI22501000</v>
          </cell>
          <cell r="E187">
            <v>1927.8140086249998</v>
          </cell>
          <cell r="F187">
            <v>21</v>
          </cell>
          <cell r="G187">
            <v>756</v>
          </cell>
          <cell r="H187">
            <v>269.21370892500005</v>
          </cell>
          <cell r="L187">
            <v>471.09072149999997</v>
          </cell>
          <cell r="O187">
            <v>22.432500000000001</v>
          </cell>
          <cell r="Q187">
            <v>5.16</v>
          </cell>
          <cell r="R187">
            <v>8.3986041999999994</v>
          </cell>
          <cell r="S187">
            <v>16.25526</v>
          </cell>
          <cell r="T187">
            <v>94.69</v>
          </cell>
          <cell r="W187">
            <v>92.943089999999998</v>
          </cell>
          <cell r="AD187">
            <v>191.630124</v>
          </cell>
        </row>
        <row r="188">
          <cell r="D188" t="str">
            <v>KVI25001000</v>
          </cell>
          <cell r="E188">
            <v>2022.8895664499998</v>
          </cell>
          <cell r="F188">
            <v>21</v>
          </cell>
          <cell r="G188">
            <v>756</v>
          </cell>
          <cell r="H188">
            <v>299.12634325000005</v>
          </cell>
          <cell r="L188">
            <v>523.43413499999997</v>
          </cell>
          <cell r="O188">
            <v>24.925000000000001</v>
          </cell>
          <cell r="Q188">
            <v>5.16</v>
          </cell>
          <cell r="R188">
            <v>8.3986041999999994</v>
          </cell>
          <cell r="S188">
            <v>16.25526</v>
          </cell>
          <cell r="T188">
            <v>94.69</v>
          </cell>
          <cell r="W188">
            <v>103.27009999999999</v>
          </cell>
          <cell r="AD188">
            <v>191.630124</v>
          </cell>
        </row>
        <row r="189">
          <cell r="D189" t="str">
            <v>KVI27501000</v>
          </cell>
          <cell r="E189">
            <v>2117.9651242749997</v>
          </cell>
          <cell r="F189">
            <v>21</v>
          </cell>
          <cell r="G189">
            <v>756</v>
          </cell>
          <cell r="H189">
            <v>329.03897757500005</v>
          </cell>
          <cell r="L189">
            <v>575.77754849999997</v>
          </cell>
          <cell r="O189">
            <v>27.4175</v>
          </cell>
          <cell r="Q189">
            <v>5.16</v>
          </cell>
          <cell r="R189">
            <v>8.3986041999999994</v>
          </cell>
          <cell r="S189">
            <v>16.25526</v>
          </cell>
          <cell r="T189">
            <v>94.69</v>
          </cell>
          <cell r="W189">
            <v>113.59711</v>
          </cell>
          <cell r="AD189">
            <v>191.630124</v>
          </cell>
        </row>
        <row r="190">
          <cell r="D190" t="str">
            <v>KVI30001000</v>
          </cell>
          <cell r="E190">
            <v>2213.0406820999997</v>
          </cell>
          <cell r="F190">
            <v>21</v>
          </cell>
          <cell r="G190">
            <v>756</v>
          </cell>
          <cell r="H190">
            <v>358.95161190000005</v>
          </cell>
          <cell r="L190">
            <v>628.12096199999996</v>
          </cell>
          <cell r="O190">
            <v>29.910000000000004</v>
          </cell>
          <cell r="Q190">
            <v>5.16</v>
          </cell>
          <cell r="R190">
            <v>8.3986041999999994</v>
          </cell>
          <cell r="S190">
            <v>16.25526</v>
          </cell>
          <cell r="T190">
            <v>94.69</v>
          </cell>
          <cell r="W190">
            <v>123.92412</v>
          </cell>
          <cell r="AD190">
            <v>191.630124</v>
          </cell>
        </row>
        <row r="191">
          <cell r="D191" t="str">
            <v>KVI10001250</v>
          </cell>
          <cell r="E191">
            <v>1416.4362194999999</v>
          </cell>
          <cell r="F191">
            <v>20</v>
          </cell>
          <cell r="G191">
            <v>720</v>
          </cell>
          <cell r="H191">
            <v>119.65053730000001</v>
          </cell>
          <cell r="L191">
            <v>209.37365399999999</v>
          </cell>
          <cell r="O191">
            <v>9.9700000000000006</v>
          </cell>
          <cell r="Q191">
            <v>5.16</v>
          </cell>
          <cell r="R191">
            <v>8.3986041999999994</v>
          </cell>
          <cell r="S191">
            <v>16.25526</v>
          </cell>
          <cell r="T191">
            <v>94.69</v>
          </cell>
          <cell r="W191">
            <v>41.308039999999998</v>
          </cell>
          <cell r="AD191">
            <v>191.630124</v>
          </cell>
        </row>
        <row r="192">
          <cell r="D192" t="str">
            <v>KVI12501250</v>
          </cell>
          <cell r="E192">
            <v>1511.5117773250001</v>
          </cell>
          <cell r="F192">
            <v>20</v>
          </cell>
          <cell r="G192">
            <v>720</v>
          </cell>
          <cell r="H192">
            <v>149.56317162500002</v>
          </cell>
          <cell r="L192">
            <v>261.71706749999998</v>
          </cell>
          <cell r="O192">
            <v>12.4625</v>
          </cell>
          <cell r="Q192">
            <v>5.16</v>
          </cell>
          <cell r="R192">
            <v>8.3986041999999994</v>
          </cell>
          <cell r="S192">
            <v>16.25526</v>
          </cell>
          <cell r="T192">
            <v>94.69</v>
          </cell>
          <cell r="W192">
            <v>51.635049999999993</v>
          </cell>
          <cell r="AD192">
            <v>191.630124</v>
          </cell>
        </row>
        <row r="193">
          <cell r="D193" t="str">
            <v>KVI15001250</v>
          </cell>
          <cell r="E193">
            <v>1606.5873351499999</v>
          </cell>
          <cell r="F193">
            <v>20</v>
          </cell>
          <cell r="G193">
            <v>720</v>
          </cell>
          <cell r="H193">
            <v>179.47580595000002</v>
          </cell>
          <cell r="L193">
            <v>314.06048099999998</v>
          </cell>
          <cell r="O193">
            <v>14.955000000000002</v>
          </cell>
          <cell r="Q193">
            <v>5.16</v>
          </cell>
          <cell r="R193">
            <v>8.3986041999999994</v>
          </cell>
          <cell r="S193">
            <v>16.25526</v>
          </cell>
          <cell r="T193">
            <v>94.69</v>
          </cell>
          <cell r="W193">
            <v>61.962060000000001</v>
          </cell>
          <cell r="AD193">
            <v>191.630124</v>
          </cell>
        </row>
        <row r="194">
          <cell r="D194" t="str">
            <v>KVI17501250</v>
          </cell>
          <cell r="E194">
            <v>1701.662892975</v>
          </cell>
          <cell r="F194">
            <v>20</v>
          </cell>
          <cell r="G194">
            <v>720</v>
          </cell>
          <cell r="H194">
            <v>209.38844027500002</v>
          </cell>
          <cell r="L194">
            <v>366.40389449999998</v>
          </cell>
          <cell r="O194">
            <v>17.447500000000002</v>
          </cell>
          <cell r="Q194">
            <v>5.16</v>
          </cell>
          <cell r="R194">
            <v>8.3986041999999994</v>
          </cell>
          <cell r="S194">
            <v>16.25526</v>
          </cell>
          <cell r="T194">
            <v>94.69</v>
          </cell>
          <cell r="W194">
            <v>72.289069999999995</v>
          </cell>
          <cell r="AD194">
            <v>191.630124</v>
          </cell>
        </row>
        <row r="195">
          <cell r="D195" t="str">
            <v>KVI20001250</v>
          </cell>
          <cell r="E195">
            <v>1796.7384508</v>
          </cell>
          <cell r="F195">
            <v>20</v>
          </cell>
          <cell r="G195">
            <v>720</v>
          </cell>
          <cell r="H195">
            <v>239.30107460000002</v>
          </cell>
          <cell r="L195">
            <v>418.74730799999998</v>
          </cell>
          <cell r="O195">
            <v>19.940000000000001</v>
          </cell>
          <cell r="Q195">
            <v>5.16</v>
          </cell>
          <cell r="R195">
            <v>8.3986041999999994</v>
          </cell>
          <cell r="S195">
            <v>16.25526</v>
          </cell>
          <cell r="T195">
            <v>94.69</v>
          </cell>
          <cell r="W195">
            <v>82.616079999999997</v>
          </cell>
          <cell r="AD195">
            <v>191.630124</v>
          </cell>
        </row>
        <row r="196">
          <cell r="D196" t="str">
            <v>KVI22501250</v>
          </cell>
          <cell r="E196">
            <v>1927.8140086249998</v>
          </cell>
          <cell r="F196">
            <v>21</v>
          </cell>
          <cell r="G196">
            <v>756</v>
          </cell>
          <cell r="H196">
            <v>269.21370892500005</v>
          </cell>
          <cell r="L196">
            <v>471.09072149999997</v>
          </cell>
          <cell r="O196">
            <v>22.432500000000001</v>
          </cell>
          <cell r="Q196">
            <v>5.16</v>
          </cell>
          <cell r="R196">
            <v>8.3986041999999994</v>
          </cell>
          <cell r="S196">
            <v>16.25526</v>
          </cell>
          <cell r="T196">
            <v>94.69</v>
          </cell>
          <cell r="W196">
            <v>92.943089999999998</v>
          </cell>
          <cell r="AD196">
            <v>191.630124</v>
          </cell>
        </row>
        <row r="197">
          <cell r="D197" t="str">
            <v>KVI25001250</v>
          </cell>
          <cell r="E197">
            <v>2022.8895664499998</v>
          </cell>
          <cell r="F197">
            <v>21</v>
          </cell>
          <cell r="G197">
            <v>756</v>
          </cell>
          <cell r="H197">
            <v>299.12634325000005</v>
          </cell>
          <cell r="L197">
            <v>523.43413499999997</v>
          </cell>
          <cell r="O197">
            <v>24.925000000000001</v>
          </cell>
          <cell r="Q197">
            <v>5.16</v>
          </cell>
          <cell r="R197">
            <v>8.3986041999999994</v>
          </cell>
          <cell r="S197">
            <v>16.25526</v>
          </cell>
          <cell r="T197">
            <v>94.69</v>
          </cell>
          <cell r="W197">
            <v>103.27009999999999</v>
          </cell>
          <cell r="AD197">
            <v>191.630124</v>
          </cell>
        </row>
        <row r="198">
          <cell r="D198" t="str">
            <v>KVI27501250</v>
          </cell>
          <cell r="E198">
            <v>2117.9651242749997</v>
          </cell>
          <cell r="F198">
            <v>21</v>
          </cell>
          <cell r="G198">
            <v>756</v>
          </cell>
          <cell r="H198">
            <v>329.03897757500005</v>
          </cell>
          <cell r="L198">
            <v>575.77754849999997</v>
          </cell>
          <cell r="O198">
            <v>27.4175</v>
          </cell>
          <cell r="Q198">
            <v>5.16</v>
          </cell>
          <cell r="R198">
            <v>8.3986041999999994</v>
          </cell>
          <cell r="S198">
            <v>16.25526</v>
          </cell>
          <cell r="T198">
            <v>94.69</v>
          </cell>
          <cell r="W198">
            <v>113.59711</v>
          </cell>
          <cell r="AD198">
            <v>191.630124</v>
          </cell>
        </row>
        <row r="199">
          <cell r="D199" t="str">
            <v>KVI30001250</v>
          </cell>
          <cell r="E199">
            <v>2213.0406820999997</v>
          </cell>
          <cell r="F199">
            <v>21</v>
          </cell>
          <cell r="G199">
            <v>756</v>
          </cell>
          <cell r="H199">
            <v>358.95161190000005</v>
          </cell>
          <cell r="L199">
            <v>628.12096199999996</v>
          </cell>
          <cell r="O199">
            <v>29.910000000000004</v>
          </cell>
          <cell r="Q199">
            <v>5.16</v>
          </cell>
          <cell r="R199">
            <v>8.3986041999999994</v>
          </cell>
          <cell r="S199">
            <v>16.25526</v>
          </cell>
          <cell r="T199">
            <v>94.69</v>
          </cell>
          <cell r="W199">
            <v>123.92412</v>
          </cell>
          <cell r="AD199">
            <v>191.630124</v>
          </cell>
        </row>
        <row r="200">
          <cell r="D200" t="str">
            <v>KVI10001500</v>
          </cell>
          <cell r="E200">
            <v>1482.6787315000001</v>
          </cell>
          <cell r="F200">
            <v>20</v>
          </cell>
          <cell r="G200">
            <v>720</v>
          </cell>
          <cell r="H200">
            <v>119.65053730000001</v>
          </cell>
          <cell r="L200">
            <v>209.37365399999999</v>
          </cell>
          <cell r="O200">
            <v>9.9700000000000006</v>
          </cell>
          <cell r="Q200">
            <v>5.16</v>
          </cell>
          <cell r="R200">
            <v>8.3986041999999994</v>
          </cell>
          <cell r="S200">
            <v>16.25526</v>
          </cell>
          <cell r="T200">
            <v>94.69</v>
          </cell>
          <cell r="W200">
            <v>59.051569999999998</v>
          </cell>
          <cell r="AD200">
            <v>240.12910599999998</v>
          </cell>
        </row>
        <row r="201">
          <cell r="D201" t="str">
            <v>KVI12501500</v>
          </cell>
          <cell r="E201">
            <v>1582.1901718250001</v>
          </cell>
          <cell r="F201">
            <v>20</v>
          </cell>
          <cell r="G201">
            <v>720</v>
          </cell>
          <cell r="H201">
            <v>149.56317162500002</v>
          </cell>
          <cell r="L201">
            <v>261.71706749999998</v>
          </cell>
          <cell r="O201">
            <v>12.4625</v>
          </cell>
          <cell r="Q201">
            <v>5.16</v>
          </cell>
          <cell r="R201">
            <v>8.3986041999999994</v>
          </cell>
          <cell r="S201">
            <v>16.25526</v>
          </cell>
          <cell r="T201">
            <v>94.69</v>
          </cell>
          <cell r="W201">
            <v>73.814462499999991</v>
          </cell>
          <cell r="AD201">
            <v>240.12910599999998</v>
          </cell>
        </row>
        <row r="202">
          <cell r="D202" t="str">
            <v>KVI15001500</v>
          </cell>
          <cell r="E202">
            <v>1681.7016121499996</v>
          </cell>
          <cell r="F202">
            <v>20</v>
          </cell>
          <cell r="G202">
            <v>720</v>
          </cell>
          <cell r="H202">
            <v>179.47580595000002</v>
          </cell>
          <cell r="L202">
            <v>314.06048099999998</v>
          </cell>
          <cell r="O202">
            <v>14.955000000000002</v>
          </cell>
          <cell r="Q202">
            <v>5.16</v>
          </cell>
          <cell r="R202">
            <v>8.3986041999999994</v>
          </cell>
          <cell r="S202">
            <v>16.25526</v>
          </cell>
          <cell r="T202">
            <v>94.69</v>
          </cell>
          <cell r="W202">
            <v>88.577354999999997</v>
          </cell>
          <cell r="AD202">
            <v>240.12910599999998</v>
          </cell>
        </row>
        <row r="203">
          <cell r="D203" t="str">
            <v>KVI17501500</v>
          </cell>
          <cell r="E203">
            <v>1781.213052475</v>
          </cell>
          <cell r="F203">
            <v>20</v>
          </cell>
          <cell r="G203">
            <v>720</v>
          </cell>
          <cell r="H203">
            <v>209.38844027500002</v>
          </cell>
          <cell r="L203">
            <v>366.40389449999998</v>
          </cell>
          <cell r="O203">
            <v>17.447500000000002</v>
          </cell>
          <cell r="Q203">
            <v>5.16</v>
          </cell>
          <cell r="R203">
            <v>8.3986041999999994</v>
          </cell>
          <cell r="S203">
            <v>16.25526</v>
          </cell>
          <cell r="T203">
            <v>94.69</v>
          </cell>
          <cell r="W203">
            <v>103.3402475</v>
          </cell>
          <cell r="AD203">
            <v>240.12910599999998</v>
          </cell>
        </row>
        <row r="204">
          <cell r="D204" t="str">
            <v>KVI20001500</v>
          </cell>
          <cell r="E204">
            <v>1880.7244928</v>
          </cell>
          <cell r="F204">
            <v>20</v>
          </cell>
          <cell r="G204">
            <v>720</v>
          </cell>
          <cell r="H204">
            <v>239.30107460000002</v>
          </cell>
          <cell r="L204">
            <v>418.74730799999998</v>
          </cell>
          <cell r="O204">
            <v>19.940000000000001</v>
          </cell>
          <cell r="Q204">
            <v>5.16</v>
          </cell>
          <cell r="R204">
            <v>8.3986041999999994</v>
          </cell>
          <cell r="S204">
            <v>16.25526</v>
          </cell>
          <cell r="T204">
            <v>94.69</v>
          </cell>
          <cell r="W204">
            <v>118.10314</v>
          </cell>
          <cell r="AD204">
            <v>240.12910599999998</v>
          </cell>
        </row>
        <row r="205">
          <cell r="D205" t="str">
            <v>KVI22501500</v>
          </cell>
          <cell r="E205">
            <v>2016.235933125</v>
          </cell>
          <cell r="F205">
            <v>21</v>
          </cell>
          <cell r="G205">
            <v>756</v>
          </cell>
          <cell r="H205">
            <v>269.21370892500005</v>
          </cell>
          <cell r="L205">
            <v>471.09072149999997</v>
          </cell>
          <cell r="O205">
            <v>22.432500000000001</v>
          </cell>
          <cell r="Q205">
            <v>5.16</v>
          </cell>
          <cell r="R205">
            <v>8.3986041999999994</v>
          </cell>
          <cell r="S205">
            <v>16.25526</v>
          </cell>
          <cell r="T205">
            <v>94.69</v>
          </cell>
          <cell r="W205">
            <v>132.86603249999999</v>
          </cell>
          <cell r="AD205">
            <v>240.12910599999998</v>
          </cell>
        </row>
        <row r="206">
          <cell r="D206" t="str">
            <v>KVI25001500</v>
          </cell>
          <cell r="E206">
            <v>2115.7473734499999</v>
          </cell>
          <cell r="F206">
            <v>21</v>
          </cell>
          <cell r="G206">
            <v>756</v>
          </cell>
          <cell r="H206">
            <v>299.12634325000005</v>
          </cell>
          <cell r="L206">
            <v>523.43413499999997</v>
          </cell>
          <cell r="O206">
            <v>24.925000000000001</v>
          </cell>
          <cell r="Q206">
            <v>5.16</v>
          </cell>
          <cell r="R206">
            <v>8.3986041999999994</v>
          </cell>
          <cell r="S206">
            <v>16.25526</v>
          </cell>
          <cell r="T206">
            <v>94.69</v>
          </cell>
          <cell r="W206">
            <v>147.62892499999998</v>
          </cell>
          <cell r="AD206">
            <v>240.12910599999998</v>
          </cell>
        </row>
        <row r="207">
          <cell r="D207" t="str">
            <v>KVI27501500</v>
          </cell>
          <cell r="E207">
            <v>2215.2588137749999</v>
          </cell>
          <cell r="F207">
            <v>21</v>
          </cell>
          <cell r="G207">
            <v>756</v>
          </cell>
          <cell r="H207">
            <v>329.03897757500005</v>
          </cell>
          <cell r="L207">
            <v>575.77754849999997</v>
          </cell>
          <cell r="O207">
            <v>27.4175</v>
          </cell>
          <cell r="Q207">
            <v>5.16</v>
          </cell>
          <cell r="R207">
            <v>8.3986041999999994</v>
          </cell>
          <cell r="S207">
            <v>16.25526</v>
          </cell>
          <cell r="T207">
            <v>94.69</v>
          </cell>
          <cell r="W207">
            <v>162.3918175</v>
          </cell>
          <cell r="AD207">
            <v>240.12910599999998</v>
          </cell>
        </row>
        <row r="208">
          <cell r="D208" t="str">
            <v>KVI30001500</v>
          </cell>
          <cell r="E208">
            <v>2314.7702540999999</v>
          </cell>
          <cell r="F208">
            <v>21</v>
          </cell>
          <cell r="G208">
            <v>756</v>
          </cell>
          <cell r="H208">
            <v>358.95161190000005</v>
          </cell>
          <cell r="L208">
            <v>628.12096199999996</v>
          </cell>
          <cell r="O208">
            <v>29.910000000000004</v>
          </cell>
          <cell r="Q208">
            <v>5.16</v>
          </cell>
          <cell r="R208">
            <v>8.3986041999999994</v>
          </cell>
          <cell r="S208">
            <v>16.25526</v>
          </cell>
          <cell r="T208">
            <v>94.69</v>
          </cell>
          <cell r="W208">
            <v>177.15470999999999</v>
          </cell>
          <cell r="AD208">
            <v>240.12910599999998</v>
          </cell>
        </row>
        <row r="209">
          <cell r="D209" t="str">
            <v>KVI10001750</v>
          </cell>
          <cell r="E209">
            <v>1526.4461054999999</v>
          </cell>
          <cell r="F209">
            <v>20</v>
          </cell>
          <cell r="G209">
            <v>720</v>
          </cell>
          <cell r="H209">
            <v>119.65053730000001</v>
          </cell>
          <cell r="L209">
            <v>209.37365399999999</v>
          </cell>
          <cell r="O209">
            <v>9.9700000000000006</v>
          </cell>
          <cell r="Q209">
            <v>5.16</v>
          </cell>
          <cell r="R209">
            <v>8.3986041999999994</v>
          </cell>
          <cell r="S209">
            <v>16.25526</v>
          </cell>
          <cell r="T209">
            <v>94.69</v>
          </cell>
          <cell r="W209">
            <v>70.880589999999998</v>
          </cell>
          <cell r="AD209">
            <v>272.06745999999998</v>
          </cell>
        </row>
        <row r="210">
          <cell r="D210" t="str">
            <v>KVI12501750</v>
          </cell>
          <cell r="E210">
            <v>1628.9148008249999</v>
          </cell>
          <cell r="F210">
            <v>20</v>
          </cell>
          <cell r="G210">
            <v>720</v>
          </cell>
          <cell r="H210">
            <v>149.56317162500002</v>
          </cell>
          <cell r="L210">
            <v>261.71706749999998</v>
          </cell>
          <cell r="O210">
            <v>12.4625</v>
          </cell>
          <cell r="Q210">
            <v>5.16</v>
          </cell>
          <cell r="R210">
            <v>8.3986041999999994</v>
          </cell>
          <cell r="S210">
            <v>16.25526</v>
          </cell>
          <cell r="T210">
            <v>94.69</v>
          </cell>
          <cell r="W210">
            <v>88.600737500000008</v>
          </cell>
          <cell r="AD210">
            <v>272.06745999999998</v>
          </cell>
        </row>
        <row r="211">
          <cell r="D211" t="str">
            <v>KVI15001750</v>
          </cell>
          <cell r="E211">
            <v>1731.3834961499999</v>
          </cell>
          <cell r="F211">
            <v>20</v>
          </cell>
          <cell r="G211">
            <v>720</v>
          </cell>
          <cell r="H211">
            <v>179.47580595000002</v>
          </cell>
          <cell r="L211">
            <v>314.06048099999998</v>
          </cell>
          <cell r="O211">
            <v>14.955000000000002</v>
          </cell>
          <cell r="Q211">
            <v>5.16</v>
          </cell>
          <cell r="R211">
            <v>8.3986041999999994</v>
          </cell>
          <cell r="S211">
            <v>16.25526</v>
          </cell>
          <cell r="T211">
            <v>94.69</v>
          </cell>
          <cell r="W211">
            <v>106.32088499999999</v>
          </cell>
          <cell r="AD211">
            <v>272.06745999999998</v>
          </cell>
        </row>
        <row r="212">
          <cell r="D212" t="str">
            <v>KVI17501750</v>
          </cell>
          <cell r="E212">
            <v>1833.8521914749999</v>
          </cell>
          <cell r="F212">
            <v>20</v>
          </cell>
          <cell r="G212">
            <v>720</v>
          </cell>
          <cell r="H212">
            <v>209.38844027500002</v>
          </cell>
          <cell r="L212">
            <v>366.40389449999998</v>
          </cell>
          <cell r="O212">
            <v>17.447500000000002</v>
          </cell>
          <cell r="Q212">
            <v>5.16</v>
          </cell>
          <cell r="R212">
            <v>8.3986041999999994</v>
          </cell>
          <cell r="S212">
            <v>16.25526</v>
          </cell>
          <cell r="T212">
            <v>94.69</v>
          </cell>
          <cell r="W212">
            <v>124.0410325</v>
          </cell>
          <cell r="AD212">
            <v>272.06745999999998</v>
          </cell>
        </row>
        <row r="213">
          <cell r="D213" t="str">
            <v>KVI20001750</v>
          </cell>
          <cell r="E213">
            <v>1936.3208867999999</v>
          </cell>
          <cell r="F213">
            <v>20</v>
          </cell>
          <cell r="G213">
            <v>720</v>
          </cell>
          <cell r="H213">
            <v>239.30107460000002</v>
          </cell>
          <cell r="L213">
            <v>418.74730799999998</v>
          </cell>
          <cell r="O213">
            <v>19.940000000000001</v>
          </cell>
          <cell r="Q213">
            <v>5.16</v>
          </cell>
          <cell r="R213">
            <v>8.3986041999999994</v>
          </cell>
          <cell r="S213">
            <v>16.25526</v>
          </cell>
          <cell r="T213">
            <v>94.69</v>
          </cell>
          <cell r="W213">
            <v>141.76118</v>
          </cell>
          <cell r="AD213">
            <v>272.06745999999998</v>
          </cell>
        </row>
        <row r="214">
          <cell r="D214" t="str">
            <v>KVI22501750</v>
          </cell>
          <cell r="E214">
            <v>2074.7895821249995</v>
          </cell>
          <cell r="F214">
            <v>21</v>
          </cell>
          <cell r="G214">
            <v>756</v>
          </cell>
          <cell r="H214">
            <v>269.21370892500005</v>
          </cell>
          <cell r="L214">
            <v>471.09072149999997</v>
          </cell>
          <cell r="O214">
            <v>22.432500000000001</v>
          </cell>
          <cell r="Q214">
            <v>5.16</v>
          </cell>
          <cell r="R214">
            <v>8.3986041999999994</v>
          </cell>
          <cell r="S214">
            <v>16.25526</v>
          </cell>
          <cell r="T214">
            <v>94.69</v>
          </cell>
          <cell r="W214">
            <v>159.48132749999999</v>
          </cell>
          <cell r="AD214">
            <v>272.06745999999998</v>
          </cell>
        </row>
        <row r="215">
          <cell r="D215" t="str">
            <v>KVI25001750</v>
          </cell>
          <cell r="E215">
            <v>2177.2582774499997</v>
          </cell>
          <cell r="F215">
            <v>21</v>
          </cell>
          <cell r="G215">
            <v>756</v>
          </cell>
          <cell r="H215">
            <v>299.12634325000005</v>
          </cell>
          <cell r="L215">
            <v>523.43413499999997</v>
          </cell>
          <cell r="O215">
            <v>24.925000000000001</v>
          </cell>
          <cell r="Q215">
            <v>5.16</v>
          </cell>
          <cell r="R215">
            <v>8.3986041999999994</v>
          </cell>
          <cell r="S215">
            <v>16.25526</v>
          </cell>
          <cell r="T215">
            <v>94.69</v>
          </cell>
          <cell r="W215">
            <v>177.20147500000002</v>
          </cell>
          <cell r="AD215">
            <v>272.06745999999998</v>
          </cell>
        </row>
        <row r="216">
          <cell r="D216" t="str">
            <v>KVI27501750</v>
          </cell>
          <cell r="E216">
            <v>2279.7269727749999</v>
          </cell>
          <cell r="F216">
            <v>21</v>
          </cell>
          <cell r="G216">
            <v>756</v>
          </cell>
          <cell r="H216">
            <v>329.03897757500005</v>
          </cell>
          <cell r="L216">
            <v>575.77754849999997</v>
          </cell>
          <cell r="O216">
            <v>27.4175</v>
          </cell>
          <cell r="Q216">
            <v>5.16</v>
          </cell>
          <cell r="R216">
            <v>8.3986041999999994</v>
          </cell>
          <cell r="S216">
            <v>16.25526</v>
          </cell>
          <cell r="T216">
            <v>94.69</v>
          </cell>
          <cell r="W216">
            <v>194.92162249999998</v>
          </cell>
          <cell r="AD216">
            <v>272.06745999999998</v>
          </cell>
        </row>
        <row r="217">
          <cell r="D217" t="str">
            <v>KVI30001750</v>
          </cell>
          <cell r="E217">
            <v>2382.1956681000001</v>
          </cell>
          <cell r="F217">
            <v>21</v>
          </cell>
          <cell r="G217">
            <v>756</v>
          </cell>
          <cell r="H217">
            <v>358.95161190000005</v>
          </cell>
          <cell r="L217">
            <v>628.12096199999996</v>
          </cell>
          <cell r="O217">
            <v>29.910000000000004</v>
          </cell>
          <cell r="Q217">
            <v>5.16</v>
          </cell>
          <cell r="R217">
            <v>8.3986041999999994</v>
          </cell>
          <cell r="S217">
            <v>16.25526</v>
          </cell>
          <cell r="T217">
            <v>94.69</v>
          </cell>
          <cell r="W217">
            <v>212.64176999999998</v>
          </cell>
          <cell r="AD217">
            <v>272.06745999999998</v>
          </cell>
        </row>
        <row r="218">
          <cell r="D218" t="str">
            <v>KVI10002000</v>
          </cell>
          <cell r="E218">
            <v>1583.2254014999999</v>
          </cell>
          <cell r="F218">
            <v>20</v>
          </cell>
          <cell r="G218">
            <v>720</v>
          </cell>
          <cell r="H218">
            <v>119.65053730000001</v>
          </cell>
          <cell r="L218">
            <v>209.37365399999999</v>
          </cell>
          <cell r="O218">
            <v>9.9700000000000006</v>
          </cell>
          <cell r="Q218">
            <v>5.16</v>
          </cell>
          <cell r="R218">
            <v>8.3986041999999994</v>
          </cell>
          <cell r="S218">
            <v>16.25526</v>
          </cell>
          <cell r="T218">
            <v>94.69</v>
          </cell>
          <cell r="W218">
            <v>88.624119999999991</v>
          </cell>
          <cell r="AD218">
            <v>311.10322599999995</v>
          </cell>
        </row>
        <row r="219">
          <cell r="D219" t="str">
            <v>KVI12502000</v>
          </cell>
          <cell r="E219">
            <v>1667.9505668249999</v>
          </cell>
          <cell r="F219">
            <v>20</v>
          </cell>
          <cell r="G219">
            <v>720</v>
          </cell>
          <cell r="H219">
            <v>149.56317162500002</v>
          </cell>
          <cell r="L219">
            <v>261.71706749999998</v>
          </cell>
          <cell r="O219">
            <v>12.4625</v>
          </cell>
          <cell r="Q219">
            <v>5.16</v>
          </cell>
          <cell r="R219">
            <v>8.3986041999999994</v>
          </cell>
          <cell r="S219">
            <v>16.25526</v>
          </cell>
          <cell r="T219">
            <v>94.69</v>
          </cell>
          <cell r="W219">
            <v>88.600737500000008</v>
          </cell>
          <cell r="AD219">
            <v>311.10322599999995</v>
          </cell>
        </row>
        <row r="220">
          <cell r="D220" t="str">
            <v>KVI15002000</v>
          </cell>
          <cell r="E220">
            <v>1770.4192621499999</v>
          </cell>
          <cell r="F220">
            <v>20</v>
          </cell>
          <cell r="G220">
            <v>720</v>
          </cell>
          <cell r="H220">
            <v>179.47580595000002</v>
          </cell>
          <cell r="L220">
            <v>314.06048099999998</v>
          </cell>
          <cell r="O220">
            <v>14.955000000000002</v>
          </cell>
          <cell r="Q220">
            <v>5.16</v>
          </cell>
          <cell r="R220">
            <v>8.3986041999999994</v>
          </cell>
          <cell r="S220">
            <v>16.25526</v>
          </cell>
          <cell r="T220">
            <v>94.69</v>
          </cell>
          <cell r="W220">
            <v>106.32088499999999</v>
          </cell>
          <cell r="AD220">
            <v>311.10322599999995</v>
          </cell>
        </row>
        <row r="221">
          <cell r="D221" t="str">
            <v>KVI17502000</v>
          </cell>
          <cell r="E221">
            <v>1872.8879574749999</v>
          </cell>
          <cell r="F221">
            <v>20</v>
          </cell>
          <cell r="G221">
            <v>720</v>
          </cell>
          <cell r="H221">
            <v>209.38844027500002</v>
          </cell>
          <cell r="L221">
            <v>366.40389449999998</v>
          </cell>
          <cell r="O221">
            <v>17.447500000000002</v>
          </cell>
          <cell r="Q221">
            <v>5.16</v>
          </cell>
          <cell r="R221">
            <v>8.3986041999999994</v>
          </cell>
          <cell r="S221">
            <v>16.25526</v>
          </cell>
          <cell r="T221">
            <v>94.69</v>
          </cell>
          <cell r="W221">
            <v>124.0410325</v>
          </cell>
          <cell r="AD221">
            <v>311.10322599999995</v>
          </cell>
        </row>
        <row r="222">
          <cell r="D222" t="str">
            <v>KVI20002000</v>
          </cell>
          <cell r="E222">
            <v>1975.3566527999999</v>
          </cell>
          <cell r="F222">
            <v>20</v>
          </cell>
          <cell r="G222">
            <v>720</v>
          </cell>
          <cell r="H222">
            <v>239.30107460000002</v>
          </cell>
          <cell r="L222">
            <v>418.74730799999998</v>
          </cell>
          <cell r="O222">
            <v>19.940000000000001</v>
          </cell>
          <cell r="Q222">
            <v>5.16</v>
          </cell>
          <cell r="R222">
            <v>8.3986041999999994</v>
          </cell>
          <cell r="S222">
            <v>16.25526</v>
          </cell>
          <cell r="T222">
            <v>94.69</v>
          </cell>
          <cell r="W222">
            <v>141.76118</v>
          </cell>
          <cell r="AD222">
            <v>311.10322599999995</v>
          </cell>
        </row>
        <row r="223">
          <cell r="D223" t="str">
            <v>KVI22502000</v>
          </cell>
          <cell r="E223">
            <v>2113.8253481249994</v>
          </cell>
          <cell r="F223">
            <v>21</v>
          </cell>
          <cell r="G223">
            <v>756</v>
          </cell>
          <cell r="H223">
            <v>269.21370892500005</v>
          </cell>
          <cell r="L223">
            <v>471.09072149999997</v>
          </cell>
          <cell r="O223">
            <v>22.432500000000001</v>
          </cell>
          <cell r="Q223">
            <v>5.16</v>
          </cell>
          <cell r="R223">
            <v>8.3986041999999994</v>
          </cell>
          <cell r="S223">
            <v>16.25526</v>
          </cell>
          <cell r="T223">
            <v>94.69</v>
          </cell>
          <cell r="W223">
            <v>159.48132749999999</v>
          </cell>
          <cell r="AD223">
            <v>311.10322599999995</v>
          </cell>
        </row>
        <row r="224">
          <cell r="D224" t="str">
            <v>KVI25002000</v>
          </cell>
          <cell r="E224">
            <v>2216.2940434499997</v>
          </cell>
          <cell r="F224">
            <v>21</v>
          </cell>
          <cell r="G224">
            <v>756</v>
          </cell>
          <cell r="H224">
            <v>299.12634325000005</v>
          </cell>
          <cell r="L224">
            <v>523.43413499999997</v>
          </cell>
          <cell r="O224">
            <v>24.925000000000001</v>
          </cell>
          <cell r="Q224">
            <v>5.16</v>
          </cell>
          <cell r="R224">
            <v>8.3986041999999994</v>
          </cell>
          <cell r="S224">
            <v>16.25526</v>
          </cell>
          <cell r="T224">
            <v>94.69</v>
          </cell>
          <cell r="W224">
            <v>177.20147500000002</v>
          </cell>
          <cell r="AD224">
            <v>311.10322599999995</v>
          </cell>
        </row>
        <row r="225">
          <cell r="D225" t="str">
            <v>KVI27502000</v>
          </cell>
          <cell r="E225">
            <v>2318.7627387749999</v>
          </cell>
          <cell r="F225">
            <v>21</v>
          </cell>
          <cell r="G225">
            <v>756</v>
          </cell>
          <cell r="H225">
            <v>329.03897757500005</v>
          </cell>
          <cell r="L225">
            <v>575.77754849999997</v>
          </cell>
          <cell r="O225">
            <v>27.4175</v>
          </cell>
          <cell r="Q225">
            <v>5.16</v>
          </cell>
          <cell r="R225">
            <v>8.3986041999999994</v>
          </cell>
          <cell r="S225">
            <v>16.25526</v>
          </cell>
          <cell r="T225">
            <v>94.69</v>
          </cell>
          <cell r="W225">
            <v>194.92162249999998</v>
          </cell>
          <cell r="AD225">
            <v>311.10322599999995</v>
          </cell>
        </row>
        <row r="226">
          <cell r="D226" t="str">
            <v>KVI30002000</v>
          </cell>
          <cell r="E226">
            <v>2421.2314341000001</v>
          </cell>
          <cell r="F226">
            <v>21</v>
          </cell>
          <cell r="G226">
            <v>756</v>
          </cell>
          <cell r="H226">
            <v>358.95161190000005</v>
          </cell>
          <cell r="L226">
            <v>628.12096199999996</v>
          </cell>
          <cell r="O226">
            <v>29.910000000000004</v>
          </cell>
          <cell r="Q226">
            <v>5.16</v>
          </cell>
          <cell r="R226">
            <v>8.3986041999999994</v>
          </cell>
          <cell r="S226">
            <v>16.25526</v>
          </cell>
          <cell r="T226">
            <v>94.69</v>
          </cell>
          <cell r="W226">
            <v>212.64176999999998</v>
          </cell>
          <cell r="AD226">
            <v>311.10322599999995</v>
          </cell>
        </row>
        <row r="227">
          <cell r="D227" t="str">
            <v>KVF10001000</v>
          </cell>
          <cell r="E227">
            <v>1655.7725005</v>
          </cell>
          <cell r="F227">
            <v>24.5</v>
          </cell>
          <cell r="G227">
            <v>882</v>
          </cell>
          <cell r="H227">
            <v>119.65053730000001</v>
          </cell>
          <cell r="L227">
            <v>239.537655</v>
          </cell>
          <cell r="N227">
            <v>31.542280000000002</v>
          </cell>
          <cell r="O227">
            <v>9.9700000000000006</v>
          </cell>
          <cell r="Q227">
            <v>5.16</v>
          </cell>
          <cell r="R227">
            <v>8.3986041999999994</v>
          </cell>
          <cell r="S227">
            <v>16.25526</v>
          </cell>
          <cell r="T227">
            <v>94.69</v>
          </cell>
          <cell r="U227">
            <v>14.41</v>
          </cell>
          <cell r="V227">
            <v>1.22</v>
          </cell>
          <cell r="W227">
            <v>41.308039999999998</v>
          </cell>
          <cell r="AD227">
            <v>191.630124</v>
          </cell>
        </row>
        <row r="228">
          <cell r="D228" t="str">
            <v>KVF12501000</v>
          </cell>
          <cell r="E228">
            <v>1780.6846285750003</v>
          </cell>
          <cell r="F228">
            <v>24.5</v>
          </cell>
          <cell r="G228">
            <v>882</v>
          </cell>
          <cell r="H228">
            <v>149.56317162500002</v>
          </cell>
          <cell r="L228">
            <v>299.42206874999999</v>
          </cell>
          <cell r="N228">
            <v>39.427849999999999</v>
          </cell>
          <cell r="O228">
            <v>12.4625</v>
          </cell>
          <cell r="Q228">
            <v>5.16</v>
          </cell>
          <cell r="R228">
            <v>8.3986041999999994</v>
          </cell>
          <cell r="S228">
            <v>16.25526</v>
          </cell>
          <cell r="T228">
            <v>94.69</v>
          </cell>
          <cell r="U228">
            <v>28.82</v>
          </cell>
          <cell r="V228">
            <v>1.22</v>
          </cell>
          <cell r="W228">
            <v>51.635049999999993</v>
          </cell>
          <cell r="AD228">
            <v>191.630124</v>
          </cell>
        </row>
        <row r="229">
          <cell r="D229" t="str">
            <v>KVF15001000</v>
          </cell>
          <cell r="E229">
            <v>1891.1867566499998</v>
          </cell>
          <cell r="F229">
            <v>24.5</v>
          </cell>
          <cell r="G229">
            <v>882</v>
          </cell>
          <cell r="H229">
            <v>179.47580595000002</v>
          </cell>
          <cell r="L229">
            <v>359.30648249999996</v>
          </cell>
          <cell r="N229">
            <v>47.313420000000008</v>
          </cell>
          <cell r="O229">
            <v>14.955000000000002</v>
          </cell>
          <cell r="Q229">
            <v>5.16</v>
          </cell>
          <cell r="R229">
            <v>8.3986041999999994</v>
          </cell>
          <cell r="S229">
            <v>16.25526</v>
          </cell>
          <cell r="T229">
            <v>94.69</v>
          </cell>
          <cell r="U229">
            <v>28.82</v>
          </cell>
          <cell r="V229">
            <v>1.22</v>
          </cell>
          <cell r="W229">
            <v>61.962060000000001</v>
          </cell>
          <cell r="AD229">
            <v>191.630124</v>
          </cell>
        </row>
        <row r="230">
          <cell r="D230" t="str">
            <v>KVF17501000</v>
          </cell>
          <cell r="E230">
            <v>2002.908884725</v>
          </cell>
          <cell r="F230">
            <v>24.5</v>
          </cell>
          <cell r="G230">
            <v>882</v>
          </cell>
          <cell r="H230">
            <v>209.38844027500002</v>
          </cell>
          <cell r="L230">
            <v>419.19089624999998</v>
          </cell>
          <cell r="N230">
            <v>55.198990000000002</v>
          </cell>
          <cell r="O230">
            <v>17.447500000000002</v>
          </cell>
          <cell r="Q230">
            <v>5.16</v>
          </cell>
          <cell r="R230">
            <v>8.3986041999999994</v>
          </cell>
          <cell r="S230">
            <v>16.25526</v>
          </cell>
          <cell r="T230">
            <v>94.69</v>
          </cell>
          <cell r="U230">
            <v>28.82</v>
          </cell>
          <cell r="V230">
            <v>2.44</v>
          </cell>
          <cell r="W230">
            <v>72.289069999999995</v>
          </cell>
          <cell r="AD230">
            <v>191.630124</v>
          </cell>
        </row>
        <row r="231">
          <cell r="D231" t="str">
            <v>KVF20001000</v>
          </cell>
          <cell r="E231">
            <v>2113.4110127999998</v>
          </cell>
          <cell r="F231">
            <v>24.5</v>
          </cell>
          <cell r="G231">
            <v>882</v>
          </cell>
          <cell r="H231">
            <v>239.30107460000002</v>
          </cell>
          <cell r="L231">
            <v>479.07531</v>
          </cell>
          <cell r="N231">
            <v>63.084560000000003</v>
          </cell>
          <cell r="O231">
            <v>19.940000000000001</v>
          </cell>
          <cell r="Q231">
            <v>5.16</v>
          </cell>
          <cell r="R231">
            <v>8.3986041999999994</v>
          </cell>
          <cell r="S231">
            <v>16.25526</v>
          </cell>
          <cell r="T231">
            <v>94.69</v>
          </cell>
          <cell r="U231">
            <v>28.82</v>
          </cell>
          <cell r="V231">
            <v>2.44</v>
          </cell>
          <cell r="W231">
            <v>82.616079999999997</v>
          </cell>
          <cell r="AD231">
            <v>191.630124</v>
          </cell>
        </row>
        <row r="232">
          <cell r="D232" t="str">
            <v>KVF22501000</v>
          </cell>
          <cell r="E232">
            <v>2259.9131408749995</v>
          </cell>
          <cell r="F232">
            <v>25.5</v>
          </cell>
          <cell r="G232">
            <v>918</v>
          </cell>
          <cell r="H232">
            <v>269.21370892500005</v>
          </cell>
          <cell r="L232">
            <v>538.95972374999997</v>
          </cell>
          <cell r="N232">
            <v>70.970130000000012</v>
          </cell>
          <cell r="O232">
            <v>22.432500000000001</v>
          </cell>
          <cell r="Q232">
            <v>5.16</v>
          </cell>
          <cell r="R232">
            <v>8.3986041999999994</v>
          </cell>
          <cell r="S232">
            <v>16.25526</v>
          </cell>
          <cell r="T232">
            <v>94.69</v>
          </cell>
          <cell r="U232">
            <v>28.82</v>
          </cell>
          <cell r="V232">
            <v>2.44</v>
          </cell>
          <cell r="W232">
            <v>92.943089999999998</v>
          </cell>
          <cell r="AD232">
            <v>191.630124</v>
          </cell>
        </row>
        <row r="233">
          <cell r="D233" t="str">
            <v>KVF25001000</v>
          </cell>
          <cell r="E233">
            <v>2370.4152689500002</v>
          </cell>
          <cell r="F233">
            <v>25.5</v>
          </cell>
          <cell r="G233">
            <v>918</v>
          </cell>
          <cell r="H233">
            <v>299.12634325000005</v>
          </cell>
          <cell r="L233">
            <v>598.84413749999999</v>
          </cell>
          <cell r="N233">
            <v>78.855699999999999</v>
          </cell>
          <cell r="O233">
            <v>24.925000000000001</v>
          </cell>
          <cell r="Q233">
            <v>5.16</v>
          </cell>
          <cell r="R233">
            <v>8.3986041999999994</v>
          </cell>
          <cell r="S233">
            <v>16.25526</v>
          </cell>
          <cell r="T233">
            <v>94.69</v>
          </cell>
          <cell r="U233">
            <v>28.82</v>
          </cell>
          <cell r="V233">
            <v>2.44</v>
          </cell>
          <cell r="W233">
            <v>103.27009999999999</v>
          </cell>
          <cell r="AD233">
            <v>191.630124</v>
          </cell>
        </row>
        <row r="234">
          <cell r="D234" t="str">
            <v>KVF27501000</v>
          </cell>
          <cell r="E234">
            <v>2480.9173970250004</v>
          </cell>
          <cell r="F234">
            <v>25.5</v>
          </cell>
          <cell r="G234">
            <v>918</v>
          </cell>
          <cell r="H234">
            <v>329.03897757500005</v>
          </cell>
          <cell r="L234">
            <v>658.72855125000001</v>
          </cell>
          <cell r="N234">
            <v>86.74127</v>
          </cell>
          <cell r="O234">
            <v>27.4175</v>
          </cell>
          <cell r="Q234">
            <v>5.16</v>
          </cell>
          <cell r="R234">
            <v>8.3986041999999994</v>
          </cell>
          <cell r="S234">
            <v>16.25526</v>
          </cell>
          <cell r="T234">
            <v>94.69</v>
          </cell>
          <cell r="U234">
            <v>28.82</v>
          </cell>
          <cell r="V234">
            <v>2.44</v>
          </cell>
          <cell r="W234">
            <v>113.59711</v>
          </cell>
          <cell r="AD234">
            <v>191.630124</v>
          </cell>
        </row>
        <row r="235">
          <cell r="D235" t="str">
            <v>KVF30001000</v>
          </cell>
          <cell r="E235">
            <v>2591.4195250999996</v>
          </cell>
          <cell r="F235">
            <v>25.5</v>
          </cell>
          <cell r="G235">
            <v>918</v>
          </cell>
          <cell r="H235">
            <v>358.95161190000005</v>
          </cell>
          <cell r="L235">
            <v>718.61296499999992</v>
          </cell>
          <cell r="N235">
            <v>94.626840000000016</v>
          </cell>
          <cell r="O235">
            <v>29.910000000000004</v>
          </cell>
          <cell r="Q235">
            <v>5.16</v>
          </cell>
          <cell r="R235">
            <v>8.3986041999999994</v>
          </cell>
          <cell r="S235">
            <v>16.25526</v>
          </cell>
          <cell r="T235">
            <v>94.69</v>
          </cell>
          <cell r="U235">
            <v>28.82</v>
          </cell>
          <cell r="V235">
            <v>2.44</v>
          </cell>
          <cell r="W235">
            <v>123.92412</v>
          </cell>
          <cell r="AD235">
            <v>191.630124</v>
          </cell>
        </row>
        <row r="236">
          <cell r="D236" t="str">
            <v>KVF10001250</v>
          </cell>
          <cell r="E236">
            <v>1655.7725005</v>
          </cell>
          <cell r="F236">
            <v>24.5</v>
          </cell>
          <cell r="G236">
            <v>882</v>
          </cell>
          <cell r="H236">
            <v>119.65053730000001</v>
          </cell>
          <cell r="L236">
            <v>239.537655</v>
          </cell>
          <cell r="N236">
            <v>31.542280000000002</v>
          </cell>
          <cell r="O236">
            <v>9.9700000000000006</v>
          </cell>
          <cell r="Q236">
            <v>5.16</v>
          </cell>
          <cell r="R236">
            <v>8.3986041999999994</v>
          </cell>
          <cell r="S236">
            <v>16.25526</v>
          </cell>
          <cell r="T236">
            <v>94.69</v>
          </cell>
          <cell r="U236">
            <v>14.41</v>
          </cell>
          <cell r="V236">
            <v>1.22</v>
          </cell>
          <cell r="W236">
            <v>41.308039999999998</v>
          </cell>
          <cell r="AD236">
            <v>191.630124</v>
          </cell>
        </row>
        <row r="237">
          <cell r="D237" t="str">
            <v>KVF12501250</v>
          </cell>
          <cell r="E237">
            <v>1780.6846285750003</v>
          </cell>
          <cell r="F237">
            <v>24.5</v>
          </cell>
          <cell r="G237">
            <v>882</v>
          </cell>
          <cell r="H237">
            <v>149.56317162500002</v>
          </cell>
          <cell r="L237">
            <v>299.42206874999999</v>
          </cell>
          <cell r="N237">
            <v>39.427849999999999</v>
          </cell>
          <cell r="O237">
            <v>12.4625</v>
          </cell>
          <cell r="Q237">
            <v>5.16</v>
          </cell>
          <cell r="R237">
            <v>8.3986041999999994</v>
          </cell>
          <cell r="S237">
            <v>16.25526</v>
          </cell>
          <cell r="T237">
            <v>94.69</v>
          </cell>
          <cell r="U237">
            <v>28.82</v>
          </cell>
          <cell r="V237">
            <v>1.22</v>
          </cell>
          <cell r="W237">
            <v>51.635049999999993</v>
          </cell>
          <cell r="AD237">
            <v>191.630124</v>
          </cell>
        </row>
        <row r="238">
          <cell r="D238" t="str">
            <v>KVF15001250</v>
          </cell>
          <cell r="E238">
            <v>1891.1867566499998</v>
          </cell>
          <cell r="F238">
            <v>24.5</v>
          </cell>
          <cell r="G238">
            <v>882</v>
          </cell>
          <cell r="H238">
            <v>179.47580595000002</v>
          </cell>
          <cell r="L238">
            <v>359.30648249999996</v>
          </cell>
          <cell r="N238">
            <v>47.313420000000008</v>
          </cell>
          <cell r="O238">
            <v>14.955000000000002</v>
          </cell>
          <cell r="Q238">
            <v>5.16</v>
          </cell>
          <cell r="R238">
            <v>8.3986041999999994</v>
          </cell>
          <cell r="S238">
            <v>16.25526</v>
          </cell>
          <cell r="T238">
            <v>94.69</v>
          </cell>
          <cell r="U238">
            <v>28.82</v>
          </cell>
          <cell r="V238">
            <v>1.22</v>
          </cell>
          <cell r="W238">
            <v>61.962060000000001</v>
          </cell>
          <cell r="AD238">
            <v>191.630124</v>
          </cell>
        </row>
        <row r="239">
          <cell r="D239" t="str">
            <v>KVF17501250</v>
          </cell>
          <cell r="E239">
            <v>2002.908884725</v>
          </cell>
          <cell r="F239">
            <v>24.5</v>
          </cell>
          <cell r="G239">
            <v>882</v>
          </cell>
          <cell r="H239">
            <v>209.38844027500002</v>
          </cell>
          <cell r="L239">
            <v>419.19089624999998</v>
          </cell>
          <cell r="N239">
            <v>55.198990000000002</v>
          </cell>
          <cell r="O239">
            <v>17.447500000000002</v>
          </cell>
          <cell r="Q239">
            <v>5.16</v>
          </cell>
          <cell r="R239">
            <v>8.3986041999999994</v>
          </cell>
          <cell r="S239">
            <v>16.25526</v>
          </cell>
          <cell r="T239">
            <v>94.69</v>
          </cell>
          <cell r="U239">
            <v>28.82</v>
          </cell>
          <cell r="V239">
            <v>2.44</v>
          </cell>
          <cell r="W239">
            <v>72.289069999999995</v>
          </cell>
          <cell r="AD239">
            <v>191.630124</v>
          </cell>
        </row>
        <row r="240">
          <cell r="D240" t="str">
            <v>KVF20001250</v>
          </cell>
          <cell r="E240">
            <v>2113.4110127999998</v>
          </cell>
          <cell r="F240">
            <v>24.5</v>
          </cell>
          <cell r="G240">
            <v>882</v>
          </cell>
          <cell r="H240">
            <v>239.30107460000002</v>
          </cell>
          <cell r="L240">
            <v>479.07531</v>
          </cell>
          <cell r="N240">
            <v>63.084560000000003</v>
          </cell>
          <cell r="O240">
            <v>19.940000000000001</v>
          </cell>
          <cell r="Q240">
            <v>5.16</v>
          </cell>
          <cell r="R240">
            <v>8.3986041999999994</v>
          </cell>
          <cell r="S240">
            <v>16.25526</v>
          </cell>
          <cell r="T240">
            <v>94.69</v>
          </cell>
          <cell r="U240">
            <v>28.82</v>
          </cell>
          <cell r="V240">
            <v>2.44</v>
          </cell>
          <cell r="W240">
            <v>82.616079999999997</v>
          </cell>
          <cell r="AD240">
            <v>191.630124</v>
          </cell>
        </row>
        <row r="241">
          <cell r="D241" t="str">
            <v>KVF22501250</v>
          </cell>
          <cell r="E241">
            <v>2223.9131408749995</v>
          </cell>
          <cell r="F241">
            <v>24.5</v>
          </cell>
          <cell r="G241">
            <v>882</v>
          </cell>
          <cell r="H241">
            <v>269.21370892500005</v>
          </cell>
          <cell r="L241">
            <v>538.95972374999997</v>
          </cell>
          <cell r="N241">
            <v>70.970130000000012</v>
          </cell>
          <cell r="O241">
            <v>22.432500000000001</v>
          </cell>
          <cell r="Q241">
            <v>5.16</v>
          </cell>
          <cell r="R241">
            <v>8.3986041999999994</v>
          </cell>
          <cell r="S241">
            <v>16.25526</v>
          </cell>
          <cell r="T241">
            <v>94.69</v>
          </cell>
          <cell r="U241">
            <v>28.82</v>
          </cell>
          <cell r="V241">
            <v>2.44</v>
          </cell>
          <cell r="W241">
            <v>92.943089999999998</v>
          </cell>
          <cell r="AD241">
            <v>191.630124</v>
          </cell>
        </row>
        <row r="242">
          <cell r="D242" t="str">
            <v>KVF25001250</v>
          </cell>
          <cell r="E242">
            <v>2370.4152689500002</v>
          </cell>
          <cell r="F242">
            <v>25.5</v>
          </cell>
          <cell r="G242">
            <v>918</v>
          </cell>
          <cell r="H242">
            <v>299.12634325000005</v>
          </cell>
          <cell r="L242">
            <v>598.84413749999999</v>
          </cell>
          <cell r="N242">
            <v>78.855699999999999</v>
          </cell>
          <cell r="O242">
            <v>24.925000000000001</v>
          </cell>
          <cell r="Q242">
            <v>5.16</v>
          </cell>
          <cell r="R242">
            <v>8.3986041999999994</v>
          </cell>
          <cell r="S242">
            <v>16.25526</v>
          </cell>
          <cell r="T242">
            <v>94.69</v>
          </cell>
          <cell r="U242">
            <v>28.82</v>
          </cell>
          <cell r="V242">
            <v>2.44</v>
          </cell>
          <cell r="W242">
            <v>103.27009999999999</v>
          </cell>
          <cell r="AD242">
            <v>191.630124</v>
          </cell>
        </row>
        <row r="243">
          <cell r="D243" t="str">
            <v>KVF27501250</v>
          </cell>
          <cell r="E243">
            <v>2480.9173970250004</v>
          </cell>
          <cell r="F243">
            <v>25.5</v>
          </cell>
          <cell r="G243">
            <v>918</v>
          </cell>
          <cell r="H243">
            <v>329.03897757500005</v>
          </cell>
          <cell r="L243">
            <v>658.72855125000001</v>
          </cell>
          <cell r="N243">
            <v>86.74127</v>
          </cell>
          <cell r="O243">
            <v>27.4175</v>
          </cell>
          <cell r="Q243">
            <v>5.16</v>
          </cell>
          <cell r="R243">
            <v>8.3986041999999994</v>
          </cell>
          <cell r="S243">
            <v>16.25526</v>
          </cell>
          <cell r="T243">
            <v>94.69</v>
          </cell>
          <cell r="U243">
            <v>28.82</v>
          </cell>
          <cell r="V243">
            <v>2.44</v>
          </cell>
          <cell r="W243">
            <v>113.59711</v>
          </cell>
          <cell r="AD243">
            <v>191.630124</v>
          </cell>
        </row>
        <row r="244">
          <cell r="D244" t="str">
            <v>KVF30001250</v>
          </cell>
          <cell r="E244">
            <v>2591.4195250999996</v>
          </cell>
          <cell r="F244">
            <v>25.5</v>
          </cell>
          <cell r="G244">
            <v>918</v>
          </cell>
          <cell r="H244">
            <v>358.95161190000005</v>
          </cell>
          <cell r="L244">
            <v>718.61296499999992</v>
          </cell>
          <cell r="N244">
            <v>94.626840000000016</v>
          </cell>
          <cell r="O244">
            <v>29.910000000000004</v>
          </cell>
          <cell r="Q244">
            <v>5.16</v>
          </cell>
          <cell r="R244">
            <v>8.3986041999999994</v>
          </cell>
          <cell r="S244">
            <v>16.25526</v>
          </cell>
          <cell r="T244">
            <v>94.69</v>
          </cell>
          <cell r="U244">
            <v>28.82</v>
          </cell>
          <cell r="V244">
            <v>2.44</v>
          </cell>
          <cell r="W244">
            <v>123.92412</v>
          </cell>
          <cell r="AD244">
            <v>191.630124</v>
          </cell>
        </row>
        <row r="245">
          <cell r="D245" t="str">
            <v>KVF10001500</v>
          </cell>
          <cell r="E245">
            <v>1722.0150125</v>
          </cell>
          <cell r="F245">
            <v>24.5</v>
          </cell>
          <cell r="G245">
            <v>882</v>
          </cell>
          <cell r="H245">
            <v>119.65053730000001</v>
          </cell>
          <cell r="L245">
            <v>239.537655</v>
          </cell>
          <cell r="N245">
            <v>31.542280000000002</v>
          </cell>
          <cell r="O245">
            <v>9.9700000000000006</v>
          </cell>
          <cell r="Q245">
            <v>5.16</v>
          </cell>
          <cell r="R245">
            <v>8.3986041999999994</v>
          </cell>
          <cell r="S245">
            <v>16.25526</v>
          </cell>
          <cell r="T245">
            <v>94.69</v>
          </cell>
          <cell r="U245">
            <v>14.41</v>
          </cell>
          <cell r="V245">
            <v>1.22</v>
          </cell>
          <cell r="W245">
            <v>59.051569999999998</v>
          </cell>
          <cell r="AD245">
            <v>240.12910599999998</v>
          </cell>
        </row>
        <row r="246">
          <cell r="D246" t="str">
            <v>KVF12501500</v>
          </cell>
          <cell r="E246">
            <v>1851.363023075</v>
          </cell>
          <cell r="F246">
            <v>24.5</v>
          </cell>
          <cell r="G246">
            <v>882</v>
          </cell>
          <cell r="H246">
            <v>149.56317162500002</v>
          </cell>
          <cell r="L246">
            <v>299.42206874999999</v>
          </cell>
          <cell r="N246">
            <v>39.427849999999999</v>
          </cell>
          <cell r="O246">
            <v>12.4625</v>
          </cell>
          <cell r="Q246">
            <v>5.16</v>
          </cell>
          <cell r="R246">
            <v>8.3986041999999994</v>
          </cell>
          <cell r="S246">
            <v>16.25526</v>
          </cell>
          <cell r="T246">
            <v>94.69</v>
          </cell>
          <cell r="U246">
            <v>28.82</v>
          </cell>
          <cell r="V246">
            <v>1.22</v>
          </cell>
          <cell r="W246">
            <v>73.814462499999991</v>
          </cell>
          <cell r="AD246">
            <v>240.12910599999998</v>
          </cell>
        </row>
        <row r="247">
          <cell r="D247" t="str">
            <v>KVF15001500</v>
          </cell>
          <cell r="E247">
            <v>1966.3010336499997</v>
          </cell>
          <cell r="F247">
            <v>24.5</v>
          </cell>
          <cell r="G247">
            <v>882</v>
          </cell>
          <cell r="H247">
            <v>179.47580595000002</v>
          </cell>
          <cell r="L247">
            <v>359.30648249999996</v>
          </cell>
          <cell r="N247">
            <v>47.313420000000008</v>
          </cell>
          <cell r="O247">
            <v>14.955000000000002</v>
          </cell>
          <cell r="Q247">
            <v>5.16</v>
          </cell>
          <cell r="R247">
            <v>8.3986041999999994</v>
          </cell>
          <cell r="S247">
            <v>16.25526</v>
          </cell>
          <cell r="T247">
            <v>94.69</v>
          </cell>
          <cell r="U247">
            <v>28.82</v>
          </cell>
          <cell r="V247">
            <v>1.22</v>
          </cell>
          <cell r="W247">
            <v>88.577354999999997</v>
          </cell>
          <cell r="AD247">
            <v>240.12910599999998</v>
          </cell>
        </row>
        <row r="248">
          <cell r="D248" t="str">
            <v>KVF17501500</v>
          </cell>
          <cell r="E248">
            <v>2082.4590442250001</v>
          </cell>
          <cell r="F248">
            <v>24.5</v>
          </cell>
          <cell r="G248">
            <v>882</v>
          </cell>
          <cell r="H248">
            <v>209.38844027500002</v>
          </cell>
          <cell r="L248">
            <v>419.19089624999998</v>
          </cell>
          <cell r="N248">
            <v>55.198990000000002</v>
          </cell>
          <cell r="O248">
            <v>17.447500000000002</v>
          </cell>
          <cell r="Q248">
            <v>5.16</v>
          </cell>
          <cell r="R248">
            <v>8.3986041999999994</v>
          </cell>
          <cell r="S248">
            <v>16.25526</v>
          </cell>
          <cell r="T248">
            <v>94.69</v>
          </cell>
          <cell r="U248">
            <v>28.82</v>
          </cell>
          <cell r="V248">
            <v>2.44</v>
          </cell>
          <cell r="W248">
            <v>103.3402475</v>
          </cell>
          <cell r="AD248">
            <v>240.12910599999998</v>
          </cell>
        </row>
        <row r="249">
          <cell r="D249" t="str">
            <v>KVF20001500</v>
          </cell>
          <cell r="E249">
            <v>2197.3970547999998</v>
          </cell>
          <cell r="F249">
            <v>24.5</v>
          </cell>
          <cell r="G249">
            <v>882</v>
          </cell>
          <cell r="H249">
            <v>239.30107460000002</v>
          </cell>
          <cell r="L249">
            <v>479.07531</v>
          </cell>
          <cell r="N249">
            <v>63.084560000000003</v>
          </cell>
          <cell r="O249">
            <v>19.940000000000001</v>
          </cell>
          <cell r="Q249">
            <v>5.16</v>
          </cell>
          <cell r="R249">
            <v>8.3986041999999994</v>
          </cell>
          <cell r="S249">
            <v>16.25526</v>
          </cell>
          <cell r="T249">
            <v>94.69</v>
          </cell>
          <cell r="U249">
            <v>28.82</v>
          </cell>
          <cell r="V249">
            <v>2.44</v>
          </cell>
          <cell r="W249">
            <v>118.10314</v>
          </cell>
          <cell r="AD249">
            <v>240.12910599999998</v>
          </cell>
        </row>
        <row r="250">
          <cell r="D250" t="str">
            <v>KVF22501500</v>
          </cell>
          <cell r="E250">
            <v>2348.3350653749994</v>
          </cell>
          <cell r="F250">
            <v>25.5</v>
          </cell>
          <cell r="G250">
            <v>918</v>
          </cell>
          <cell r="H250">
            <v>269.21370892500005</v>
          </cell>
          <cell r="L250">
            <v>538.95972374999997</v>
          </cell>
          <cell r="N250">
            <v>70.970130000000012</v>
          </cell>
          <cell r="O250">
            <v>22.432500000000001</v>
          </cell>
          <cell r="Q250">
            <v>5.16</v>
          </cell>
          <cell r="R250">
            <v>8.3986041999999994</v>
          </cell>
          <cell r="S250">
            <v>16.25526</v>
          </cell>
          <cell r="T250">
            <v>94.69</v>
          </cell>
          <cell r="U250">
            <v>28.82</v>
          </cell>
          <cell r="V250">
            <v>2.44</v>
          </cell>
          <cell r="W250">
            <v>132.86603249999999</v>
          </cell>
          <cell r="AD250">
            <v>240.12910599999998</v>
          </cell>
        </row>
        <row r="251">
          <cell r="D251" t="str">
            <v>KVF25001500</v>
          </cell>
          <cell r="E251">
            <v>2463.27307595</v>
          </cell>
          <cell r="F251">
            <v>25.5</v>
          </cell>
          <cell r="G251">
            <v>918</v>
          </cell>
          <cell r="H251">
            <v>299.12634325000005</v>
          </cell>
          <cell r="L251">
            <v>598.84413749999999</v>
          </cell>
          <cell r="N251">
            <v>78.855699999999999</v>
          </cell>
          <cell r="O251">
            <v>24.925000000000001</v>
          </cell>
          <cell r="Q251">
            <v>5.16</v>
          </cell>
          <cell r="R251">
            <v>8.3986041999999994</v>
          </cell>
          <cell r="S251">
            <v>16.25526</v>
          </cell>
          <cell r="T251">
            <v>94.69</v>
          </cell>
          <cell r="U251">
            <v>28.82</v>
          </cell>
          <cell r="V251">
            <v>2.44</v>
          </cell>
          <cell r="W251">
            <v>147.62892499999998</v>
          </cell>
          <cell r="AD251">
            <v>240.12910599999998</v>
          </cell>
        </row>
        <row r="252">
          <cell r="D252" t="str">
            <v>KVF27501500</v>
          </cell>
          <cell r="E252">
            <v>2578.2110865250002</v>
          </cell>
          <cell r="F252">
            <v>25.5</v>
          </cell>
          <cell r="G252">
            <v>918</v>
          </cell>
          <cell r="H252">
            <v>329.03897757500005</v>
          </cell>
          <cell r="L252">
            <v>658.72855125000001</v>
          </cell>
          <cell r="N252">
            <v>86.74127</v>
          </cell>
          <cell r="O252">
            <v>27.4175</v>
          </cell>
          <cell r="Q252">
            <v>5.16</v>
          </cell>
          <cell r="R252">
            <v>8.3986041999999994</v>
          </cell>
          <cell r="S252">
            <v>16.25526</v>
          </cell>
          <cell r="T252">
            <v>94.69</v>
          </cell>
          <cell r="U252">
            <v>28.82</v>
          </cell>
          <cell r="V252">
            <v>2.44</v>
          </cell>
          <cell r="W252">
            <v>162.3918175</v>
          </cell>
          <cell r="AD252">
            <v>240.12910599999998</v>
          </cell>
        </row>
        <row r="253">
          <cell r="D253" t="str">
            <v>KVF30001500</v>
          </cell>
          <cell r="E253">
            <v>2693.1490970999994</v>
          </cell>
          <cell r="F253">
            <v>25.5</v>
          </cell>
          <cell r="G253">
            <v>918</v>
          </cell>
          <cell r="H253">
            <v>358.95161190000005</v>
          </cell>
          <cell r="L253">
            <v>718.61296499999992</v>
          </cell>
          <cell r="N253">
            <v>94.626840000000016</v>
          </cell>
          <cell r="O253">
            <v>29.910000000000004</v>
          </cell>
          <cell r="Q253">
            <v>5.16</v>
          </cell>
          <cell r="R253">
            <v>8.3986041999999994</v>
          </cell>
          <cell r="S253">
            <v>16.25526</v>
          </cell>
          <cell r="T253">
            <v>94.69</v>
          </cell>
          <cell r="U253">
            <v>28.82</v>
          </cell>
          <cell r="V253">
            <v>2.44</v>
          </cell>
          <cell r="W253">
            <v>177.15470999999999</v>
          </cell>
          <cell r="AD253">
            <v>240.12910599999998</v>
          </cell>
        </row>
        <row r="254">
          <cell r="D254" t="str">
            <v>KVF10001750</v>
          </cell>
          <cell r="E254">
            <v>1765.7823865</v>
          </cell>
          <cell r="F254">
            <v>24.5</v>
          </cell>
          <cell r="G254">
            <v>882</v>
          </cell>
          <cell r="H254">
            <v>119.65053730000001</v>
          </cell>
          <cell r="L254">
            <v>239.537655</v>
          </cell>
          <cell r="N254">
            <v>31.542280000000002</v>
          </cell>
          <cell r="O254">
            <v>9.9700000000000006</v>
          </cell>
          <cell r="Q254">
            <v>5.16</v>
          </cell>
          <cell r="R254">
            <v>8.3986041999999994</v>
          </cell>
          <cell r="S254">
            <v>16.25526</v>
          </cell>
          <cell r="T254">
            <v>94.69</v>
          </cell>
          <cell r="U254">
            <v>14.41</v>
          </cell>
          <cell r="V254">
            <v>1.22</v>
          </cell>
          <cell r="W254">
            <v>70.880589999999998</v>
          </cell>
          <cell r="AD254">
            <v>272.06745999999998</v>
          </cell>
        </row>
        <row r="255">
          <cell r="D255" t="str">
            <v>KVF12501750</v>
          </cell>
          <cell r="E255">
            <v>1898.0876520750001</v>
          </cell>
          <cell r="F255">
            <v>24.5</v>
          </cell>
          <cell r="G255">
            <v>882</v>
          </cell>
          <cell r="H255">
            <v>149.56317162500002</v>
          </cell>
          <cell r="L255">
            <v>299.42206874999999</v>
          </cell>
          <cell r="N255">
            <v>39.427849999999999</v>
          </cell>
          <cell r="O255">
            <v>12.4625</v>
          </cell>
          <cell r="Q255">
            <v>5.16</v>
          </cell>
          <cell r="R255">
            <v>8.3986041999999994</v>
          </cell>
          <cell r="S255">
            <v>16.25526</v>
          </cell>
          <cell r="T255">
            <v>94.69</v>
          </cell>
          <cell r="U255">
            <v>28.82</v>
          </cell>
          <cell r="V255">
            <v>1.22</v>
          </cell>
          <cell r="W255">
            <v>88.600737500000008</v>
          </cell>
          <cell r="AD255">
            <v>272.06745999999998</v>
          </cell>
        </row>
        <row r="256">
          <cell r="D256" t="str">
            <v>KVF15001750</v>
          </cell>
          <cell r="E256">
            <v>2015.9829176499998</v>
          </cell>
          <cell r="F256">
            <v>24.5</v>
          </cell>
          <cell r="G256">
            <v>882</v>
          </cell>
          <cell r="H256">
            <v>179.47580595000002</v>
          </cell>
          <cell r="L256">
            <v>359.30648249999996</v>
          </cell>
          <cell r="N256">
            <v>47.313420000000008</v>
          </cell>
          <cell r="O256">
            <v>14.955000000000002</v>
          </cell>
          <cell r="Q256">
            <v>5.16</v>
          </cell>
          <cell r="R256">
            <v>8.3986041999999994</v>
          </cell>
          <cell r="S256">
            <v>16.25526</v>
          </cell>
          <cell r="T256">
            <v>94.69</v>
          </cell>
          <cell r="U256">
            <v>28.82</v>
          </cell>
          <cell r="V256">
            <v>1.22</v>
          </cell>
          <cell r="W256">
            <v>106.32088499999999</v>
          </cell>
          <cell r="AD256">
            <v>272.06745999999998</v>
          </cell>
        </row>
        <row r="257">
          <cell r="D257" t="str">
            <v>KVF17501750</v>
          </cell>
          <cell r="E257">
            <v>2135.098183225</v>
          </cell>
          <cell r="F257">
            <v>24.5</v>
          </cell>
          <cell r="G257">
            <v>882</v>
          </cell>
          <cell r="H257">
            <v>209.38844027500002</v>
          </cell>
          <cell r="L257">
            <v>419.19089624999998</v>
          </cell>
          <cell r="N257">
            <v>55.198990000000002</v>
          </cell>
          <cell r="O257">
            <v>17.447500000000002</v>
          </cell>
          <cell r="Q257">
            <v>5.16</v>
          </cell>
          <cell r="R257">
            <v>8.3986041999999994</v>
          </cell>
          <cell r="S257">
            <v>16.25526</v>
          </cell>
          <cell r="T257">
            <v>94.69</v>
          </cell>
          <cell r="U257">
            <v>28.82</v>
          </cell>
          <cell r="V257">
            <v>2.44</v>
          </cell>
          <cell r="W257">
            <v>124.0410325</v>
          </cell>
          <cell r="AD257">
            <v>272.06745999999998</v>
          </cell>
        </row>
        <row r="258">
          <cell r="D258" t="str">
            <v>KVF20001750</v>
          </cell>
          <cell r="E258">
            <v>2252.9934487999999</v>
          </cell>
          <cell r="F258">
            <v>24.5</v>
          </cell>
          <cell r="G258">
            <v>882</v>
          </cell>
          <cell r="H258">
            <v>239.30107460000002</v>
          </cell>
          <cell r="L258">
            <v>479.07531</v>
          </cell>
          <cell r="N258">
            <v>63.084560000000003</v>
          </cell>
          <cell r="O258">
            <v>19.940000000000001</v>
          </cell>
          <cell r="Q258">
            <v>5.16</v>
          </cell>
          <cell r="R258">
            <v>8.3986041999999994</v>
          </cell>
          <cell r="S258">
            <v>16.25526</v>
          </cell>
          <cell r="T258">
            <v>94.69</v>
          </cell>
          <cell r="U258">
            <v>28.82</v>
          </cell>
          <cell r="V258">
            <v>2.44</v>
          </cell>
          <cell r="W258">
            <v>141.76118</v>
          </cell>
          <cell r="AD258">
            <v>272.06745999999998</v>
          </cell>
        </row>
        <row r="259">
          <cell r="D259" t="str">
            <v>KVF22501750</v>
          </cell>
          <cell r="E259">
            <v>2406.8887143749998</v>
          </cell>
          <cell r="F259">
            <v>25.5</v>
          </cell>
          <cell r="G259">
            <v>918</v>
          </cell>
          <cell r="H259">
            <v>269.21370892500005</v>
          </cell>
          <cell r="L259">
            <v>538.95972374999997</v>
          </cell>
          <cell r="N259">
            <v>70.970130000000012</v>
          </cell>
          <cell r="O259">
            <v>22.432500000000001</v>
          </cell>
          <cell r="Q259">
            <v>5.16</v>
          </cell>
          <cell r="R259">
            <v>8.3986041999999994</v>
          </cell>
          <cell r="S259">
            <v>16.25526</v>
          </cell>
          <cell r="T259">
            <v>94.69</v>
          </cell>
          <cell r="U259">
            <v>28.82</v>
          </cell>
          <cell r="V259">
            <v>2.44</v>
          </cell>
          <cell r="W259">
            <v>159.48132749999999</v>
          </cell>
          <cell r="AD259">
            <v>272.06745999999998</v>
          </cell>
        </row>
        <row r="260">
          <cell r="D260" t="str">
            <v>KVF25001750</v>
          </cell>
          <cell r="E260">
            <v>2524.7839799499998</v>
          </cell>
          <cell r="F260">
            <v>25.5</v>
          </cell>
          <cell r="G260">
            <v>918</v>
          </cell>
          <cell r="H260">
            <v>299.12634325000005</v>
          </cell>
          <cell r="L260">
            <v>598.84413749999999</v>
          </cell>
          <cell r="N260">
            <v>78.855699999999999</v>
          </cell>
          <cell r="O260">
            <v>24.925000000000001</v>
          </cell>
          <cell r="Q260">
            <v>5.16</v>
          </cell>
          <cell r="R260">
            <v>8.3986041999999994</v>
          </cell>
          <cell r="S260">
            <v>16.25526</v>
          </cell>
          <cell r="T260">
            <v>94.69</v>
          </cell>
          <cell r="U260">
            <v>28.82</v>
          </cell>
          <cell r="V260">
            <v>2.44</v>
          </cell>
          <cell r="W260">
            <v>177.20147500000002</v>
          </cell>
          <cell r="AD260">
            <v>272.06745999999998</v>
          </cell>
        </row>
        <row r="261">
          <cell r="D261" t="str">
            <v>KVF27501750</v>
          </cell>
          <cell r="E261">
            <v>2642.6792455250006</v>
          </cell>
          <cell r="F261">
            <v>25.5</v>
          </cell>
          <cell r="G261">
            <v>918</v>
          </cell>
          <cell r="H261">
            <v>329.03897757500005</v>
          </cell>
          <cell r="L261">
            <v>658.72855125000001</v>
          </cell>
          <cell r="N261">
            <v>86.74127</v>
          </cell>
          <cell r="O261">
            <v>27.4175</v>
          </cell>
          <cell r="Q261">
            <v>5.16</v>
          </cell>
          <cell r="R261">
            <v>8.3986041999999994</v>
          </cell>
          <cell r="S261">
            <v>16.25526</v>
          </cell>
          <cell r="T261">
            <v>94.69</v>
          </cell>
          <cell r="U261">
            <v>28.82</v>
          </cell>
          <cell r="V261">
            <v>2.44</v>
          </cell>
          <cell r="W261">
            <v>194.92162249999998</v>
          </cell>
          <cell r="AD261">
            <v>272.06745999999998</v>
          </cell>
        </row>
        <row r="262">
          <cell r="D262" t="str">
            <v>KVF30001750</v>
          </cell>
          <cell r="E262">
            <v>2760.5745110999997</v>
          </cell>
          <cell r="F262">
            <v>25.5</v>
          </cell>
          <cell r="G262">
            <v>918</v>
          </cell>
          <cell r="H262">
            <v>358.95161190000005</v>
          </cell>
          <cell r="L262">
            <v>718.61296499999992</v>
          </cell>
          <cell r="N262">
            <v>94.626840000000016</v>
          </cell>
          <cell r="O262">
            <v>29.910000000000004</v>
          </cell>
          <cell r="Q262">
            <v>5.16</v>
          </cell>
          <cell r="R262">
            <v>8.3986041999999994</v>
          </cell>
          <cell r="S262">
            <v>16.25526</v>
          </cell>
          <cell r="T262">
            <v>94.69</v>
          </cell>
          <cell r="U262">
            <v>28.82</v>
          </cell>
          <cell r="V262">
            <v>2.44</v>
          </cell>
          <cell r="W262">
            <v>212.64176999999998</v>
          </cell>
          <cell r="AD262">
            <v>272.06745999999998</v>
          </cell>
        </row>
        <row r="263">
          <cell r="D263" t="str">
            <v>KVF10002000</v>
          </cell>
          <cell r="E263">
            <v>1822.5616825</v>
          </cell>
          <cell r="F263">
            <v>24.5</v>
          </cell>
          <cell r="G263">
            <v>882</v>
          </cell>
          <cell r="H263">
            <v>119.65053730000001</v>
          </cell>
          <cell r="L263">
            <v>239.537655</v>
          </cell>
          <cell r="N263">
            <v>31.542280000000002</v>
          </cell>
          <cell r="O263">
            <v>9.9700000000000006</v>
          </cell>
          <cell r="Q263">
            <v>5.16</v>
          </cell>
          <cell r="R263">
            <v>8.3986041999999994</v>
          </cell>
          <cell r="S263">
            <v>16.25526</v>
          </cell>
          <cell r="T263">
            <v>94.69</v>
          </cell>
          <cell r="U263">
            <v>14.41</v>
          </cell>
          <cell r="V263">
            <v>1.22</v>
          </cell>
          <cell r="W263">
            <v>88.624119999999991</v>
          </cell>
          <cell r="AD263">
            <v>311.10322599999995</v>
          </cell>
        </row>
        <row r="264">
          <cell r="D264" t="str">
            <v>KVF12502000</v>
          </cell>
          <cell r="E264">
            <v>1959.3028305750001</v>
          </cell>
          <cell r="F264">
            <v>24.5</v>
          </cell>
          <cell r="G264">
            <v>882</v>
          </cell>
          <cell r="H264">
            <v>149.56317162500002</v>
          </cell>
          <cell r="L264">
            <v>299.42206874999999</v>
          </cell>
          <cell r="N264">
            <v>39.427849999999999</v>
          </cell>
          <cell r="O264">
            <v>12.4625</v>
          </cell>
          <cell r="Q264">
            <v>5.16</v>
          </cell>
          <cell r="R264">
            <v>8.3986041999999994</v>
          </cell>
          <cell r="S264">
            <v>16.25526</v>
          </cell>
          <cell r="T264">
            <v>94.69</v>
          </cell>
          <cell r="U264">
            <v>28.82</v>
          </cell>
          <cell r="V264">
            <v>1.22</v>
          </cell>
          <cell r="W264">
            <v>110.78014999999999</v>
          </cell>
          <cell r="AD264">
            <v>311.10322599999995</v>
          </cell>
        </row>
        <row r="265">
          <cell r="D265" t="str">
            <v>KVF15002000</v>
          </cell>
          <cell r="E265">
            <v>2081.6339786499993</v>
          </cell>
          <cell r="F265">
            <v>24.5</v>
          </cell>
          <cell r="G265">
            <v>882</v>
          </cell>
          <cell r="H265">
            <v>179.47580595000002</v>
          </cell>
          <cell r="L265">
            <v>359.30648249999996</v>
          </cell>
          <cell r="N265">
            <v>47.313420000000008</v>
          </cell>
          <cell r="O265">
            <v>14.955000000000002</v>
          </cell>
          <cell r="Q265">
            <v>5.16</v>
          </cell>
          <cell r="R265">
            <v>8.3986041999999994</v>
          </cell>
          <cell r="S265">
            <v>16.25526</v>
          </cell>
          <cell r="T265">
            <v>94.69</v>
          </cell>
          <cell r="U265">
            <v>28.82</v>
          </cell>
          <cell r="V265">
            <v>1.22</v>
          </cell>
          <cell r="W265">
            <v>132.93617999999998</v>
          </cell>
          <cell r="AD265">
            <v>311.10322599999995</v>
          </cell>
        </row>
        <row r="266">
          <cell r="D266" t="str">
            <v>KVF17502000</v>
          </cell>
          <cell r="E266">
            <v>2205.1851267249999</v>
          </cell>
          <cell r="F266">
            <v>24.5</v>
          </cell>
          <cell r="G266">
            <v>882</v>
          </cell>
          <cell r="H266">
            <v>209.38844027500002</v>
          </cell>
          <cell r="L266">
            <v>419.19089624999998</v>
          </cell>
          <cell r="N266">
            <v>55.198990000000002</v>
          </cell>
          <cell r="O266">
            <v>17.447500000000002</v>
          </cell>
          <cell r="Q266">
            <v>5.16</v>
          </cell>
          <cell r="R266">
            <v>8.3986041999999994</v>
          </cell>
          <cell r="S266">
            <v>16.25526</v>
          </cell>
          <cell r="T266">
            <v>94.69</v>
          </cell>
          <cell r="U266">
            <v>28.82</v>
          </cell>
          <cell r="V266">
            <v>2.44</v>
          </cell>
          <cell r="W266">
            <v>155.09220999999999</v>
          </cell>
          <cell r="AD266">
            <v>311.10322599999995</v>
          </cell>
        </row>
        <row r="267">
          <cell r="D267" t="str">
            <v>KVF20002000</v>
          </cell>
          <cell r="E267">
            <v>2327.5162747999998</v>
          </cell>
          <cell r="F267">
            <v>24.5</v>
          </cell>
          <cell r="G267">
            <v>882</v>
          </cell>
          <cell r="H267">
            <v>239.30107460000002</v>
          </cell>
          <cell r="L267">
            <v>479.07531</v>
          </cell>
          <cell r="N267">
            <v>63.084560000000003</v>
          </cell>
          <cell r="O267">
            <v>19.940000000000001</v>
          </cell>
          <cell r="Q267">
            <v>5.16</v>
          </cell>
          <cell r="R267">
            <v>8.3986041999999994</v>
          </cell>
          <cell r="S267">
            <v>16.25526</v>
          </cell>
          <cell r="T267">
            <v>94.69</v>
          </cell>
          <cell r="U267">
            <v>28.82</v>
          </cell>
          <cell r="V267">
            <v>2.44</v>
          </cell>
          <cell r="W267">
            <v>177.24823999999998</v>
          </cell>
          <cell r="AD267">
            <v>311.10322599999995</v>
          </cell>
        </row>
        <row r="268">
          <cell r="D268" t="str">
            <v>KVF22502000</v>
          </cell>
          <cell r="E268">
            <v>2485.8474228750001</v>
          </cell>
          <cell r="F268">
            <v>25.5</v>
          </cell>
          <cell r="G268">
            <v>918</v>
          </cell>
          <cell r="H268">
            <v>269.21370892500005</v>
          </cell>
          <cell r="L268">
            <v>538.95972374999997</v>
          </cell>
          <cell r="N268">
            <v>70.970130000000012</v>
          </cell>
          <cell r="O268">
            <v>22.432500000000001</v>
          </cell>
          <cell r="Q268">
            <v>5.16</v>
          </cell>
          <cell r="R268">
            <v>8.3986041999999994</v>
          </cell>
          <cell r="S268">
            <v>16.25526</v>
          </cell>
          <cell r="T268">
            <v>94.69</v>
          </cell>
          <cell r="U268">
            <v>28.82</v>
          </cell>
          <cell r="V268">
            <v>2.44</v>
          </cell>
          <cell r="W268">
            <v>199.40427</v>
          </cell>
          <cell r="AD268">
            <v>311.10322599999995</v>
          </cell>
        </row>
        <row r="269">
          <cell r="D269" t="str">
            <v>KVF25002000</v>
          </cell>
          <cell r="E269">
            <v>2608.17857095</v>
          </cell>
          <cell r="F269">
            <v>25.5</v>
          </cell>
          <cell r="G269">
            <v>918</v>
          </cell>
          <cell r="H269">
            <v>299.12634325000005</v>
          </cell>
          <cell r="L269">
            <v>598.84413749999999</v>
          </cell>
          <cell r="N269">
            <v>78.855699999999999</v>
          </cell>
          <cell r="O269">
            <v>24.925000000000001</v>
          </cell>
          <cell r="Q269">
            <v>5.16</v>
          </cell>
          <cell r="R269">
            <v>8.3986041999999994</v>
          </cell>
          <cell r="S269">
            <v>16.25526</v>
          </cell>
          <cell r="T269">
            <v>94.69</v>
          </cell>
          <cell r="U269">
            <v>28.82</v>
          </cell>
          <cell r="V269">
            <v>2.44</v>
          </cell>
          <cell r="W269">
            <v>221.56029999999998</v>
          </cell>
          <cell r="AD269">
            <v>311.10322599999995</v>
          </cell>
        </row>
        <row r="270">
          <cell r="D270" t="str">
            <v>KVF27502000</v>
          </cell>
          <cell r="E270">
            <v>2730.5097190250008</v>
          </cell>
          <cell r="F270">
            <v>25.5</v>
          </cell>
          <cell r="G270">
            <v>918</v>
          </cell>
          <cell r="H270">
            <v>329.03897757500005</v>
          </cell>
          <cell r="L270">
            <v>658.72855125000001</v>
          </cell>
          <cell r="N270">
            <v>86.74127</v>
          </cell>
          <cell r="O270">
            <v>27.4175</v>
          </cell>
          <cell r="Q270">
            <v>5.16</v>
          </cell>
          <cell r="R270">
            <v>8.3986041999999994</v>
          </cell>
          <cell r="S270">
            <v>16.25526</v>
          </cell>
          <cell r="T270">
            <v>94.69</v>
          </cell>
          <cell r="U270">
            <v>28.82</v>
          </cell>
          <cell r="V270">
            <v>2.44</v>
          </cell>
          <cell r="W270">
            <v>243.71633</v>
          </cell>
          <cell r="AD270">
            <v>311.10322599999995</v>
          </cell>
        </row>
        <row r="271">
          <cell r="D271" t="str">
            <v>KVF30002000</v>
          </cell>
          <cell r="E271">
            <v>2852.8408670999997</v>
          </cell>
          <cell r="F271">
            <v>25.5</v>
          </cell>
          <cell r="G271">
            <v>918</v>
          </cell>
          <cell r="H271">
            <v>358.95161190000005</v>
          </cell>
          <cell r="L271">
            <v>718.61296499999992</v>
          </cell>
          <cell r="N271">
            <v>94.626840000000016</v>
          </cell>
          <cell r="O271">
            <v>29.910000000000004</v>
          </cell>
          <cell r="Q271">
            <v>5.16</v>
          </cell>
          <cell r="R271">
            <v>8.3986041999999994</v>
          </cell>
          <cell r="S271">
            <v>16.25526</v>
          </cell>
          <cell r="T271">
            <v>94.69</v>
          </cell>
          <cell r="U271">
            <v>28.82</v>
          </cell>
          <cell r="V271">
            <v>2.44</v>
          </cell>
          <cell r="W271">
            <v>265.87235999999996</v>
          </cell>
          <cell r="AD271">
            <v>311.10322599999995</v>
          </cell>
        </row>
        <row r="272">
          <cell r="D272" t="str">
            <v>CMWF10001000</v>
          </cell>
          <cell r="E272">
            <v>1655.7725005</v>
          </cell>
          <cell r="F272">
            <v>24.5</v>
          </cell>
          <cell r="G272">
            <v>882</v>
          </cell>
          <cell r="H272">
            <v>119.65053730000001</v>
          </cell>
          <cell r="L272">
            <v>239.537655</v>
          </cell>
          <cell r="N272">
            <v>31.542280000000002</v>
          </cell>
          <cell r="O272">
            <v>9.9700000000000006</v>
          </cell>
          <cell r="Q272">
            <v>5.16</v>
          </cell>
          <cell r="R272">
            <v>8.3986041999999994</v>
          </cell>
          <cell r="S272">
            <v>16.25526</v>
          </cell>
          <cell r="T272">
            <v>94.69</v>
          </cell>
          <cell r="U272">
            <v>14.41</v>
          </cell>
          <cell r="V272">
            <v>1.22</v>
          </cell>
          <cell r="W272">
            <v>41.308039999999998</v>
          </cell>
          <cell r="AD272">
            <v>191.630124</v>
          </cell>
        </row>
        <row r="273">
          <cell r="D273" t="str">
            <v>CMWF12501000</v>
          </cell>
          <cell r="E273">
            <v>1780.6846285750003</v>
          </cell>
          <cell r="F273">
            <v>24.5</v>
          </cell>
          <cell r="G273">
            <v>882</v>
          </cell>
          <cell r="H273">
            <v>149.56317162500002</v>
          </cell>
          <cell r="L273">
            <v>299.42206874999999</v>
          </cell>
          <cell r="N273">
            <v>39.427849999999999</v>
          </cell>
          <cell r="O273">
            <v>12.4625</v>
          </cell>
          <cell r="Q273">
            <v>5.16</v>
          </cell>
          <cell r="R273">
            <v>8.3986041999999994</v>
          </cell>
          <cell r="S273">
            <v>16.25526</v>
          </cell>
          <cell r="T273">
            <v>94.69</v>
          </cell>
          <cell r="U273">
            <v>28.82</v>
          </cell>
          <cell r="V273">
            <v>1.22</v>
          </cell>
          <cell r="W273">
            <v>51.635049999999993</v>
          </cell>
          <cell r="AD273">
            <v>191.630124</v>
          </cell>
        </row>
        <row r="274">
          <cell r="D274" t="str">
            <v>CMWF15001000</v>
          </cell>
          <cell r="E274">
            <v>1891.1867566499998</v>
          </cell>
          <cell r="F274">
            <v>24.5</v>
          </cell>
          <cell r="G274">
            <v>882</v>
          </cell>
          <cell r="H274">
            <v>179.47580595000002</v>
          </cell>
          <cell r="L274">
            <v>359.30648249999996</v>
          </cell>
          <cell r="N274">
            <v>47.313420000000008</v>
          </cell>
          <cell r="O274">
            <v>14.955000000000002</v>
          </cell>
          <cell r="Q274">
            <v>5.16</v>
          </cell>
          <cell r="R274">
            <v>8.3986041999999994</v>
          </cell>
          <cell r="S274">
            <v>16.25526</v>
          </cell>
          <cell r="T274">
            <v>94.69</v>
          </cell>
          <cell r="U274">
            <v>28.82</v>
          </cell>
          <cell r="V274">
            <v>1.22</v>
          </cell>
          <cell r="W274">
            <v>61.962060000000001</v>
          </cell>
          <cell r="AD274">
            <v>191.630124</v>
          </cell>
        </row>
        <row r="275">
          <cell r="D275" t="str">
            <v>CMWF17501000</v>
          </cell>
          <cell r="E275">
            <v>2002.908884725</v>
          </cell>
          <cell r="F275">
            <v>24.5</v>
          </cell>
          <cell r="G275">
            <v>882</v>
          </cell>
          <cell r="H275">
            <v>209.38844027500002</v>
          </cell>
          <cell r="L275">
            <v>419.19089624999998</v>
          </cell>
          <cell r="N275">
            <v>55.198990000000002</v>
          </cell>
          <cell r="O275">
            <v>17.447500000000002</v>
          </cell>
          <cell r="Q275">
            <v>5.16</v>
          </cell>
          <cell r="R275">
            <v>8.3986041999999994</v>
          </cell>
          <cell r="S275">
            <v>16.25526</v>
          </cell>
          <cell r="T275">
            <v>94.69</v>
          </cell>
          <cell r="U275">
            <v>28.82</v>
          </cell>
          <cell r="V275">
            <v>2.44</v>
          </cell>
          <cell r="W275">
            <v>72.289069999999995</v>
          </cell>
          <cell r="AD275">
            <v>191.630124</v>
          </cell>
        </row>
        <row r="276">
          <cell r="D276" t="str">
            <v>CMWF20001000</v>
          </cell>
          <cell r="E276">
            <v>2113.4110127999998</v>
          </cell>
          <cell r="F276">
            <v>24.5</v>
          </cell>
          <cell r="G276">
            <v>882</v>
          </cell>
          <cell r="H276">
            <v>239.30107460000002</v>
          </cell>
          <cell r="L276">
            <v>479.07531</v>
          </cell>
          <cell r="N276">
            <v>63.084560000000003</v>
          </cell>
          <cell r="O276">
            <v>19.940000000000001</v>
          </cell>
          <cell r="Q276">
            <v>5.16</v>
          </cell>
          <cell r="R276">
            <v>8.3986041999999994</v>
          </cell>
          <cell r="S276">
            <v>16.25526</v>
          </cell>
          <cell r="T276">
            <v>94.69</v>
          </cell>
          <cell r="U276">
            <v>28.82</v>
          </cell>
          <cell r="V276">
            <v>2.44</v>
          </cell>
          <cell r="W276">
            <v>82.616079999999997</v>
          </cell>
          <cell r="AD276">
            <v>191.630124</v>
          </cell>
        </row>
        <row r="277">
          <cell r="D277" t="str">
            <v>CMWF22501000</v>
          </cell>
          <cell r="E277">
            <v>2259.9131408749995</v>
          </cell>
          <cell r="F277">
            <v>25.5</v>
          </cell>
          <cell r="G277">
            <v>918</v>
          </cell>
          <cell r="H277">
            <v>269.21370892500005</v>
          </cell>
          <cell r="L277">
            <v>538.95972374999997</v>
          </cell>
          <cell r="N277">
            <v>70.970130000000012</v>
          </cell>
          <cell r="O277">
            <v>22.432500000000001</v>
          </cell>
          <cell r="Q277">
            <v>5.16</v>
          </cell>
          <cell r="R277">
            <v>8.3986041999999994</v>
          </cell>
          <cell r="S277">
            <v>16.25526</v>
          </cell>
          <cell r="T277">
            <v>94.69</v>
          </cell>
          <cell r="U277">
            <v>28.82</v>
          </cell>
          <cell r="V277">
            <v>2.44</v>
          </cell>
          <cell r="W277">
            <v>92.943089999999998</v>
          </cell>
          <cell r="AD277">
            <v>191.630124</v>
          </cell>
        </row>
        <row r="278">
          <cell r="D278" t="str">
            <v>CMWF25001000</v>
          </cell>
          <cell r="E278">
            <v>2370.4152689500002</v>
          </cell>
          <cell r="F278">
            <v>25.5</v>
          </cell>
          <cell r="G278">
            <v>918</v>
          </cell>
          <cell r="H278">
            <v>299.12634325000005</v>
          </cell>
          <cell r="L278">
            <v>598.84413749999999</v>
          </cell>
          <cell r="N278">
            <v>78.855699999999999</v>
          </cell>
          <cell r="O278">
            <v>24.925000000000001</v>
          </cell>
          <cell r="Q278">
            <v>5.16</v>
          </cell>
          <cell r="R278">
            <v>8.3986041999999994</v>
          </cell>
          <cell r="S278">
            <v>16.25526</v>
          </cell>
          <cell r="T278">
            <v>94.69</v>
          </cell>
          <cell r="U278">
            <v>28.82</v>
          </cell>
          <cell r="V278">
            <v>2.44</v>
          </cell>
          <cell r="W278">
            <v>103.27009999999999</v>
          </cell>
          <cell r="AD278">
            <v>191.630124</v>
          </cell>
        </row>
        <row r="279">
          <cell r="D279" t="str">
            <v>CMWF27501000</v>
          </cell>
          <cell r="E279">
            <v>2480.9173970250004</v>
          </cell>
          <cell r="F279">
            <v>25.5</v>
          </cell>
          <cell r="G279">
            <v>918</v>
          </cell>
          <cell r="H279">
            <v>329.03897757500005</v>
          </cell>
          <cell r="L279">
            <v>658.72855125000001</v>
          </cell>
          <cell r="N279">
            <v>86.74127</v>
          </cell>
          <cell r="O279">
            <v>27.4175</v>
          </cell>
          <cell r="Q279">
            <v>5.16</v>
          </cell>
          <cell r="R279">
            <v>8.3986041999999994</v>
          </cell>
          <cell r="S279">
            <v>16.25526</v>
          </cell>
          <cell r="T279">
            <v>94.69</v>
          </cell>
          <cell r="U279">
            <v>28.82</v>
          </cell>
          <cell r="V279">
            <v>2.44</v>
          </cell>
          <cell r="W279">
            <v>113.59711</v>
          </cell>
          <cell r="AD279">
            <v>191.630124</v>
          </cell>
        </row>
        <row r="280">
          <cell r="D280" t="str">
            <v>CMWF30001000</v>
          </cell>
          <cell r="E280">
            <v>2591.4195250999996</v>
          </cell>
          <cell r="F280">
            <v>25.5</v>
          </cell>
          <cell r="G280">
            <v>918</v>
          </cell>
          <cell r="H280">
            <v>358.95161190000005</v>
          </cell>
          <cell r="L280">
            <v>718.61296499999992</v>
          </cell>
          <cell r="N280">
            <v>94.626840000000016</v>
          </cell>
          <cell r="O280">
            <v>29.910000000000004</v>
          </cell>
          <cell r="Q280">
            <v>5.16</v>
          </cell>
          <cell r="R280">
            <v>8.3986041999999994</v>
          </cell>
          <cell r="S280">
            <v>16.25526</v>
          </cell>
          <cell r="T280">
            <v>94.69</v>
          </cell>
          <cell r="U280">
            <v>28.82</v>
          </cell>
          <cell r="V280">
            <v>2.44</v>
          </cell>
          <cell r="W280">
            <v>123.92412</v>
          </cell>
          <cell r="AD280">
            <v>191.630124</v>
          </cell>
        </row>
        <row r="281">
          <cell r="D281" t="str">
            <v>CMWF10001250</v>
          </cell>
          <cell r="E281">
            <v>1655.7725005</v>
          </cell>
          <cell r="F281">
            <v>24.5</v>
          </cell>
          <cell r="G281">
            <v>882</v>
          </cell>
          <cell r="H281">
            <v>119.65053730000001</v>
          </cell>
          <cell r="L281">
            <v>239.537655</v>
          </cell>
          <cell r="N281">
            <v>31.542280000000002</v>
          </cell>
          <cell r="O281">
            <v>9.9700000000000006</v>
          </cell>
          <cell r="Q281">
            <v>5.16</v>
          </cell>
          <cell r="R281">
            <v>8.3986041999999994</v>
          </cell>
          <cell r="S281">
            <v>16.25526</v>
          </cell>
          <cell r="T281">
            <v>94.69</v>
          </cell>
          <cell r="U281">
            <v>14.41</v>
          </cell>
          <cell r="V281">
            <v>1.22</v>
          </cell>
          <cell r="W281">
            <v>41.308039999999998</v>
          </cell>
          <cell r="AD281">
            <v>191.630124</v>
          </cell>
        </row>
        <row r="282">
          <cell r="D282" t="str">
            <v>CMWF12501250</v>
          </cell>
          <cell r="E282">
            <v>1780.6846285750003</v>
          </cell>
          <cell r="F282">
            <v>24.5</v>
          </cell>
          <cell r="G282">
            <v>882</v>
          </cell>
          <cell r="H282">
            <v>149.56317162500002</v>
          </cell>
          <cell r="L282">
            <v>299.42206874999999</v>
          </cell>
          <cell r="N282">
            <v>39.427849999999999</v>
          </cell>
          <cell r="O282">
            <v>12.4625</v>
          </cell>
          <cell r="Q282">
            <v>5.16</v>
          </cell>
          <cell r="R282">
            <v>8.3986041999999994</v>
          </cell>
          <cell r="S282">
            <v>16.25526</v>
          </cell>
          <cell r="T282">
            <v>94.69</v>
          </cell>
          <cell r="U282">
            <v>28.82</v>
          </cell>
          <cell r="V282">
            <v>1.22</v>
          </cell>
          <cell r="W282">
            <v>51.635049999999993</v>
          </cell>
          <cell r="AD282">
            <v>191.630124</v>
          </cell>
        </row>
        <row r="283">
          <cell r="D283" t="str">
            <v>CMWF15001250</v>
          </cell>
          <cell r="E283">
            <v>1891.1867566499998</v>
          </cell>
          <cell r="F283">
            <v>24.5</v>
          </cell>
          <cell r="G283">
            <v>882</v>
          </cell>
          <cell r="H283">
            <v>179.47580595000002</v>
          </cell>
          <cell r="L283">
            <v>359.30648249999996</v>
          </cell>
          <cell r="N283">
            <v>47.313420000000008</v>
          </cell>
          <cell r="O283">
            <v>14.955000000000002</v>
          </cell>
          <cell r="Q283">
            <v>5.16</v>
          </cell>
          <cell r="R283">
            <v>8.3986041999999994</v>
          </cell>
          <cell r="S283">
            <v>16.25526</v>
          </cell>
          <cell r="T283">
            <v>94.69</v>
          </cell>
          <cell r="U283">
            <v>28.82</v>
          </cell>
          <cell r="V283">
            <v>1.22</v>
          </cell>
          <cell r="W283">
            <v>61.962060000000001</v>
          </cell>
          <cell r="AD283">
            <v>191.630124</v>
          </cell>
        </row>
        <row r="284">
          <cell r="D284" t="str">
            <v>CMWF17501250</v>
          </cell>
          <cell r="E284">
            <v>2002.908884725</v>
          </cell>
          <cell r="F284">
            <v>24.5</v>
          </cell>
          <cell r="G284">
            <v>882</v>
          </cell>
          <cell r="H284">
            <v>209.38844027500002</v>
          </cell>
          <cell r="L284">
            <v>419.19089624999998</v>
          </cell>
          <cell r="N284">
            <v>55.198990000000002</v>
          </cell>
          <cell r="O284">
            <v>17.447500000000002</v>
          </cell>
          <cell r="Q284">
            <v>5.16</v>
          </cell>
          <cell r="R284">
            <v>8.3986041999999994</v>
          </cell>
          <cell r="S284">
            <v>16.25526</v>
          </cell>
          <cell r="T284">
            <v>94.69</v>
          </cell>
          <cell r="U284">
            <v>28.82</v>
          </cell>
          <cell r="V284">
            <v>2.44</v>
          </cell>
          <cell r="W284">
            <v>72.289069999999995</v>
          </cell>
          <cell r="AD284">
            <v>191.630124</v>
          </cell>
        </row>
        <row r="285">
          <cell r="D285" t="str">
            <v>CMWF20001250</v>
          </cell>
          <cell r="E285">
            <v>2113.4110127999998</v>
          </cell>
          <cell r="F285">
            <v>24.5</v>
          </cell>
          <cell r="G285">
            <v>882</v>
          </cell>
          <cell r="H285">
            <v>239.30107460000002</v>
          </cell>
          <cell r="L285">
            <v>479.07531</v>
          </cell>
          <cell r="N285">
            <v>63.084560000000003</v>
          </cell>
          <cell r="O285">
            <v>19.940000000000001</v>
          </cell>
          <cell r="Q285">
            <v>5.16</v>
          </cell>
          <cell r="R285">
            <v>8.3986041999999994</v>
          </cell>
          <cell r="S285">
            <v>16.25526</v>
          </cell>
          <cell r="T285">
            <v>94.69</v>
          </cell>
          <cell r="U285">
            <v>28.82</v>
          </cell>
          <cell r="V285">
            <v>2.44</v>
          </cell>
          <cell r="W285">
            <v>82.616079999999997</v>
          </cell>
          <cell r="AD285">
            <v>191.630124</v>
          </cell>
        </row>
        <row r="286">
          <cell r="D286" t="str">
            <v>CMWF22501250</v>
          </cell>
          <cell r="E286">
            <v>2223.9131408749995</v>
          </cell>
          <cell r="F286">
            <v>24.5</v>
          </cell>
          <cell r="G286">
            <v>882</v>
          </cell>
          <cell r="H286">
            <v>269.21370892500005</v>
          </cell>
          <cell r="L286">
            <v>538.95972374999997</v>
          </cell>
          <cell r="N286">
            <v>70.970130000000012</v>
          </cell>
          <cell r="O286">
            <v>22.432500000000001</v>
          </cell>
          <cell r="Q286">
            <v>5.16</v>
          </cell>
          <cell r="R286">
            <v>8.3986041999999994</v>
          </cell>
          <cell r="S286">
            <v>16.25526</v>
          </cell>
          <cell r="T286">
            <v>94.69</v>
          </cell>
          <cell r="U286">
            <v>28.82</v>
          </cell>
          <cell r="V286">
            <v>2.44</v>
          </cell>
          <cell r="W286">
            <v>92.943089999999998</v>
          </cell>
          <cell r="AD286">
            <v>191.630124</v>
          </cell>
        </row>
        <row r="287">
          <cell r="D287" t="str">
            <v>CMWF25001250</v>
          </cell>
          <cell r="E287">
            <v>2370.4152689500002</v>
          </cell>
          <cell r="F287">
            <v>25.5</v>
          </cell>
          <cell r="G287">
            <v>918</v>
          </cell>
          <cell r="H287">
            <v>299.12634325000005</v>
          </cell>
          <cell r="L287">
            <v>598.84413749999999</v>
          </cell>
          <cell r="N287">
            <v>78.855699999999999</v>
          </cell>
          <cell r="O287">
            <v>24.925000000000001</v>
          </cell>
          <cell r="Q287">
            <v>5.16</v>
          </cell>
          <cell r="R287">
            <v>8.3986041999999994</v>
          </cell>
          <cell r="S287">
            <v>16.25526</v>
          </cell>
          <cell r="T287">
            <v>94.69</v>
          </cell>
          <cell r="U287">
            <v>28.82</v>
          </cell>
          <cell r="V287">
            <v>2.44</v>
          </cell>
          <cell r="W287">
            <v>103.27009999999999</v>
          </cell>
          <cell r="AD287">
            <v>191.630124</v>
          </cell>
        </row>
        <row r="288">
          <cell r="D288" t="str">
            <v>CMWF27501250</v>
          </cell>
          <cell r="E288">
            <v>2480.9173970250004</v>
          </cell>
          <cell r="F288">
            <v>25.5</v>
          </cell>
          <cell r="G288">
            <v>918</v>
          </cell>
          <cell r="H288">
            <v>329.03897757500005</v>
          </cell>
          <cell r="L288">
            <v>658.72855125000001</v>
          </cell>
          <cell r="N288">
            <v>86.74127</v>
          </cell>
          <cell r="O288">
            <v>27.4175</v>
          </cell>
          <cell r="Q288">
            <v>5.16</v>
          </cell>
          <cell r="R288">
            <v>8.3986041999999994</v>
          </cell>
          <cell r="S288">
            <v>16.25526</v>
          </cell>
          <cell r="T288">
            <v>94.69</v>
          </cell>
          <cell r="U288">
            <v>28.82</v>
          </cell>
          <cell r="V288">
            <v>2.44</v>
          </cell>
          <cell r="W288">
            <v>113.59711</v>
          </cell>
          <cell r="AD288">
            <v>191.630124</v>
          </cell>
        </row>
        <row r="289">
          <cell r="D289" t="str">
            <v>CMWF30001250</v>
          </cell>
          <cell r="E289">
            <v>2591.4195250999996</v>
          </cell>
          <cell r="F289">
            <v>25.5</v>
          </cell>
          <cell r="G289">
            <v>918</v>
          </cell>
          <cell r="H289">
            <v>358.95161190000005</v>
          </cell>
          <cell r="L289">
            <v>718.61296499999992</v>
          </cell>
          <cell r="N289">
            <v>94.626840000000016</v>
          </cell>
          <cell r="O289">
            <v>29.910000000000004</v>
          </cell>
          <cell r="Q289">
            <v>5.16</v>
          </cell>
          <cell r="R289">
            <v>8.3986041999999994</v>
          </cell>
          <cell r="S289">
            <v>16.25526</v>
          </cell>
          <cell r="T289">
            <v>94.69</v>
          </cell>
          <cell r="U289">
            <v>28.82</v>
          </cell>
          <cell r="V289">
            <v>2.44</v>
          </cell>
          <cell r="W289">
            <v>123.92412</v>
          </cell>
          <cell r="AD289">
            <v>191.630124</v>
          </cell>
        </row>
        <row r="290">
          <cell r="D290" t="str">
            <v>CMWF10001500</v>
          </cell>
          <cell r="E290">
            <v>1722.0150125</v>
          </cell>
          <cell r="F290">
            <v>24.5</v>
          </cell>
          <cell r="G290">
            <v>882</v>
          </cell>
          <cell r="H290">
            <v>119.65053730000001</v>
          </cell>
          <cell r="L290">
            <v>239.537655</v>
          </cell>
          <cell r="N290">
            <v>31.542280000000002</v>
          </cell>
          <cell r="O290">
            <v>9.9700000000000006</v>
          </cell>
          <cell r="Q290">
            <v>5.16</v>
          </cell>
          <cell r="R290">
            <v>8.3986041999999994</v>
          </cell>
          <cell r="S290">
            <v>16.25526</v>
          </cell>
          <cell r="T290">
            <v>94.69</v>
          </cell>
          <cell r="U290">
            <v>14.41</v>
          </cell>
          <cell r="V290">
            <v>1.22</v>
          </cell>
          <cell r="W290">
            <v>59.051569999999998</v>
          </cell>
          <cell r="AD290">
            <v>240.12910599999998</v>
          </cell>
        </row>
        <row r="291">
          <cell r="D291" t="str">
            <v>CMWF12501500</v>
          </cell>
          <cell r="E291">
            <v>1851.363023075</v>
          </cell>
          <cell r="F291">
            <v>24.5</v>
          </cell>
          <cell r="G291">
            <v>882</v>
          </cell>
          <cell r="H291">
            <v>149.56317162500002</v>
          </cell>
          <cell r="L291">
            <v>299.42206874999999</v>
          </cell>
          <cell r="N291">
            <v>39.427849999999999</v>
          </cell>
          <cell r="O291">
            <v>12.4625</v>
          </cell>
          <cell r="Q291">
            <v>5.16</v>
          </cell>
          <cell r="R291">
            <v>8.3986041999999994</v>
          </cell>
          <cell r="S291">
            <v>16.25526</v>
          </cell>
          <cell r="T291">
            <v>94.69</v>
          </cell>
          <cell r="U291">
            <v>28.82</v>
          </cell>
          <cell r="V291">
            <v>1.22</v>
          </cell>
          <cell r="W291">
            <v>73.814462499999991</v>
          </cell>
          <cell r="AD291">
            <v>240.12910599999998</v>
          </cell>
        </row>
        <row r="292">
          <cell r="D292" t="str">
            <v>CMWF15001500</v>
          </cell>
          <cell r="E292">
            <v>1966.3010336499997</v>
          </cell>
          <cell r="F292">
            <v>24.5</v>
          </cell>
          <cell r="G292">
            <v>882</v>
          </cell>
          <cell r="H292">
            <v>179.47580595000002</v>
          </cell>
          <cell r="L292">
            <v>359.30648249999996</v>
          </cell>
          <cell r="N292">
            <v>47.313420000000008</v>
          </cell>
          <cell r="O292">
            <v>14.955000000000002</v>
          </cell>
          <cell r="Q292">
            <v>5.16</v>
          </cell>
          <cell r="R292">
            <v>8.3986041999999994</v>
          </cell>
          <cell r="S292">
            <v>16.25526</v>
          </cell>
          <cell r="T292">
            <v>94.69</v>
          </cell>
          <cell r="U292">
            <v>28.82</v>
          </cell>
          <cell r="V292">
            <v>1.22</v>
          </cell>
          <cell r="W292">
            <v>88.577354999999997</v>
          </cell>
          <cell r="AD292">
            <v>240.12910599999998</v>
          </cell>
        </row>
        <row r="293">
          <cell r="D293" t="str">
            <v>CMWF17501500</v>
          </cell>
          <cell r="E293">
            <v>2082.4590442250001</v>
          </cell>
          <cell r="F293">
            <v>24.5</v>
          </cell>
          <cell r="G293">
            <v>882</v>
          </cell>
          <cell r="H293">
            <v>209.38844027500002</v>
          </cell>
          <cell r="L293">
            <v>419.19089624999998</v>
          </cell>
          <cell r="N293">
            <v>55.198990000000002</v>
          </cell>
          <cell r="O293">
            <v>17.447500000000002</v>
          </cell>
          <cell r="Q293">
            <v>5.16</v>
          </cell>
          <cell r="R293">
            <v>8.3986041999999994</v>
          </cell>
          <cell r="S293">
            <v>16.25526</v>
          </cell>
          <cell r="T293">
            <v>94.69</v>
          </cell>
          <cell r="U293">
            <v>28.82</v>
          </cell>
          <cell r="V293">
            <v>2.44</v>
          </cell>
          <cell r="W293">
            <v>103.3402475</v>
          </cell>
          <cell r="AD293">
            <v>240.12910599999998</v>
          </cell>
        </row>
        <row r="294">
          <cell r="D294" t="str">
            <v>CMWF20001500</v>
          </cell>
          <cell r="E294">
            <v>2197.3970547999998</v>
          </cell>
          <cell r="F294">
            <v>24.5</v>
          </cell>
          <cell r="G294">
            <v>882</v>
          </cell>
          <cell r="H294">
            <v>239.30107460000002</v>
          </cell>
          <cell r="L294">
            <v>479.07531</v>
          </cell>
          <cell r="N294">
            <v>63.084560000000003</v>
          </cell>
          <cell r="O294">
            <v>19.940000000000001</v>
          </cell>
          <cell r="Q294">
            <v>5.16</v>
          </cell>
          <cell r="R294">
            <v>8.3986041999999994</v>
          </cell>
          <cell r="S294">
            <v>16.25526</v>
          </cell>
          <cell r="T294">
            <v>94.69</v>
          </cell>
          <cell r="U294">
            <v>28.82</v>
          </cell>
          <cell r="V294">
            <v>2.44</v>
          </cell>
          <cell r="W294">
            <v>118.10314</v>
          </cell>
          <cell r="AD294">
            <v>240.12910599999998</v>
          </cell>
        </row>
        <row r="295">
          <cell r="D295" t="str">
            <v>CMWF22501500</v>
          </cell>
          <cell r="E295">
            <v>2348.3350653749994</v>
          </cell>
          <cell r="F295">
            <v>25.5</v>
          </cell>
          <cell r="G295">
            <v>918</v>
          </cell>
          <cell r="H295">
            <v>269.21370892500005</v>
          </cell>
          <cell r="L295">
            <v>538.95972374999997</v>
          </cell>
          <cell r="N295">
            <v>70.970130000000012</v>
          </cell>
          <cell r="O295">
            <v>22.432500000000001</v>
          </cell>
          <cell r="Q295">
            <v>5.16</v>
          </cell>
          <cell r="R295">
            <v>8.3986041999999994</v>
          </cell>
          <cell r="S295">
            <v>16.25526</v>
          </cell>
          <cell r="T295">
            <v>94.69</v>
          </cell>
          <cell r="U295">
            <v>28.82</v>
          </cell>
          <cell r="V295">
            <v>2.44</v>
          </cell>
          <cell r="W295">
            <v>132.86603249999999</v>
          </cell>
          <cell r="AD295">
            <v>240.12910599999998</v>
          </cell>
        </row>
        <row r="296">
          <cell r="D296" t="str">
            <v>CMWF25001500</v>
          </cell>
          <cell r="E296">
            <v>2463.27307595</v>
          </cell>
          <cell r="F296">
            <v>25.5</v>
          </cell>
          <cell r="G296">
            <v>918</v>
          </cell>
          <cell r="H296">
            <v>299.12634325000005</v>
          </cell>
          <cell r="L296">
            <v>598.84413749999999</v>
          </cell>
          <cell r="N296">
            <v>78.855699999999999</v>
          </cell>
          <cell r="O296">
            <v>24.925000000000001</v>
          </cell>
          <cell r="Q296">
            <v>5.16</v>
          </cell>
          <cell r="R296">
            <v>8.3986041999999994</v>
          </cell>
          <cell r="S296">
            <v>16.25526</v>
          </cell>
          <cell r="T296">
            <v>94.69</v>
          </cell>
          <cell r="U296">
            <v>28.82</v>
          </cell>
          <cell r="V296">
            <v>2.44</v>
          </cell>
          <cell r="W296">
            <v>147.62892499999998</v>
          </cell>
          <cell r="AD296">
            <v>240.12910599999998</v>
          </cell>
        </row>
        <row r="297">
          <cell r="D297" t="str">
            <v>CMWF27501500</v>
          </cell>
          <cell r="E297">
            <v>2578.2110865250002</v>
          </cell>
          <cell r="F297">
            <v>25.5</v>
          </cell>
          <cell r="G297">
            <v>918</v>
          </cell>
          <cell r="H297">
            <v>329.03897757500005</v>
          </cell>
          <cell r="L297">
            <v>658.72855125000001</v>
          </cell>
          <cell r="N297">
            <v>86.74127</v>
          </cell>
          <cell r="O297">
            <v>27.4175</v>
          </cell>
          <cell r="Q297">
            <v>5.16</v>
          </cell>
          <cell r="R297">
            <v>8.3986041999999994</v>
          </cell>
          <cell r="S297">
            <v>16.25526</v>
          </cell>
          <cell r="T297">
            <v>94.69</v>
          </cell>
          <cell r="U297">
            <v>28.82</v>
          </cell>
          <cell r="V297">
            <v>2.44</v>
          </cell>
          <cell r="W297">
            <v>162.3918175</v>
          </cell>
          <cell r="AD297">
            <v>240.12910599999998</v>
          </cell>
        </row>
        <row r="298">
          <cell r="D298" t="str">
            <v>CMWF30001500</v>
          </cell>
          <cell r="E298">
            <v>2693.1490970999994</v>
          </cell>
          <cell r="F298">
            <v>25.5</v>
          </cell>
          <cell r="G298">
            <v>918</v>
          </cell>
          <cell r="H298">
            <v>358.95161190000005</v>
          </cell>
          <cell r="L298">
            <v>718.61296499999992</v>
          </cell>
          <cell r="N298">
            <v>94.626840000000016</v>
          </cell>
          <cell r="O298">
            <v>29.910000000000004</v>
          </cell>
          <cell r="Q298">
            <v>5.16</v>
          </cell>
          <cell r="R298">
            <v>8.3986041999999994</v>
          </cell>
          <cell r="S298">
            <v>16.25526</v>
          </cell>
          <cell r="T298">
            <v>94.69</v>
          </cell>
          <cell r="U298">
            <v>28.82</v>
          </cell>
          <cell r="V298">
            <v>2.44</v>
          </cell>
          <cell r="W298">
            <v>177.15470999999999</v>
          </cell>
          <cell r="AD298">
            <v>240.12910599999998</v>
          </cell>
        </row>
        <row r="299">
          <cell r="D299" t="str">
            <v>CMWF10001750</v>
          </cell>
          <cell r="E299">
            <v>1765.7823865</v>
          </cell>
          <cell r="F299">
            <v>24.5</v>
          </cell>
          <cell r="G299">
            <v>882</v>
          </cell>
          <cell r="H299">
            <v>119.65053730000001</v>
          </cell>
          <cell r="L299">
            <v>239.537655</v>
          </cell>
          <cell r="N299">
            <v>31.542280000000002</v>
          </cell>
          <cell r="O299">
            <v>9.9700000000000006</v>
          </cell>
          <cell r="Q299">
            <v>5.16</v>
          </cell>
          <cell r="R299">
            <v>8.3986041999999994</v>
          </cell>
          <cell r="S299">
            <v>16.25526</v>
          </cell>
          <cell r="T299">
            <v>94.69</v>
          </cell>
          <cell r="U299">
            <v>14.41</v>
          </cell>
          <cell r="V299">
            <v>1.22</v>
          </cell>
          <cell r="W299">
            <v>70.880589999999998</v>
          </cell>
          <cell r="AD299">
            <v>272.06745999999998</v>
          </cell>
        </row>
        <row r="300">
          <cell r="D300" t="str">
            <v>CMWF12501750</v>
          </cell>
          <cell r="E300">
            <v>1898.0876520750001</v>
          </cell>
          <cell r="F300">
            <v>24.5</v>
          </cell>
          <cell r="G300">
            <v>882</v>
          </cell>
          <cell r="H300">
            <v>149.56317162500002</v>
          </cell>
          <cell r="L300">
            <v>299.42206874999999</v>
          </cell>
          <cell r="N300">
            <v>39.427849999999999</v>
          </cell>
          <cell r="O300">
            <v>12.4625</v>
          </cell>
          <cell r="Q300">
            <v>5.16</v>
          </cell>
          <cell r="R300">
            <v>8.3986041999999994</v>
          </cell>
          <cell r="S300">
            <v>16.25526</v>
          </cell>
          <cell r="T300">
            <v>94.69</v>
          </cell>
          <cell r="U300">
            <v>28.82</v>
          </cell>
          <cell r="V300">
            <v>1.22</v>
          </cell>
          <cell r="W300">
            <v>88.600737500000008</v>
          </cell>
          <cell r="AD300">
            <v>272.06745999999998</v>
          </cell>
        </row>
        <row r="301">
          <cell r="D301" t="str">
            <v>CMWF15001750</v>
          </cell>
          <cell r="E301">
            <v>2015.9829176499998</v>
          </cell>
          <cell r="F301">
            <v>24.5</v>
          </cell>
          <cell r="G301">
            <v>882</v>
          </cell>
          <cell r="H301">
            <v>179.47580595000002</v>
          </cell>
          <cell r="L301">
            <v>359.30648249999996</v>
          </cell>
          <cell r="N301">
            <v>47.313420000000008</v>
          </cell>
          <cell r="O301">
            <v>14.955000000000002</v>
          </cell>
          <cell r="Q301">
            <v>5.16</v>
          </cell>
          <cell r="R301">
            <v>8.3986041999999994</v>
          </cell>
          <cell r="S301">
            <v>16.25526</v>
          </cell>
          <cell r="T301">
            <v>94.69</v>
          </cell>
          <cell r="U301">
            <v>28.82</v>
          </cell>
          <cell r="V301">
            <v>1.22</v>
          </cell>
          <cell r="W301">
            <v>106.32088499999999</v>
          </cell>
          <cell r="AD301">
            <v>272.06745999999998</v>
          </cell>
        </row>
        <row r="302">
          <cell r="D302" t="str">
            <v>CMWF17501750</v>
          </cell>
          <cell r="E302">
            <v>2135.098183225</v>
          </cell>
          <cell r="F302">
            <v>24.5</v>
          </cell>
          <cell r="G302">
            <v>882</v>
          </cell>
          <cell r="H302">
            <v>209.38844027500002</v>
          </cell>
          <cell r="L302">
            <v>419.19089624999998</v>
          </cell>
          <cell r="N302">
            <v>55.198990000000002</v>
          </cell>
          <cell r="O302">
            <v>17.447500000000002</v>
          </cell>
          <cell r="Q302">
            <v>5.16</v>
          </cell>
          <cell r="R302">
            <v>8.3986041999999994</v>
          </cell>
          <cell r="S302">
            <v>16.25526</v>
          </cell>
          <cell r="T302">
            <v>94.69</v>
          </cell>
          <cell r="U302">
            <v>28.82</v>
          </cell>
          <cell r="V302">
            <v>2.44</v>
          </cell>
          <cell r="W302">
            <v>124.0410325</v>
          </cell>
          <cell r="AD302">
            <v>272.06745999999998</v>
          </cell>
        </row>
        <row r="303">
          <cell r="D303" t="str">
            <v>CMWF20001750</v>
          </cell>
          <cell r="E303">
            <v>2252.9934487999999</v>
          </cell>
          <cell r="F303">
            <v>24.5</v>
          </cell>
          <cell r="G303">
            <v>882</v>
          </cell>
          <cell r="H303">
            <v>239.30107460000002</v>
          </cell>
          <cell r="L303">
            <v>479.07531</v>
          </cell>
          <cell r="N303">
            <v>63.084560000000003</v>
          </cell>
          <cell r="O303">
            <v>19.940000000000001</v>
          </cell>
          <cell r="Q303">
            <v>5.16</v>
          </cell>
          <cell r="R303">
            <v>8.3986041999999994</v>
          </cell>
          <cell r="S303">
            <v>16.25526</v>
          </cell>
          <cell r="T303">
            <v>94.69</v>
          </cell>
          <cell r="U303">
            <v>28.82</v>
          </cell>
          <cell r="V303">
            <v>2.44</v>
          </cell>
          <cell r="W303">
            <v>141.76118</v>
          </cell>
          <cell r="AD303">
            <v>272.06745999999998</v>
          </cell>
        </row>
        <row r="304">
          <cell r="D304" t="str">
            <v>CMWF22501750</v>
          </cell>
          <cell r="E304">
            <v>2406.8887143749998</v>
          </cell>
          <cell r="F304">
            <v>25.5</v>
          </cell>
          <cell r="G304">
            <v>918</v>
          </cell>
          <cell r="H304">
            <v>269.21370892500005</v>
          </cell>
          <cell r="L304">
            <v>538.95972374999997</v>
          </cell>
          <cell r="N304">
            <v>70.970130000000012</v>
          </cell>
          <cell r="O304">
            <v>22.432500000000001</v>
          </cell>
          <cell r="Q304">
            <v>5.16</v>
          </cell>
          <cell r="R304">
            <v>8.3986041999999994</v>
          </cell>
          <cell r="S304">
            <v>16.25526</v>
          </cell>
          <cell r="T304">
            <v>94.69</v>
          </cell>
          <cell r="U304">
            <v>28.82</v>
          </cell>
          <cell r="V304">
            <v>2.44</v>
          </cell>
          <cell r="W304">
            <v>159.48132749999999</v>
          </cell>
          <cell r="AD304">
            <v>272.06745999999998</v>
          </cell>
        </row>
        <row r="305">
          <cell r="D305" t="str">
            <v>CMWF25001750</v>
          </cell>
          <cell r="E305">
            <v>2524.7839799499998</v>
          </cell>
          <cell r="F305">
            <v>25.5</v>
          </cell>
          <cell r="G305">
            <v>918</v>
          </cell>
          <cell r="H305">
            <v>299.12634325000005</v>
          </cell>
          <cell r="L305">
            <v>598.84413749999999</v>
          </cell>
          <cell r="N305">
            <v>78.855699999999999</v>
          </cell>
          <cell r="O305">
            <v>24.925000000000001</v>
          </cell>
          <cell r="Q305">
            <v>5.16</v>
          </cell>
          <cell r="R305">
            <v>8.3986041999999994</v>
          </cell>
          <cell r="S305">
            <v>16.25526</v>
          </cell>
          <cell r="T305">
            <v>94.69</v>
          </cell>
          <cell r="U305">
            <v>28.82</v>
          </cell>
          <cell r="V305">
            <v>2.44</v>
          </cell>
          <cell r="W305">
            <v>177.20147500000002</v>
          </cell>
          <cell r="AD305">
            <v>272.06745999999998</v>
          </cell>
        </row>
        <row r="306">
          <cell r="D306" t="str">
            <v>CMWF27501750</v>
          </cell>
          <cell r="E306">
            <v>2642.6792455250006</v>
          </cell>
          <cell r="F306">
            <v>25.5</v>
          </cell>
          <cell r="G306">
            <v>918</v>
          </cell>
          <cell r="H306">
            <v>329.03897757500005</v>
          </cell>
          <cell r="L306">
            <v>658.72855125000001</v>
          </cell>
          <cell r="N306">
            <v>86.74127</v>
          </cell>
          <cell r="O306">
            <v>27.4175</v>
          </cell>
          <cell r="Q306">
            <v>5.16</v>
          </cell>
          <cell r="R306">
            <v>8.3986041999999994</v>
          </cell>
          <cell r="S306">
            <v>16.25526</v>
          </cell>
          <cell r="T306">
            <v>94.69</v>
          </cell>
          <cell r="U306">
            <v>28.82</v>
          </cell>
          <cell r="V306">
            <v>2.44</v>
          </cell>
          <cell r="W306">
            <v>194.92162249999998</v>
          </cell>
          <cell r="AD306">
            <v>272.06745999999998</v>
          </cell>
        </row>
        <row r="307">
          <cell r="D307" t="str">
            <v>CMWF30001750</v>
          </cell>
          <cell r="E307">
            <v>2760.5745110999997</v>
          </cell>
          <cell r="F307">
            <v>25.5</v>
          </cell>
          <cell r="G307">
            <v>918</v>
          </cell>
          <cell r="H307">
            <v>358.95161190000005</v>
          </cell>
          <cell r="L307">
            <v>718.61296499999992</v>
          </cell>
          <cell r="N307">
            <v>94.626840000000016</v>
          </cell>
          <cell r="O307">
            <v>29.910000000000004</v>
          </cell>
          <cell r="Q307">
            <v>5.16</v>
          </cell>
          <cell r="R307">
            <v>8.3986041999999994</v>
          </cell>
          <cell r="S307">
            <v>16.25526</v>
          </cell>
          <cell r="T307">
            <v>94.69</v>
          </cell>
          <cell r="U307">
            <v>28.82</v>
          </cell>
          <cell r="V307">
            <v>2.44</v>
          </cell>
          <cell r="W307">
            <v>212.64176999999998</v>
          </cell>
          <cell r="AD307">
            <v>272.06745999999998</v>
          </cell>
        </row>
        <row r="308">
          <cell r="D308" t="str">
            <v>CMWF10002000</v>
          </cell>
          <cell r="E308">
            <v>1783.5259165</v>
          </cell>
          <cell r="F308">
            <v>24.5</v>
          </cell>
          <cell r="G308">
            <v>882</v>
          </cell>
          <cell r="H308">
            <v>119.65053730000001</v>
          </cell>
          <cell r="L308">
            <v>239.537655</v>
          </cell>
          <cell r="N308">
            <v>31.542280000000002</v>
          </cell>
          <cell r="O308">
            <v>9.9700000000000006</v>
          </cell>
          <cell r="Q308">
            <v>5.16</v>
          </cell>
          <cell r="R308">
            <v>8.3986041999999994</v>
          </cell>
          <cell r="S308">
            <v>16.25526</v>
          </cell>
          <cell r="T308">
            <v>94.69</v>
          </cell>
          <cell r="U308">
            <v>14.41</v>
          </cell>
          <cell r="V308">
            <v>1.22</v>
          </cell>
          <cell r="W308">
            <v>88.624119999999991</v>
          </cell>
          <cell r="AD308">
            <v>272.06745999999998</v>
          </cell>
        </row>
        <row r="309">
          <cell r="D309" t="str">
            <v>CMWF12502000</v>
          </cell>
          <cell r="E309">
            <v>1920.2670645750002</v>
          </cell>
          <cell r="F309">
            <v>24.5</v>
          </cell>
          <cell r="G309">
            <v>882</v>
          </cell>
          <cell r="H309">
            <v>149.56317162500002</v>
          </cell>
          <cell r="L309">
            <v>299.42206874999999</v>
          </cell>
          <cell r="N309">
            <v>39.427849999999999</v>
          </cell>
          <cell r="O309">
            <v>12.4625</v>
          </cell>
          <cell r="Q309">
            <v>5.16</v>
          </cell>
          <cell r="R309">
            <v>8.3986041999999994</v>
          </cell>
          <cell r="S309">
            <v>16.25526</v>
          </cell>
          <cell r="T309">
            <v>94.69</v>
          </cell>
          <cell r="U309">
            <v>28.82</v>
          </cell>
          <cell r="V309">
            <v>1.22</v>
          </cell>
          <cell r="W309">
            <v>110.78014999999999</v>
          </cell>
          <cell r="AD309">
            <v>272.06745999999998</v>
          </cell>
        </row>
        <row r="310">
          <cell r="D310" t="str">
            <v>CMWF15002000</v>
          </cell>
          <cell r="E310">
            <v>2042.5982126499996</v>
          </cell>
          <cell r="F310">
            <v>24.5</v>
          </cell>
          <cell r="G310">
            <v>882</v>
          </cell>
          <cell r="H310">
            <v>179.47580595000002</v>
          </cell>
          <cell r="L310">
            <v>359.30648249999996</v>
          </cell>
          <cell r="N310">
            <v>47.313420000000008</v>
          </cell>
          <cell r="O310">
            <v>14.955000000000002</v>
          </cell>
          <cell r="Q310">
            <v>5.16</v>
          </cell>
          <cell r="R310">
            <v>8.3986041999999994</v>
          </cell>
          <cell r="S310">
            <v>16.25526</v>
          </cell>
          <cell r="T310">
            <v>94.69</v>
          </cell>
          <cell r="U310">
            <v>28.82</v>
          </cell>
          <cell r="V310">
            <v>1.22</v>
          </cell>
          <cell r="W310">
            <v>132.93617999999998</v>
          </cell>
          <cell r="AD310">
            <v>272.06745999999998</v>
          </cell>
        </row>
        <row r="311">
          <cell r="D311" t="str">
            <v>CMWF17502000</v>
          </cell>
          <cell r="E311">
            <v>2166.149360725</v>
          </cell>
          <cell r="F311">
            <v>24.5</v>
          </cell>
          <cell r="G311">
            <v>882</v>
          </cell>
          <cell r="H311">
            <v>209.38844027500002</v>
          </cell>
          <cell r="L311">
            <v>419.19089624999998</v>
          </cell>
          <cell r="N311">
            <v>55.198990000000002</v>
          </cell>
          <cell r="O311">
            <v>17.447500000000002</v>
          </cell>
          <cell r="Q311">
            <v>5.16</v>
          </cell>
          <cell r="R311">
            <v>8.3986041999999994</v>
          </cell>
          <cell r="S311">
            <v>16.25526</v>
          </cell>
          <cell r="T311">
            <v>94.69</v>
          </cell>
          <cell r="U311">
            <v>28.82</v>
          </cell>
          <cell r="V311">
            <v>2.44</v>
          </cell>
          <cell r="W311">
            <v>155.09220999999999</v>
          </cell>
          <cell r="AD311">
            <v>272.06745999999998</v>
          </cell>
        </row>
        <row r="312">
          <cell r="D312" t="str">
            <v>CMWF20002000</v>
          </cell>
          <cell r="E312">
            <v>2288.4805087999998</v>
          </cell>
          <cell r="F312">
            <v>24.5</v>
          </cell>
          <cell r="G312">
            <v>882</v>
          </cell>
          <cell r="H312">
            <v>239.30107460000002</v>
          </cell>
          <cell r="L312">
            <v>479.07531</v>
          </cell>
          <cell r="N312">
            <v>63.084560000000003</v>
          </cell>
          <cell r="O312">
            <v>19.940000000000001</v>
          </cell>
          <cell r="Q312">
            <v>5.16</v>
          </cell>
          <cell r="R312">
            <v>8.3986041999999994</v>
          </cell>
          <cell r="S312">
            <v>16.25526</v>
          </cell>
          <cell r="T312">
            <v>94.69</v>
          </cell>
          <cell r="U312">
            <v>28.82</v>
          </cell>
          <cell r="V312">
            <v>2.44</v>
          </cell>
          <cell r="W312">
            <v>177.24823999999998</v>
          </cell>
          <cell r="AD312">
            <v>272.06745999999998</v>
          </cell>
        </row>
        <row r="313">
          <cell r="D313" t="str">
            <v>CMWF22502000</v>
          </cell>
          <cell r="E313">
            <v>2446.8116568750002</v>
          </cell>
          <cell r="F313">
            <v>25.5</v>
          </cell>
          <cell r="G313">
            <v>918</v>
          </cell>
          <cell r="H313">
            <v>269.21370892500005</v>
          </cell>
          <cell r="L313">
            <v>538.95972374999997</v>
          </cell>
          <cell r="N313">
            <v>70.970130000000012</v>
          </cell>
          <cell r="O313">
            <v>22.432500000000001</v>
          </cell>
          <cell r="Q313">
            <v>5.16</v>
          </cell>
          <cell r="R313">
            <v>8.3986041999999994</v>
          </cell>
          <cell r="S313">
            <v>16.25526</v>
          </cell>
          <cell r="T313">
            <v>94.69</v>
          </cell>
          <cell r="U313">
            <v>28.82</v>
          </cell>
          <cell r="V313">
            <v>2.44</v>
          </cell>
          <cell r="W313">
            <v>199.40427</v>
          </cell>
          <cell r="AD313">
            <v>272.06745999999998</v>
          </cell>
        </row>
        <row r="314">
          <cell r="D314" t="str">
            <v>CMWF25002000</v>
          </cell>
          <cell r="E314">
            <v>2569.14280495</v>
          </cell>
          <cell r="F314">
            <v>25.5</v>
          </cell>
          <cell r="G314">
            <v>918</v>
          </cell>
          <cell r="H314">
            <v>299.12634325000005</v>
          </cell>
          <cell r="L314">
            <v>598.84413749999999</v>
          </cell>
          <cell r="N314">
            <v>78.855699999999999</v>
          </cell>
          <cell r="O314">
            <v>24.925000000000001</v>
          </cell>
          <cell r="Q314">
            <v>5.16</v>
          </cell>
          <cell r="R314">
            <v>8.3986041999999994</v>
          </cell>
          <cell r="S314">
            <v>16.25526</v>
          </cell>
          <cell r="T314">
            <v>94.69</v>
          </cell>
          <cell r="U314">
            <v>28.82</v>
          </cell>
          <cell r="V314">
            <v>2.44</v>
          </cell>
          <cell r="W314">
            <v>221.56029999999998</v>
          </cell>
          <cell r="AD314">
            <v>272.06745999999998</v>
          </cell>
        </row>
        <row r="315">
          <cell r="D315" t="str">
            <v>CMWF27502000</v>
          </cell>
          <cell r="E315">
            <v>2691.4739530250008</v>
          </cell>
          <cell r="F315">
            <v>25.5</v>
          </cell>
          <cell r="G315">
            <v>918</v>
          </cell>
          <cell r="H315">
            <v>329.03897757500005</v>
          </cell>
          <cell r="L315">
            <v>658.72855125000001</v>
          </cell>
          <cell r="N315">
            <v>86.74127</v>
          </cell>
          <cell r="O315">
            <v>27.4175</v>
          </cell>
          <cell r="Q315">
            <v>5.16</v>
          </cell>
          <cell r="R315">
            <v>8.3986041999999994</v>
          </cell>
          <cell r="S315">
            <v>16.25526</v>
          </cell>
          <cell r="T315">
            <v>94.69</v>
          </cell>
          <cell r="U315">
            <v>28.82</v>
          </cell>
          <cell r="V315">
            <v>2.44</v>
          </cell>
          <cell r="W315">
            <v>243.71633</v>
          </cell>
          <cell r="AD315">
            <v>272.06745999999998</v>
          </cell>
        </row>
        <row r="316">
          <cell r="D316" t="str">
            <v>CMWF30002000</v>
          </cell>
          <cell r="E316">
            <v>2813.8051010999998</v>
          </cell>
          <cell r="F316">
            <v>25.5</v>
          </cell>
          <cell r="G316">
            <v>918</v>
          </cell>
          <cell r="H316">
            <v>358.95161190000005</v>
          </cell>
          <cell r="L316">
            <v>718.61296499999992</v>
          </cell>
          <cell r="N316">
            <v>94.626840000000016</v>
          </cell>
          <cell r="O316">
            <v>29.910000000000004</v>
          </cell>
          <cell r="Q316">
            <v>5.16</v>
          </cell>
          <cell r="R316">
            <v>8.3986041999999994</v>
          </cell>
          <cell r="S316">
            <v>16.25526</v>
          </cell>
          <cell r="T316">
            <v>94.69</v>
          </cell>
          <cell r="U316">
            <v>28.82</v>
          </cell>
          <cell r="V316">
            <v>2.44</v>
          </cell>
          <cell r="W316">
            <v>265.87235999999996</v>
          </cell>
          <cell r="AD316">
            <v>272.06745999999998</v>
          </cell>
        </row>
        <row r="317">
          <cell r="D317" t="str">
            <v>CMWI10001000</v>
          </cell>
          <cell r="E317">
            <v>1416.4362194999999</v>
          </cell>
          <cell r="F317">
            <v>20</v>
          </cell>
          <cell r="G317">
            <v>720</v>
          </cell>
          <cell r="H317">
            <v>119.65053730000001</v>
          </cell>
          <cell r="L317">
            <v>209.37365399999999</v>
          </cell>
          <cell r="O317">
            <v>9.9700000000000006</v>
          </cell>
          <cell r="Q317">
            <v>5.16</v>
          </cell>
          <cell r="R317">
            <v>8.3986041999999994</v>
          </cell>
          <cell r="S317">
            <v>16.25526</v>
          </cell>
          <cell r="T317">
            <v>94.69</v>
          </cell>
          <cell r="W317">
            <v>41.308039999999998</v>
          </cell>
          <cell r="AD317">
            <v>191.630124</v>
          </cell>
        </row>
        <row r="318">
          <cell r="D318" t="str">
            <v>CMWI12501000</v>
          </cell>
          <cell r="E318">
            <v>1511.5117773250001</v>
          </cell>
          <cell r="F318">
            <v>20</v>
          </cell>
          <cell r="G318">
            <v>720</v>
          </cell>
          <cell r="H318">
            <v>149.56317162500002</v>
          </cell>
          <cell r="L318">
            <v>261.71706749999998</v>
          </cell>
          <cell r="O318">
            <v>12.4625</v>
          </cell>
          <cell r="Q318">
            <v>5.16</v>
          </cell>
          <cell r="R318">
            <v>8.3986041999999994</v>
          </cell>
          <cell r="S318">
            <v>16.25526</v>
          </cell>
          <cell r="T318">
            <v>94.69</v>
          </cell>
          <cell r="W318">
            <v>51.635049999999993</v>
          </cell>
          <cell r="AD318">
            <v>191.630124</v>
          </cell>
        </row>
        <row r="319">
          <cell r="D319" t="str">
            <v>CMWI15001000</v>
          </cell>
          <cell r="E319">
            <v>1606.5873351499999</v>
          </cell>
          <cell r="F319">
            <v>20</v>
          </cell>
          <cell r="G319">
            <v>720</v>
          </cell>
          <cell r="H319">
            <v>179.47580595000002</v>
          </cell>
          <cell r="L319">
            <v>314.06048099999998</v>
          </cell>
          <cell r="O319">
            <v>14.955000000000002</v>
          </cell>
          <cell r="Q319">
            <v>5.16</v>
          </cell>
          <cell r="R319">
            <v>8.3986041999999994</v>
          </cell>
          <cell r="S319">
            <v>16.25526</v>
          </cell>
          <cell r="T319">
            <v>94.69</v>
          </cell>
          <cell r="W319">
            <v>61.962060000000001</v>
          </cell>
          <cell r="AD319">
            <v>191.630124</v>
          </cell>
        </row>
        <row r="320">
          <cell r="D320" t="str">
            <v>CMWI17501000</v>
          </cell>
          <cell r="E320">
            <v>1701.662892975</v>
          </cell>
          <cell r="F320">
            <v>20</v>
          </cell>
          <cell r="G320">
            <v>720</v>
          </cell>
          <cell r="H320">
            <v>209.38844027500002</v>
          </cell>
          <cell r="L320">
            <v>366.40389449999998</v>
          </cell>
          <cell r="O320">
            <v>17.447500000000002</v>
          </cell>
          <cell r="Q320">
            <v>5.16</v>
          </cell>
          <cell r="R320">
            <v>8.3986041999999994</v>
          </cell>
          <cell r="S320">
            <v>16.25526</v>
          </cell>
          <cell r="T320">
            <v>94.69</v>
          </cell>
          <cell r="W320">
            <v>72.289069999999995</v>
          </cell>
          <cell r="AD320">
            <v>191.630124</v>
          </cell>
        </row>
        <row r="321">
          <cell r="D321" t="str">
            <v>CMWI20001000</v>
          </cell>
          <cell r="E321">
            <v>1796.7384508</v>
          </cell>
          <cell r="F321">
            <v>20</v>
          </cell>
          <cell r="G321">
            <v>720</v>
          </cell>
          <cell r="H321">
            <v>239.30107460000002</v>
          </cell>
          <cell r="L321">
            <v>418.74730799999998</v>
          </cell>
          <cell r="O321">
            <v>19.940000000000001</v>
          </cell>
          <cell r="Q321">
            <v>5.16</v>
          </cell>
          <cell r="R321">
            <v>8.3986041999999994</v>
          </cell>
          <cell r="S321">
            <v>16.25526</v>
          </cell>
          <cell r="T321">
            <v>94.69</v>
          </cell>
          <cell r="W321">
            <v>82.616079999999997</v>
          </cell>
          <cell r="AD321">
            <v>191.630124</v>
          </cell>
        </row>
        <row r="322">
          <cell r="D322" t="str">
            <v>CMWI22501000</v>
          </cell>
          <cell r="E322">
            <v>1927.8140086249998</v>
          </cell>
          <cell r="F322">
            <v>21</v>
          </cell>
          <cell r="G322">
            <v>756</v>
          </cell>
          <cell r="H322">
            <v>269.21370892500005</v>
          </cell>
          <cell r="L322">
            <v>471.09072149999997</v>
          </cell>
          <cell r="O322">
            <v>22.432500000000001</v>
          </cell>
          <cell r="Q322">
            <v>5.16</v>
          </cell>
          <cell r="R322">
            <v>8.3986041999999994</v>
          </cell>
          <cell r="S322">
            <v>16.25526</v>
          </cell>
          <cell r="T322">
            <v>94.69</v>
          </cell>
          <cell r="W322">
            <v>92.943089999999998</v>
          </cell>
          <cell r="AD322">
            <v>191.630124</v>
          </cell>
        </row>
        <row r="323">
          <cell r="D323" t="str">
            <v>CMWI25001000</v>
          </cell>
          <cell r="E323">
            <v>2022.8895664499998</v>
          </cell>
          <cell r="F323">
            <v>21</v>
          </cell>
          <cell r="G323">
            <v>756</v>
          </cell>
          <cell r="H323">
            <v>299.12634325000005</v>
          </cell>
          <cell r="L323">
            <v>523.43413499999997</v>
          </cell>
          <cell r="O323">
            <v>24.925000000000001</v>
          </cell>
          <cell r="Q323">
            <v>5.16</v>
          </cell>
          <cell r="R323">
            <v>8.3986041999999994</v>
          </cell>
          <cell r="S323">
            <v>16.25526</v>
          </cell>
          <cell r="T323">
            <v>94.69</v>
          </cell>
          <cell r="W323">
            <v>103.27009999999999</v>
          </cell>
          <cell r="AD323">
            <v>191.630124</v>
          </cell>
        </row>
        <row r="324">
          <cell r="D324" t="str">
            <v>CMWI27501000</v>
          </cell>
          <cell r="E324">
            <v>2117.9651242749997</v>
          </cell>
          <cell r="F324">
            <v>21</v>
          </cell>
          <cell r="G324">
            <v>756</v>
          </cell>
          <cell r="H324">
            <v>329.03897757500005</v>
          </cell>
          <cell r="L324">
            <v>575.77754849999997</v>
          </cell>
          <cell r="O324">
            <v>27.4175</v>
          </cell>
          <cell r="Q324">
            <v>5.16</v>
          </cell>
          <cell r="R324">
            <v>8.3986041999999994</v>
          </cell>
          <cell r="S324">
            <v>16.25526</v>
          </cell>
          <cell r="T324">
            <v>94.69</v>
          </cell>
          <cell r="W324">
            <v>113.59711</v>
          </cell>
          <cell r="AD324">
            <v>191.630124</v>
          </cell>
        </row>
        <row r="325">
          <cell r="D325" t="str">
            <v>CMWI30001000</v>
          </cell>
          <cell r="E325">
            <v>2213.0406820999997</v>
          </cell>
          <cell r="F325">
            <v>21</v>
          </cell>
          <cell r="G325">
            <v>756</v>
          </cell>
          <cell r="H325">
            <v>358.95161190000005</v>
          </cell>
          <cell r="L325">
            <v>628.12096199999996</v>
          </cell>
          <cell r="O325">
            <v>29.910000000000004</v>
          </cell>
          <cell r="Q325">
            <v>5.16</v>
          </cell>
          <cell r="R325">
            <v>8.3986041999999994</v>
          </cell>
          <cell r="S325">
            <v>16.25526</v>
          </cell>
          <cell r="T325">
            <v>94.69</v>
          </cell>
          <cell r="W325">
            <v>123.92412</v>
          </cell>
          <cell r="AD325">
            <v>191.630124</v>
          </cell>
        </row>
        <row r="326">
          <cell r="D326" t="str">
            <v>CMWI10001250</v>
          </cell>
          <cell r="E326">
            <v>1416.4362194999999</v>
          </cell>
          <cell r="F326">
            <v>20</v>
          </cell>
          <cell r="G326">
            <v>720</v>
          </cell>
          <cell r="H326">
            <v>119.65053730000001</v>
          </cell>
          <cell r="L326">
            <v>209.37365399999999</v>
          </cell>
          <cell r="O326">
            <v>9.9700000000000006</v>
          </cell>
          <cell r="Q326">
            <v>5.16</v>
          </cell>
          <cell r="R326">
            <v>8.3986041999999994</v>
          </cell>
          <cell r="S326">
            <v>16.25526</v>
          </cell>
          <cell r="T326">
            <v>94.69</v>
          </cell>
          <cell r="W326">
            <v>41.308039999999998</v>
          </cell>
          <cell r="AD326">
            <v>191.630124</v>
          </cell>
        </row>
        <row r="327">
          <cell r="D327" t="str">
            <v>CMWI12501250</v>
          </cell>
          <cell r="E327">
            <v>1511.5117773250001</v>
          </cell>
          <cell r="F327">
            <v>20</v>
          </cell>
          <cell r="G327">
            <v>720</v>
          </cell>
          <cell r="H327">
            <v>149.56317162500002</v>
          </cell>
          <cell r="L327">
            <v>261.71706749999998</v>
          </cell>
          <cell r="O327">
            <v>12.4625</v>
          </cell>
          <cell r="Q327">
            <v>5.16</v>
          </cell>
          <cell r="R327">
            <v>8.3986041999999994</v>
          </cell>
          <cell r="S327">
            <v>16.25526</v>
          </cell>
          <cell r="T327">
            <v>94.69</v>
          </cell>
          <cell r="W327">
            <v>51.635049999999993</v>
          </cell>
          <cell r="AD327">
            <v>191.630124</v>
          </cell>
        </row>
        <row r="328">
          <cell r="D328" t="str">
            <v>CMWI15001250</v>
          </cell>
          <cell r="E328">
            <v>1606.5873351499999</v>
          </cell>
          <cell r="F328">
            <v>20</v>
          </cell>
          <cell r="G328">
            <v>720</v>
          </cell>
          <cell r="H328">
            <v>179.47580595000002</v>
          </cell>
          <cell r="L328">
            <v>314.06048099999998</v>
          </cell>
          <cell r="O328">
            <v>14.955000000000002</v>
          </cell>
          <cell r="Q328">
            <v>5.16</v>
          </cell>
          <cell r="R328">
            <v>8.3986041999999994</v>
          </cell>
          <cell r="S328">
            <v>16.25526</v>
          </cell>
          <cell r="T328">
            <v>94.69</v>
          </cell>
          <cell r="W328">
            <v>61.962060000000001</v>
          </cell>
          <cell r="AD328">
            <v>191.630124</v>
          </cell>
        </row>
        <row r="329">
          <cell r="D329" t="str">
            <v>CMWI17501250</v>
          </cell>
          <cell r="E329">
            <v>1701.662892975</v>
          </cell>
          <cell r="F329">
            <v>20</v>
          </cell>
          <cell r="G329">
            <v>720</v>
          </cell>
          <cell r="H329">
            <v>209.38844027500002</v>
          </cell>
          <cell r="L329">
            <v>366.40389449999998</v>
          </cell>
          <cell r="O329">
            <v>17.447500000000002</v>
          </cell>
          <cell r="Q329">
            <v>5.16</v>
          </cell>
          <cell r="R329">
            <v>8.3986041999999994</v>
          </cell>
          <cell r="S329">
            <v>16.25526</v>
          </cell>
          <cell r="T329">
            <v>94.69</v>
          </cell>
          <cell r="W329">
            <v>72.289069999999995</v>
          </cell>
          <cell r="AD329">
            <v>191.630124</v>
          </cell>
        </row>
        <row r="330">
          <cell r="D330" t="str">
            <v>CMWI20001250</v>
          </cell>
          <cell r="E330">
            <v>1796.7384508</v>
          </cell>
          <cell r="F330">
            <v>20</v>
          </cell>
          <cell r="G330">
            <v>720</v>
          </cell>
          <cell r="H330">
            <v>239.30107460000002</v>
          </cell>
          <cell r="L330">
            <v>418.74730799999998</v>
          </cell>
          <cell r="O330">
            <v>19.940000000000001</v>
          </cell>
          <cell r="Q330">
            <v>5.16</v>
          </cell>
          <cell r="R330">
            <v>8.3986041999999994</v>
          </cell>
          <cell r="S330">
            <v>16.25526</v>
          </cell>
          <cell r="T330">
            <v>94.69</v>
          </cell>
          <cell r="W330">
            <v>82.616079999999997</v>
          </cell>
          <cell r="AD330">
            <v>191.630124</v>
          </cell>
        </row>
        <row r="331">
          <cell r="D331" t="str">
            <v>CMWI22501250</v>
          </cell>
          <cell r="E331">
            <v>1927.8140086249998</v>
          </cell>
          <cell r="F331">
            <v>21</v>
          </cell>
          <cell r="G331">
            <v>756</v>
          </cell>
          <cell r="H331">
            <v>269.21370892500005</v>
          </cell>
          <cell r="L331">
            <v>471.09072149999997</v>
          </cell>
          <cell r="O331">
            <v>22.432500000000001</v>
          </cell>
          <cell r="Q331">
            <v>5.16</v>
          </cell>
          <cell r="R331">
            <v>8.3986041999999994</v>
          </cell>
          <cell r="S331">
            <v>16.25526</v>
          </cell>
          <cell r="T331">
            <v>94.69</v>
          </cell>
          <cell r="W331">
            <v>92.943089999999998</v>
          </cell>
          <cell r="AD331">
            <v>191.630124</v>
          </cell>
        </row>
        <row r="332">
          <cell r="D332" t="str">
            <v>CMWI25001250</v>
          </cell>
          <cell r="E332">
            <v>2022.8895664499998</v>
          </cell>
          <cell r="F332">
            <v>21</v>
          </cell>
          <cell r="G332">
            <v>756</v>
          </cell>
          <cell r="H332">
            <v>299.12634325000005</v>
          </cell>
          <cell r="L332">
            <v>523.43413499999997</v>
          </cell>
          <cell r="O332">
            <v>24.925000000000001</v>
          </cell>
          <cell r="Q332">
            <v>5.16</v>
          </cell>
          <cell r="R332">
            <v>8.3986041999999994</v>
          </cell>
          <cell r="S332">
            <v>16.25526</v>
          </cell>
          <cell r="T332">
            <v>94.69</v>
          </cell>
          <cell r="W332">
            <v>103.27009999999999</v>
          </cell>
          <cell r="AD332">
            <v>191.630124</v>
          </cell>
        </row>
        <row r="333">
          <cell r="D333" t="str">
            <v>CMWI27501250</v>
          </cell>
          <cell r="E333">
            <v>2117.9651242749997</v>
          </cell>
          <cell r="F333">
            <v>21</v>
          </cell>
          <cell r="G333">
            <v>756</v>
          </cell>
          <cell r="H333">
            <v>329.03897757500005</v>
          </cell>
          <cell r="L333">
            <v>575.77754849999997</v>
          </cell>
          <cell r="O333">
            <v>27.4175</v>
          </cell>
          <cell r="Q333">
            <v>5.16</v>
          </cell>
          <cell r="R333">
            <v>8.3986041999999994</v>
          </cell>
          <cell r="S333">
            <v>16.25526</v>
          </cell>
          <cell r="T333">
            <v>94.69</v>
          </cell>
          <cell r="W333">
            <v>113.59711</v>
          </cell>
          <cell r="AD333">
            <v>191.630124</v>
          </cell>
        </row>
        <row r="334">
          <cell r="D334" t="str">
            <v>CMWI30001250</v>
          </cell>
          <cell r="E334">
            <v>2213.0406820999997</v>
          </cell>
          <cell r="F334">
            <v>21</v>
          </cell>
          <cell r="G334">
            <v>756</v>
          </cell>
          <cell r="H334">
            <v>358.95161190000005</v>
          </cell>
          <cell r="L334">
            <v>628.12096199999996</v>
          </cell>
          <cell r="O334">
            <v>29.910000000000004</v>
          </cell>
          <cell r="Q334">
            <v>5.16</v>
          </cell>
          <cell r="R334">
            <v>8.3986041999999994</v>
          </cell>
          <cell r="S334">
            <v>16.25526</v>
          </cell>
          <cell r="T334">
            <v>94.69</v>
          </cell>
          <cell r="W334">
            <v>123.92412</v>
          </cell>
          <cell r="AD334">
            <v>191.630124</v>
          </cell>
        </row>
        <row r="335">
          <cell r="D335" t="str">
            <v>CMWI10001500</v>
          </cell>
          <cell r="E335">
            <v>1482.6787315000001</v>
          </cell>
          <cell r="F335">
            <v>20</v>
          </cell>
          <cell r="G335">
            <v>720</v>
          </cell>
          <cell r="H335">
            <v>119.65053730000001</v>
          </cell>
          <cell r="L335">
            <v>209.37365399999999</v>
          </cell>
          <cell r="O335">
            <v>9.9700000000000006</v>
          </cell>
          <cell r="Q335">
            <v>5.16</v>
          </cell>
          <cell r="R335">
            <v>8.3986041999999994</v>
          </cell>
          <cell r="S335">
            <v>16.25526</v>
          </cell>
          <cell r="T335">
            <v>94.69</v>
          </cell>
          <cell r="W335">
            <v>59.051569999999998</v>
          </cell>
          <cell r="AD335">
            <v>240.12910599999998</v>
          </cell>
        </row>
        <row r="336">
          <cell r="D336" t="str">
            <v>CMWI12501500</v>
          </cell>
          <cell r="E336">
            <v>1582.1901718250001</v>
          </cell>
          <cell r="F336">
            <v>20</v>
          </cell>
          <cell r="G336">
            <v>720</v>
          </cell>
          <cell r="H336">
            <v>149.56317162500002</v>
          </cell>
          <cell r="L336">
            <v>261.71706749999998</v>
          </cell>
          <cell r="O336">
            <v>12.4625</v>
          </cell>
          <cell r="Q336">
            <v>5.16</v>
          </cell>
          <cell r="R336">
            <v>8.3986041999999994</v>
          </cell>
          <cell r="S336">
            <v>16.25526</v>
          </cell>
          <cell r="T336">
            <v>94.69</v>
          </cell>
          <cell r="W336">
            <v>73.814462499999991</v>
          </cell>
          <cell r="AD336">
            <v>240.12910599999998</v>
          </cell>
        </row>
        <row r="337">
          <cell r="D337" t="str">
            <v>CMWI15001500</v>
          </cell>
          <cell r="E337">
            <v>1681.7016121499996</v>
          </cell>
          <cell r="F337">
            <v>20</v>
          </cell>
          <cell r="G337">
            <v>720</v>
          </cell>
          <cell r="H337">
            <v>179.47580595000002</v>
          </cell>
          <cell r="L337">
            <v>314.06048099999998</v>
          </cell>
          <cell r="O337">
            <v>14.955000000000002</v>
          </cell>
          <cell r="Q337">
            <v>5.16</v>
          </cell>
          <cell r="R337">
            <v>8.3986041999999994</v>
          </cell>
          <cell r="S337">
            <v>16.25526</v>
          </cell>
          <cell r="T337">
            <v>94.69</v>
          </cell>
          <cell r="W337">
            <v>88.577354999999997</v>
          </cell>
          <cell r="AD337">
            <v>240.12910599999998</v>
          </cell>
        </row>
        <row r="338">
          <cell r="D338" t="str">
            <v>CMWI17501500</v>
          </cell>
          <cell r="E338">
            <v>1781.213052475</v>
          </cell>
          <cell r="F338">
            <v>20</v>
          </cell>
          <cell r="G338">
            <v>720</v>
          </cell>
          <cell r="H338">
            <v>209.38844027500002</v>
          </cell>
          <cell r="L338">
            <v>366.40389449999998</v>
          </cell>
          <cell r="O338">
            <v>17.447500000000002</v>
          </cell>
          <cell r="Q338">
            <v>5.16</v>
          </cell>
          <cell r="R338">
            <v>8.3986041999999994</v>
          </cell>
          <cell r="S338">
            <v>16.25526</v>
          </cell>
          <cell r="T338">
            <v>94.69</v>
          </cell>
          <cell r="W338">
            <v>103.3402475</v>
          </cell>
          <cell r="AD338">
            <v>240.12910599999998</v>
          </cell>
        </row>
        <row r="339">
          <cell r="D339" t="str">
            <v>CMWI20001500</v>
          </cell>
          <cell r="E339">
            <v>1880.7244928</v>
          </cell>
          <cell r="F339">
            <v>20</v>
          </cell>
          <cell r="G339">
            <v>720</v>
          </cell>
          <cell r="H339">
            <v>239.30107460000002</v>
          </cell>
          <cell r="L339">
            <v>418.74730799999998</v>
          </cell>
          <cell r="O339">
            <v>19.940000000000001</v>
          </cell>
          <cell r="Q339">
            <v>5.16</v>
          </cell>
          <cell r="R339">
            <v>8.3986041999999994</v>
          </cell>
          <cell r="S339">
            <v>16.25526</v>
          </cell>
          <cell r="T339">
            <v>94.69</v>
          </cell>
          <cell r="W339">
            <v>118.10314</v>
          </cell>
          <cell r="AD339">
            <v>240.12910599999998</v>
          </cell>
        </row>
        <row r="340">
          <cell r="D340" t="str">
            <v>CMWI22501500</v>
          </cell>
          <cell r="E340">
            <v>2016.235933125</v>
          </cell>
          <cell r="F340">
            <v>21</v>
          </cell>
          <cell r="G340">
            <v>756</v>
          </cell>
          <cell r="H340">
            <v>269.21370892500005</v>
          </cell>
          <cell r="L340">
            <v>471.09072149999997</v>
          </cell>
          <cell r="O340">
            <v>22.432500000000001</v>
          </cell>
          <cell r="Q340">
            <v>5.16</v>
          </cell>
          <cell r="R340">
            <v>8.3986041999999994</v>
          </cell>
          <cell r="S340">
            <v>16.25526</v>
          </cell>
          <cell r="T340">
            <v>94.69</v>
          </cell>
          <cell r="W340">
            <v>132.86603249999999</v>
          </cell>
          <cell r="AD340">
            <v>240.12910599999998</v>
          </cell>
        </row>
        <row r="341">
          <cell r="D341" t="str">
            <v>CMWI25001500</v>
          </cell>
          <cell r="E341">
            <v>2115.7473734499999</v>
          </cell>
          <cell r="F341">
            <v>21</v>
          </cell>
          <cell r="G341">
            <v>756</v>
          </cell>
          <cell r="H341">
            <v>299.12634325000005</v>
          </cell>
          <cell r="L341">
            <v>523.43413499999997</v>
          </cell>
          <cell r="O341">
            <v>24.925000000000001</v>
          </cell>
          <cell r="Q341">
            <v>5.16</v>
          </cell>
          <cell r="R341">
            <v>8.3986041999999994</v>
          </cell>
          <cell r="S341">
            <v>16.25526</v>
          </cell>
          <cell r="T341">
            <v>94.69</v>
          </cell>
          <cell r="W341">
            <v>147.62892499999998</v>
          </cell>
          <cell r="AD341">
            <v>240.12910599999998</v>
          </cell>
        </row>
        <row r="342">
          <cell r="D342" t="str">
            <v>CMWI27501500</v>
          </cell>
          <cell r="E342">
            <v>2215.2588137749999</v>
          </cell>
          <cell r="F342">
            <v>21</v>
          </cell>
          <cell r="G342">
            <v>756</v>
          </cell>
          <cell r="H342">
            <v>329.03897757500005</v>
          </cell>
          <cell r="L342">
            <v>575.77754849999997</v>
          </cell>
          <cell r="O342">
            <v>27.4175</v>
          </cell>
          <cell r="Q342">
            <v>5.16</v>
          </cell>
          <cell r="R342">
            <v>8.3986041999999994</v>
          </cell>
          <cell r="S342">
            <v>16.25526</v>
          </cell>
          <cell r="T342">
            <v>94.69</v>
          </cell>
          <cell r="W342">
            <v>162.3918175</v>
          </cell>
          <cell r="AD342">
            <v>240.12910599999998</v>
          </cell>
        </row>
        <row r="343">
          <cell r="D343" t="str">
            <v>CMWI30001500</v>
          </cell>
          <cell r="E343">
            <v>2314.7702540999999</v>
          </cell>
          <cell r="F343">
            <v>21</v>
          </cell>
          <cell r="G343">
            <v>756</v>
          </cell>
          <cell r="H343">
            <v>358.95161190000005</v>
          </cell>
          <cell r="L343">
            <v>628.12096199999996</v>
          </cell>
          <cell r="O343">
            <v>29.910000000000004</v>
          </cell>
          <cell r="Q343">
            <v>5.16</v>
          </cell>
          <cell r="R343">
            <v>8.3986041999999994</v>
          </cell>
          <cell r="S343">
            <v>16.25526</v>
          </cell>
          <cell r="T343">
            <v>94.69</v>
          </cell>
          <cell r="W343">
            <v>177.15470999999999</v>
          </cell>
          <cell r="AD343">
            <v>240.12910599999998</v>
          </cell>
        </row>
        <row r="344">
          <cell r="D344" t="str">
            <v>CMWI10001750</v>
          </cell>
          <cell r="E344">
            <v>1526.4461054999999</v>
          </cell>
          <cell r="F344">
            <v>20</v>
          </cell>
          <cell r="G344">
            <v>720</v>
          </cell>
          <cell r="H344">
            <v>119.65053730000001</v>
          </cell>
          <cell r="L344">
            <v>209.37365399999999</v>
          </cell>
          <cell r="O344">
            <v>9.9700000000000006</v>
          </cell>
          <cell r="Q344">
            <v>5.16</v>
          </cell>
          <cell r="R344">
            <v>8.3986041999999994</v>
          </cell>
          <cell r="S344">
            <v>16.25526</v>
          </cell>
          <cell r="T344">
            <v>94.69</v>
          </cell>
          <cell r="W344">
            <v>70.880589999999998</v>
          </cell>
          <cell r="AD344">
            <v>272.06745999999998</v>
          </cell>
        </row>
        <row r="345">
          <cell r="D345" t="str">
            <v>CMWI12501750</v>
          </cell>
          <cell r="E345">
            <v>1628.9148008249999</v>
          </cell>
          <cell r="F345">
            <v>20</v>
          </cell>
          <cell r="G345">
            <v>720</v>
          </cell>
          <cell r="H345">
            <v>149.56317162500002</v>
          </cell>
          <cell r="L345">
            <v>261.71706749999998</v>
          </cell>
          <cell r="O345">
            <v>12.4625</v>
          </cell>
          <cell r="Q345">
            <v>5.16</v>
          </cell>
          <cell r="R345">
            <v>8.3986041999999994</v>
          </cell>
          <cell r="S345">
            <v>16.25526</v>
          </cell>
          <cell r="T345">
            <v>94.69</v>
          </cell>
          <cell r="W345">
            <v>88.600737500000008</v>
          </cell>
          <cell r="AD345">
            <v>272.06745999999998</v>
          </cell>
        </row>
        <row r="346">
          <cell r="D346" t="str">
            <v>CMWI15001750</v>
          </cell>
          <cell r="E346">
            <v>1731.3834961499999</v>
          </cell>
          <cell r="F346">
            <v>20</v>
          </cell>
          <cell r="G346">
            <v>720</v>
          </cell>
          <cell r="H346">
            <v>179.47580595000002</v>
          </cell>
          <cell r="L346">
            <v>314.06048099999998</v>
          </cell>
          <cell r="O346">
            <v>14.955000000000002</v>
          </cell>
          <cell r="Q346">
            <v>5.16</v>
          </cell>
          <cell r="R346">
            <v>8.3986041999999994</v>
          </cell>
          <cell r="S346">
            <v>16.25526</v>
          </cell>
          <cell r="T346">
            <v>94.69</v>
          </cell>
          <cell r="W346">
            <v>106.32088499999999</v>
          </cell>
          <cell r="AD346">
            <v>272.06745999999998</v>
          </cell>
        </row>
        <row r="347">
          <cell r="D347" t="str">
            <v>CMWI17501750</v>
          </cell>
          <cell r="E347">
            <v>1833.8521914749999</v>
          </cell>
          <cell r="F347">
            <v>20</v>
          </cell>
          <cell r="G347">
            <v>720</v>
          </cell>
          <cell r="H347">
            <v>209.38844027500002</v>
          </cell>
          <cell r="L347">
            <v>366.40389449999998</v>
          </cell>
          <cell r="O347">
            <v>17.447500000000002</v>
          </cell>
          <cell r="Q347">
            <v>5.16</v>
          </cell>
          <cell r="R347">
            <v>8.3986041999999994</v>
          </cell>
          <cell r="S347">
            <v>16.25526</v>
          </cell>
          <cell r="T347">
            <v>94.69</v>
          </cell>
          <cell r="W347">
            <v>124.0410325</v>
          </cell>
          <cell r="AD347">
            <v>272.06745999999998</v>
          </cell>
        </row>
        <row r="348">
          <cell r="D348" t="str">
            <v>CMWI20001750</v>
          </cell>
          <cell r="E348">
            <v>1936.3208867999999</v>
          </cell>
          <cell r="F348">
            <v>20</v>
          </cell>
          <cell r="G348">
            <v>720</v>
          </cell>
          <cell r="H348">
            <v>239.30107460000002</v>
          </cell>
          <cell r="L348">
            <v>418.74730799999998</v>
          </cell>
          <cell r="O348">
            <v>19.940000000000001</v>
          </cell>
          <cell r="Q348">
            <v>5.16</v>
          </cell>
          <cell r="R348">
            <v>8.3986041999999994</v>
          </cell>
          <cell r="S348">
            <v>16.25526</v>
          </cell>
          <cell r="T348">
            <v>94.69</v>
          </cell>
          <cell r="W348">
            <v>141.76118</v>
          </cell>
          <cell r="AD348">
            <v>272.06745999999998</v>
          </cell>
        </row>
        <row r="349">
          <cell r="D349" t="str">
            <v>CMWI22501750</v>
          </cell>
          <cell r="E349">
            <v>2074.7895821249995</v>
          </cell>
          <cell r="F349">
            <v>21</v>
          </cell>
          <cell r="G349">
            <v>756</v>
          </cell>
          <cell r="H349">
            <v>269.21370892500005</v>
          </cell>
          <cell r="L349">
            <v>471.09072149999997</v>
          </cell>
          <cell r="O349">
            <v>22.432500000000001</v>
          </cell>
          <cell r="Q349">
            <v>5.16</v>
          </cell>
          <cell r="R349">
            <v>8.3986041999999994</v>
          </cell>
          <cell r="S349">
            <v>16.25526</v>
          </cell>
          <cell r="T349">
            <v>94.69</v>
          </cell>
          <cell r="W349">
            <v>159.48132749999999</v>
          </cell>
          <cell r="AD349">
            <v>272.06745999999998</v>
          </cell>
        </row>
        <row r="350">
          <cell r="D350" t="str">
            <v>CMWI25001750</v>
          </cell>
          <cell r="E350">
            <v>2177.2582774499997</v>
          </cell>
          <cell r="F350">
            <v>21</v>
          </cell>
          <cell r="G350">
            <v>756</v>
          </cell>
          <cell r="H350">
            <v>299.12634325000005</v>
          </cell>
          <cell r="L350">
            <v>523.43413499999997</v>
          </cell>
          <cell r="O350">
            <v>24.925000000000001</v>
          </cell>
          <cell r="Q350">
            <v>5.16</v>
          </cell>
          <cell r="R350">
            <v>8.3986041999999994</v>
          </cell>
          <cell r="S350">
            <v>16.25526</v>
          </cell>
          <cell r="T350">
            <v>94.69</v>
          </cell>
          <cell r="W350">
            <v>177.20147500000002</v>
          </cell>
          <cell r="AD350">
            <v>272.06745999999998</v>
          </cell>
        </row>
        <row r="351">
          <cell r="D351" t="str">
            <v>CMWI27501750</v>
          </cell>
          <cell r="E351">
            <v>2279.7269727749999</v>
          </cell>
          <cell r="F351">
            <v>21</v>
          </cell>
          <cell r="G351">
            <v>756</v>
          </cell>
          <cell r="H351">
            <v>329.03897757500005</v>
          </cell>
          <cell r="L351">
            <v>575.77754849999997</v>
          </cell>
          <cell r="O351">
            <v>27.4175</v>
          </cell>
          <cell r="Q351">
            <v>5.16</v>
          </cell>
          <cell r="R351">
            <v>8.3986041999999994</v>
          </cell>
          <cell r="S351">
            <v>16.25526</v>
          </cell>
          <cell r="T351">
            <v>94.69</v>
          </cell>
          <cell r="W351">
            <v>194.92162249999998</v>
          </cell>
          <cell r="AD351">
            <v>272.06745999999998</v>
          </cell>
        </row>
        <row r="352">
          <cell r="D352" t="str">
            <v>CMWI30001750</v>
          </cell>
          <cell r="E352">
            <v>2382.1956681000001</v>
          </cell>
          <cell r="F352">
            <v>21</v>
          </cell>
          <cell r="G352">
            <v>756</v>
          </cell>
          <cell r="H352">
            <v>358.95161190000005</v>
          </cell>
          <cell r="L352">
            <v>628.12096199999996</v>
          </cell>
          <cell r="O352">
            <v>29.910000000000004</v>
          </cell>
          <cell r="Q352">
            <v>5.16</v>
          </cell>
          <cell r="R352">
            <v>8.3986041999999994</v>
          </cell>
          <cell r="S352">
            <v>16.25526</v>
          </cell>
          <cell r="T352">
            <v>94.69</v>
          </cell>
          <cell r="W352">
            <v>212.64176999999998</v>
          </cell>
          <cell r="AD352">
            <v>272.06745999999998</v>
          </cell>
        </row>
        <row r="353">
          <cell r="D353" t="str">
            <v>CMWI10002000</v>
          </cell>
          <cell r="E353">
            <v>1544.1896354999999</v>
          </cell>
          <cell r="F353">
            <v>20</v>
          </cell>
          <cell r="G353">
            <v>720</v>
          </cell>
          <cell r="H353">
            <v>119.65053730000001</v>
          </cell>
          <cell r="L353">
            <v>209.37365399999999</v>
          </cell>
          <cell r="O353">
            <v>9.9700000000000006</v>
          </cell>
          <cell r="Q353">
            <v>5.16</v>
          </cell>
          <cell r="R353">
            <v>8.3986041999999994</v>
          </cell>
          <cell r="S353">
            <v>16.25526</v>
          </cell>
          <cell r="T353">
            <v>94.69</v>
          </cell>
          <cell r="W353">
            <v>88.624119999999991</v>
          </cell>
          <cell r="AD353">
            <v>272.06745999999998</v>
          </cell>
        </row>
        <row r="354">
          <cell r="D354" t="str">
            <v>CMWI12502000</v>
          </cell>
          <cell r="E354">
            <v>1651.0942133250001</v>
          </cell>
          <cell r="F354">
            <v>20</v>
          </cell>
          <cell r="G354">
            <v>720</v>
          </cell>
          <cell r="H354">
            <v>149.56317162500002</v>
          </cell>
          <cell r="L354">
            <v>261.71706749999998</v>
          </cell>
          <cell r="O354">
            <v>12.4625</v>
          </cell>
          <cell r="Q354">
            <v>5.16</v>
          </cell>
          <cell r="R354">
            <v>8.3986041999999994</v>
          </cell>
          <cell r="S354">
            <v>16.25526</v>
          </cell>
          <cell r="T354">
            <v>94.69</v>
          </cell>
          <cell r="W354">
            <v>110.78014999999999</v>
          </cell>
          <cell r="AD354">
            <v>272.06745999999998</v>
          </cell>
        </row>
        <row r="355">
          <cell r="D355" t="str">
            <v>CMWI15002000</v>
          </cell>
          <cell r="E355">
            <v>1757.9987911499998</v>
          </cell>
          <cell r="F355">
            <v>20</v>
          </cell>
          <cell r="G355">
            <v>720</v>
          </cell>
          <cell r="H355">
            <v>179.47580595000002</v>
          </cell>
          <cell r="L355">
            <v>314.06048099999998</v>
          </cell>
          <cell r="O355">
            <v>14.955000000000002</v>
          </cell>
          <cell r="Q355">
            <v>5.16</v>
          </cell>
          <cell r="R355">
            <v>8.3986041999999994</v>
          </cell>
          <cell r="S355">
            <v>16.25526</v>
          </cell>
          <cell r="T355">
            <v>94.69</v>
          </cell>
          <cell r="W355">
            <v>132.93617999999998</v>
          </cell>
          <cell r="AD355">
            <v>272.06745999999998</v>
          </cell>
        </row>
        <row r="356">
          <cell r="D356" t="str">
            <v>CMWI17502000</v>
          </cell>
          <cell r="E356">
            <v>1864.9033689749999</v>
          </cell>
          <cell r="F356">
            <v>20</v>
          </cell>
          <cell r="G356">
            <v>720</v>
          </cell>
          <cell r="H356">
            <v>209.38844027500002</v>
          </cell>
          <cell r="L356">
            <v>366.40389449999998</v>
          </cell>
          <cell r="O356">
            <v>17.447500000000002</v>
          </cell>
          <cell r="Q356">
            <v>5.16</v>
          </cell>
          <cell r="R356">
            <v>8.3986041999999994</v>
          </cell>
          <cell r="S356">
            <v>16.25526</v>
          </cell>
          <cell r="T356">
            <v>94.69</v>
          </cell>
          <cell r="W356">
            <v>155.09220999999999</v>
          </cell>
          <cell r="AD356">
            <v>272.06745999999998</v>
          </cell>
        </row>
        <row r="357">
          <cell r="D357" t="str">
            <v>CMWI20002000</v>
          </cell>
          <cell r="E357">
            <v>1971.8079467999999</v>
          </cell>
          <cell r="F357">
            <v>20</v>
          </cell>
          <cell r="G357">
            <v>720</v>
          </cell>
          <cell r="H357">
            <v>239.30107460000002</v>
          </cell>
          <cell r="L357">
            <v>418.74730799999998</v>
          </cell>
          <cell r="O357">
            <v>19.940000000000001</v>
          </cell>
          <cell r="Q357">
            <v>5.16</v>
          </cell>
          <cell r="R357">
            <v>8.3986041999999994</v>
          </cell>
          <cell r="S357">
            <v>16.25526</v>
          </cell>
          <cell r="T357">
            <v>94.69</v>
          </cell>
          <cell r="W357">
            <v>177.24823999999998</v>
          </cell>
          <cell r="AD357">
            <v>272.06745999999998</v>
          </cell>
        </row>
        <row r="358">
          <cell r="D358" t="str">
            <v>CMWI22502000</v>
          </cell>
          <cell r="E358">
            <v>2114.7125246249998</v>
          </cell>
          <cell r="F358">
            <v>21</v>
          </cell>
          <cell r="G358">
            <v>756</v>
          </cell>
          <cell r="H358">
            <v>269.21370892500005</v>
          </cell>
          <cell r="L358">
            <v>471.09072149999997</v>
          </cell>
          <cell r="O358">
            <v>22.432500000000001</v>
          </cell>
          <cell r="Q358">
            <v>5.16</v>
          </cell>
          <cell r="R358">
            <v>8.3986041999999994</v>
          </cell>
          <cell r="S358">
            <v>16.25526</v>
          </cell>
          <cell r="T358">
            <v>94.69</v>
          </cell>
          <cell r="W358">
            <v>199.40427</v>
          </cell>
          <cell r="AD358">
            <v>272.06745999999998</v>
          </cell>
        </row>
        <row r="359">
          <cell r="D359" t="str">
            <v>CMWI25002000</v>
          </cell>
          <cell r="E359">
            <v>2221.6171024499999</v>
          </cell>
          <cell r="F359">
            <v>21</v>
          </cell>
          <cell r="G359">
            <v>756</v>
          </cell>
          <cell r="H359">
            <v>299.12634325000005</v>
          </cell>
          <cell r="L359">
            <v>523.43413499999997</v>
          </cell>
          <cell r="O359">
            <v>24.925000000000001</v>
          </cell>
          <cell r="Q359">
            <v>5.16</v>
          </cell>
          <cell r="R359">
            <v>8.3986041999999994</v>
          </cell>
          <cell r="S359">
            <v>16.25526</v>
          </cell>
          <cell r="T359">
            <v>94.69</v>
          </cell>
          <cell r="W359">
            <v>221.56029999999998</v>
          </cell>
          <cell r="AD359">
            <v>272.06745999999998</v>
          </cell>
        </row>
        <row r="360">
          <cell r="D360" t="str">
            <v>CMWI27502000</v>
          </cell>
          <cell r="E360">
            <v>2328.5216802750001</v>
          </cell>
          <cell r="F360">
            <v>21</v>
          </cell>
          <cell r="G360">
            <v>756</v>
          </cell>
          <cell r="H360">
            <v>329.03897757500005</v>
          </cell>
          <cell r="L360">
            <v>575.77754849999997</v>
          </cell>
          <cell r="O360">
            <v>27.4175</v>
          </cell>
          <cell r="Q360">
            <v>5.16</v>
          </cell>
          <cell r="R360">
            <v>8.3986041999999994</v>
          </cell>
          <cell r="S360">
            <v>16.25526</v>
          </cell>
          <cell r="T360">
            <v>94.69</v>
          </cell>
          <cell r="W360">
            <v>243.71633</v>
          </cell>
          <cell r="AD360">
            <v>272.06745999999998</v>
          </cell>
        </row>
        <row r="361">
          <cell r="D361" t="str">
            <v>CMWI30002000</v>
          </cell>
          <cell r="E361">
            <v>2435.4262581000003</v>
          </cell>
          <cell r="F361">
            <v>21</v>
          </cell>
          <cell r="G361">
            <v>756</v>
          </cell>
          <cell r="H361">
            <v>358.95161190000005</v>
          </cell>
          <cell r="L361">
            <v>628.12096199999996</v>
          </cell>
          <cell r="O361">
            <v>29.910000000000004</v>
          </cell>
          <cell r="Q361">
            <v>5.16</v>
          </cell>
          <cell r="R361">
            <v>8.3986041999999994</v>
          </cell>
          <cell r="S361">
            <v>16.25526</v>
          </cell>
          <cell r="T361">
            <v>94.69</v>
          </cell>
          <cell r="W361">
            <v>265.87235999999996</v>
          </cell>
          <cell r="AD361">
            <v>272.06745999999998</v>
          </cell>
        </row>
        <row r="362">
          <cell r="D362" t="str">
            <v>CV-W-MUAP10001000</v>
          </cell>
          <cell r="E362">
            <v>1583.2254014999999</v>
          </cell>
          <cell r="F362">
            <v>20</v>
          </cell>
          <cell r="G362">
            <v>720</v>
          </cell>
          <cell r="H362">
            <v>119.65053730000001</v>
          </cell>
          <cell r="L362">
            <v>209.37365399999999</v>
          </cell>
          <cell r="O362">
            <v>9.9700000000000006</v>
          </cell>
          <cell r="Q362">
            <v>5.16</v>
          </cell>
          <cell r="R362">
            <v>8.3986041999999994</v>
          </cell>
          <cell r="S362">
            <v>16.25526</v>
          </cell>
          <cell r="T362">
            <v>94.69</v>
          </cell>
          <cell r="W362">
            <v>88.624119999999991</v>
          </cell>
          <cell r="AD362">
            <v>311.10322599999995</v>
          </cell>
        </row>
        <row r="363">
          <cell r="D363" t="str">
            <v>CV-W-MUAP12501000</v>
          </cell>
          <cell r="E363">
            <v>1667.9505668249999</v>
          </cell>
          <cell r="F363">
            <v>20</v>
          </cell>
          <cell r="G363">
            <v>720</v>
          </cell>
          <cell r="H363">
            <v>149.56317162500002</v>
          </cell>
          <cell r="L363">
            <v>261.71706749999998</v>
          </cell>
          <cell r="O363">
            <v>12.4625</v>
          </cell>
          <cell r="Q363">
            <v>5.16</v>
          </cell>
          <cell r="R363">
            <v>8.3986041999999994</v>
          </cell>
          <cell r="S363">
            <v>16.25526</v>
          </cell>
          <cell r="T363">
            <v>94.69</v>
          </cell>
          <cell r="W363">
            <v>88.600737500000008</v>
          </cell>
          <cell r="AD363">
            <v>311.10322599999995</v>
          </cell>
        </row>
        <row r="364">
          <cell r="D364" t="str">
            <v>CV-W-MUAP15001000</v>
          </cell>
          <cell r="E364">
            <v>1770.4192621499999</v>
          </cell>
          <cell r="F364">
            <v>20</v>
          </cell>
          <cell r="G364">
            <v>720</v>
          </cell>
          <cell r="H364">
            <v>179.47580595000002</v>
          </cell>
          <cell r="L364">
            <v>314.06048099999998</v>
          </cell>
          <cell r="O364">
            <v>14.955000000000002</v>
          </cell>
          <cell r="Q364">
            <v>5.16</v>
          </cell>
          <cell r="R364">
            <v>8.3986041999999994</v>
          </cell>
          <cell r="S364">
            <v>16.25526</v>
          </cell>
          <cell r="T364">
            <v>94.69</v>
          </cell>
          <cell r="W364">
            <v>106.32088499999999</v>
          </cell>
          <cell r="AD364">
            <v>311.10322599999995</v>
          </cell>
        </row>
        <row r="365">
          <cell r="D365" t="str">
            <v>CV-W-MUAP17501000</v>
          </cell>
          <cell r="E365">
            <v>1872.8879574749999</v>
          </cell>
          <cell r="F365">
            <v>20</v>
          </cell>
          <cell r="G365">
            <v>720</v>
          </cell>
          <cell r="H365">
            <v>209.38844027500002</v>
          </cell>
          <cell r="L365">
            <v>366.40389449999998</v>
          </cell>
          <cell r="O365">
            <v>17.447500000000002</v>
          </cell>
          <cell r="Q365">
            <v>5.16</v>
          </cell>
          <cell r="R365">
            <v>8.3986041999999994</v>
          </cell>
          <cell r="S365">
            <v>16.25526</v>
          </cell>
          <cell r="T365">
            <v>94.69</v>
          </cell>
          <cell r="W365">
            <v>124.0410325</v>
          </cell>
          <cell r="AD365">
            <v>311.10322599999995</v>
          </cell>
        </row>
        <row r="366">
          <cell r="D366" t="str">
            <v>CV-W-MUAP20001000</v>
          </cell>
          <cell r="E366">
            <v>1975.3566527999999</v>
          </cell>
          <cell r="F366">
            <v>20</v>
          </cell>
          <cell r="G366">
            <v>720</v>
          </cell>
          <cell r="H366">
            <v>239.30107460000002</v>
          </cell>
          <cell r="L366">
            <v>418.74730799999998</v>
          </cell>
          <cell r="O366">
            <v>19.940000000000001</v>
          </cell>
          <cell r="Q366">
            <v>5.16</v>
          </cell>
          <cell r="R366">
            <v>8.3986041999999994</v>
          </cell>
          <cell r="S366">
            <v>16.25526</v>
          </cell>
          <cell r="T366">
            <v>94.69</v>
          </cell>
          <cell r="W366">
            <v>141.76118</v>
          </cell>
          <cell r="AD366">
            <v>311.10322599999995</v>
          </cell>
        </row>
        <row r="367">
          <cell r="D367" t="str">
            <v>CV-W-MUAP22501000</v>
          </cell>
          <cell r="E367">
            <v>2113.8253481249994</v>
          </cell>
          <cell r="F367">
            <v>21</v>
          </cell>
          <cell r="G367">
            <v>756</v>
          </cell>
          <cell r="H367">
            <v>269.21370892500005</v>
          </cell>
          <cell r="L367">
            <v>471.09072149999997</v>
          </cell>
          <cell r="O367">
            <v>22.432500000000001</v>
          </cell>
          <cell r="Q367">
            <v>5.16</v>
          </cell>
          <cell r="R367">
            <v>8.3986041999999994</v>
          </cell>
          <cell r="S367">
            <v>16.25526</v>
          </cell>
          <cell r="T367">
            <v>94.69</v>
          </cell>
          <cell r="W367">
            <v>159.48132749999999</v>
          </cell>
          <cell r="AD367">
            <v>311.10322599999995</v>
          </cell>
        </row>
        <row r="368">
          <cell r="D368" t="str">
            <v>CV-W-MUAP25001000</v>
          </cell>
          <cell r="E368">
            <v>2216.2940434499997</v>
          </cell>
          <cell r="F368">
            <v>21</v>
          </cell>
          <cell r="G368">
            <v>756</v>
          </cell>
          <cell r="H368">
            <v>299.12634325000005</v>
          </cell>
          <cell r="L368">
            <v>523.43413499999997</v>
          </cell>
          <cell r="O368">
            <v>24.925000000000001</v>
          </cell>
          <cell r="Q368">
            <v>5.16</v>
          </cell>
          <cell r="R368">
            <v>8.3986041999999994</v>
          </cell>
          <cell r="S368">
            <v>16.25526</v>
          </cell>
          <cell r="T368">
            <v>94.69</v>
          </cell>
          <cell r="W368">
            <v>177.20147500000002</v>
          </cell>
          <cell r="AD368">
            <v>311.10322599999995</v>
          </cell>
        </row>
        <row r="369">
          <cell r="D369" t="str">
            <v>CV-W-MUAP27501000</v>
          </cell>
          <cell r="E369">
            <v>2318.7627387749999</v>
          </cell>
          <cell r="F369">
            <v>21</v>
          </cell>
          <cell r="G369">
            <v>756</v>
          </cell>
          <cell r="H369">
            <v>329.03897757500005</v>
          </cell>
          <cell r="L369">
            <v>575.77754849999997</v>
          </cell>
          <cell r="O369">
            <v>27.4175</v>
          </cell>
          <cell r="Q369">
            <v>5.16</v>
          </cell>
          <cell r="R369">
            <v>8.3986041999999994</v>
          </cell>
          <cell r="S369">
            <v>16.25526</v>
          </cell>
          <cell r="T369">
            <v>94.69</v>
          </cell>
          <cell r="W369">
            <v>194.92162249999998</v>
          </cell>
          <cell r="AD369">
            <v>311.10322599999995</v>
          </cell>
        </row>
        <row r="370">
          <cell r="D370" t="str">
            <v>CV-W-MUAP30001000</v>
          </cell>
          <cell r="E370">
            <v>2421.2314341000001</v>
          </cell>
          <cell r="F370">
            <v>21</v>
          </cell>
          <cell r="G370">
            <v>756</v>
          </cell>
          <cell r="H370">
            <v>358.95161190000005</v>
          </cell>
          <cell r="L370">
            <v>628.12096199999996</v>
          </cell>
          <cell r="O370">
            <v>29.910000000000004</v>
          </cell>
          <cell r="Q370">
            <v>5.16</v>
          </cell>
          <cell r="R370">
            <v>8.3986041999999994</v>
          </cell>
          <cell r="S370">
            <v>16.25526</v>
          </cell>
          <cell r="T370">
            <v>94.69</v>
          </cell>
          <cell r="W370">
            <v>212.64176999999998</v>
          </cell>
          <cell r="AD370">
            <v>311.10322599999995</v>
          </cell>
        </row>
        <row r="371">
          <cell r="D371" t="str">
            <v>CV-W-MUAP10001250</v>
          </cell>
          <cell r="E371">
            <v>1165.60630477</v>
          </cell>
          <cell r="F371">
            <v>18</v>
          </cell>
          <cell r="G371">
            <v>648</v>
          </cell>
          <cell r="H371">
            <v>79.000110070000005</v>
          </cell>
          <cell r="I371">
            <v>86.647571499999998</v>
          </cell>
          <cell r="M371">
            <v>121.24745499999997</v>
          </cell>
          <cell r="N371">
            <v>31.542280000000002</v>
          </cell>
          <cell r="O371">
            <v>9.9700000000000006</v>
          </cell>
          <cell r="R371">
            <v>8.3986041999999994</v>
          </cell>
          <cell r="S371">
            <v>16.25526</v>
          </cell>
          <cell r="U371">
            <v>14.41</v>
          </cell>
          <cell r="W371">
            <v>41.308039999999998</v>
          </cell>
          <cell r="AD371">
            <v>108.826984</v>
          </cell>
        </row>
        <row r="372">
          <cell r="D372" t="str">
            <v>CV-W-MUAP12501250</v>
          </cell>
          <cell r="E372">
            <v>1252.6951413949998</v>
          </cell>
          <cell r="F372">
            <v>18</v>
          </cell>
          <cell r="G372">
            <v>648</v>
          </cell>
          <cell r="H372">
            <v>79.000110070000005</v>
          </cell>
          <cell r="I372">
            <v>108.30946437499999</v>
          </cell>
          <cell r="M372">
            <v>151.55931874999999</v>
          </cell>
          <cell r="N372">
            <v>39.427849999999999</v>
          </cell>
          <cell r="O372">
            <v>12.4625</v>
          </cell>
          <cell r="R372">
            <v>8.3986041999999994</v>
          </cell>
          <cell r="S372">
            <v>16.25526</v>
          </cell>
          <cell r="U372">
            <v>28.82</v>
          </cell>
          <cell r="W372">
            <v>51.635049999999993</v>
          </cell>
          <cell r="AD372">
            <v>108.826984</v>
          </cell>
        </row>
        <row r="373">
          <cell r="D373" t="str">
            <v>CV-W-MUAP15001250</v>
          </cell>
          <cell r="E373">
            <v>1325.3739780199996</v>
          </cell>
          <cell r="F373">
            <v>18</v>
          </cell>
          <cell r="G373">
            <v>648</v>
          </cell>
          <cell r="H373">
            <v>79.000110070000005</v>
          </cell>
          <cell r="I373">
            <v>129.97135724999998</v>
          </cell>
          <cell r="M373">
            <v>181.87118249999997</v>
          </cell>
          <cell r="N373">
            <v>47.313420000000008</v>
          </cell>
          <cell r="O373">
            <v>14.955000000000002</v>
          </cell>
          <cell r="R373">
            <v>8.3986041999999994</v>
          </cell>
          <cell r="S373">
            <v>16.25526</v>
          </cell>
          <cell r="U373">
            <v>28.82</v>
          </cell>
          <cell r="W373">
            <v>61.962060000000001</v>
          </cell>
          <cell r="AD373">
            <v>108.826984</v>
          </cell>
        </row>
        <row r="374">
          <cell r="D374" t="str">
            <v>CV-W-MUAP17501250</v>
          </cell>
          <cell r="E374">
            <v>1398.0528146449999</v>
          </cell>
          <cell r="F374">
            <v>18</v>
          </cell>
          <cell r="G374">
            <v>648</v>
          </cell>
          <cell r="H374">
            <v>79.000110070000005</v>
          </cell>
          <cell r="I374">
            <v>151.63325012499999</v>
          </cell>
          <cell r="M374">
            <v>212.18304624999996</v>
          </cell>
          <cell r="N374">
            <v>55.198990000000002</v>
          </cell>
          <cell r="O374">
            <v>17.447500000000002</v>
          </cell>
          <cell r="R374">
            <v>8.3986041999999994</v>
          </cell>
          <cell r="S374">
            <v>16.25526</v>
          </cell>
          <cell r="U374">
            <v>28.82</v>
          </cell>
          <cell r="W374">
            <v>72.289069999999995</v>
          </cell>
          <cell r="AD374">
            <v>108.826984</v>
          </cell>
        </row>
        <row r="375">
          <cell r="D375" t="str">
            <v>CV-W-MUAP20001250</v>
          </cell>
          <cell r="E375">
            <v>1470.7316512699997</v>
          </cell>
          <cell r="F375">
            <v>18</v>
          </cell>
          <cell r="G375">
            <v>648</v>
          </cell>
          <cell r="H375">
            <v>79.000110070000005</v>
          </cell>
          <cell r="I375">
            <v>173.295143</v>
          </cell>
          <cell r="M375">
            <v>242.49490999999995</v>
          </cell>
          <cell r="N375">
            <v>63.084560000000003</v>
          </cell>
          <cell r="O375">
            <v>19.940000000000001</v>
          </cell>
          <cell r="R375">
            <v>8.3986041999999994</v>
          </cell>
          <cell r="S375">
            <v>16.25526</v>
          </cell>
          <cell r="U375">
            <v>28.82</v>
          </cell>
          <cell r="W375">
            <v>82.616079999999997</v>
          </cell>
          <cell r="AD375">
            <v>108.826984</v>
          </cell>
        </row>
        <row r="376">
          <cell r="D376" t="str">
            <v>CV-W-MUAP22501250</v>
          </cell>
          <cell r="E376">
            <v>1579.4104878949995</v>
          </cell>
          <cell r="F376">
            <v>19</v>
          </cell>
          <cell r="G376">
            <v>684</v>
          </cell>
          <cell r="H376">
            <v>79.000110070000005</v>
          </cell>
          <cell r="I376">
            <v>194.95703587499997</v>
          </cell>
          <cell r="M376">
            <v>272.80677374999993</v>
          </cell>
          <cell r="N376">
            <v>70.970130000000012</v>
          </cell>
          <cell r="O376">
            <v>22.432500000000001</v>
          </cell>
          <cell r="R376">
            <v>8.3986041999999994</v>
          </cell>
          <cell r="S376">
            <v>16.25526</v>
          </cell>
          <cell r="U376">
            <v>28.82</v>
          </cell>
          <cell r="W376">
            <v>92.943089999999998</v>
          </cell>
          <cell r="AD376">
            <v>108.826984</v>
          </cell>
        </row>
        <row r="377">
          <cell r="D377" t="str">
            <v>CV-W-MUAP25001250</v>
          </cell>
          <cell r="E377">
            <v>1652.0893245199998</v>
          </cell>
          <cell r="F377">
            <v>19</v>
          </cell>
          <cell r="G377">
            <v>684</v>
          </cell>
          <cell r="H377">
            <v>79.000110070000005</v>
          </cell>
          <cell r="I377">
            <v>216.61892874999998</v>
          </cell>
          <cell r="M377">
            <v>303.11863749999998</v>
          </cell>
          <cell r="N377">
            <v>78.855699999999999</v>
          </cell>
          <cell r="O377">
            <v>24.925000000000001</v>
          </cell>
          <cell r="R377">
            <v>8.3986041999999994</v>
          </cell>
          <cell r="S377">
            <v>16.25526</v>
          </cell>
          <cell r="U377">
            <v>28.82</v>
          </cell>
          <cell r="W377">
            <v>103.27009999999999</v>
          </cell>
          <cell r="AD377">
            <v>108.826984</v>
          </cell>
        </row>
        <row r="378">
          <cell r="D378" t="str">
            <v>CV-W-MUAP27501250</v>
          </cell>
          <cell r="E378">
            <v>1724.7681611449996</v>
          </cell>
          <cell r="F378">
            <v>19</v>
          </cell>
          <cell r="G378">
            <v>684</v>
          </cell>
          <cell r="H378">
            <v>79.000110070000005</v>
          </cell>
          <cell r="I378">
            <v>238.28082162499999</v>
          </cell>
          <cell r="M378">
            <v>333.43050124999991</v>
          </cell>
          <cell r="N378">
            <v>86.74127</v>
          </cell>
          <cell r="O378">
            <v>27.4175</v>
          </cell>
          <cell r="R378">
            <v>8.3986041999999994</v>
          </cell>
          <cell r="S378">
            <v>16.25526</v>
          </cell>
          <cell r="U378">
            <v>28.82</v>
          </cell>
          <cell r="W378">
            <v>113.59711</v>
          </cell>
          <cell r="AD378">
            <v>108.826984</v>
          </cell>
        </row>
        <row r="379">
          <cell r="D379" t="str">
            <v>CV-W-MUAP30001250</v>
          </cell>
          <cell r="E379">
            <v>1797.4469977699998</v>
          </cell>
          <cell r="F379">
            <v>19</v>
          </cell>
          <cell r="G379">
            <v>684</v>
          </cell>
          <cell r="H379">
            <v>79.000110070000005</v>
          </cell>
          <cell r="I379">
            <v>259.94271449999997</v>
          </cell>
          <cell r="M379">
            <v>363.74236499999995</v>
          </cell>
          <cell r="N379">
            <v>94.626840000000016</v>
          </cell>
          <cell r="O379">
            <v>29.910000000000004</v>
          </cell>
          <cell r="R379">
            <v>8.3986041999999994</v>
          </cell>
          <cell r="S379">
            <v>16.25526</v>
          </cell>
          <cell r="U379">
            <v>28.82</v>
          </cell>
          <cell r="W379">
            <v>123.92412</v>
          </cell>
          <cell r="AD379">
            <v>108.826984</v>
          </cell>
        </row>
        <row r="380">
          <cell r="D380" t="str">
            <v>CV-W-MUAP10001500</v>
          </cell>
          <cell r="E380">
            <v>1230.2696426000002</v>
          </cell>
          <cell r="F380">
            <v>18</v>
          </cell>
          <cell r="G380">
            <v>648</v>
          </cell>
          <cell r="H380">
            <v>98.713171899999992</v>
          </cell>
          <cell r="I380">
            <v>86.647571499999998</v>
          </cell>
          <cell r="M380">
            <v>121.24745499999997</v>
          </cell>
          <cell r="N380">
            <v>31.542280000000002</v>
          </cell>
          <cell r="O380">
            <v>9.9700000000000006</v>
          </cell>
          <cell r="R380">
            <v>8.3986041999999994</v>
          </cell>
          <cell r="S380">
            <v>16.25526</v>
          </cell>
          <cell r="U380">
            <v>14.41</v>
          </cell>
          <cell r="W380">
            <v>59.051569999999998</v>
          </cell>
          <cell r="AD380">
            <v>136.03372999999999</v>
          </cell>
        </row>
        <row r="381">
          <cell r="D381" t="str">
            <v>CV-W-MUAP12501500</v>
          </cell>
          <cell r="E381">
            <v>1321.7943617249998</v>
          </cell>
          <cell r="F381">
            <v>18</v>
          </cell>
          <cell r="G381">
            <v>648</v>
          </cell>
          <cell r="H381">
            <v>98.713171899999992</v>
          </cell>
          <cell r="I381">
            <v>108.30946437499999</v>
          </cell>
          <cell r="M381">
            <v>151.55931874999999</v>
          </cell>
          <cell r="N381">
            <v>39.427849999999999</v>
          </cell>
          <cell r="O381">
            <v>12.4625</v>
          </cell>
          <cell r="R381">
            <v>8.3986041999999994</v>
          </cell>
          <cell r="S381">
            <v>16.25526</v>
          </cell>
          <cell r="U381">
            <v>28.82</v>
          </cell>
          <cell r="W381">
            <v>73.814462499999991</v>
          </cell>
          <cell r="AD381">
            <v>136.03372999999999</v>
          </cell>
        </row>
        <row r="382">
          <cell r="D382" t="str">
            <v>CV-W-MUAP15001500</v>
          </cell>
          <cell r="E382">
            <v>1398.9090808499996</v>
          </cell>
          <cell r="F382">
            <v>18</v>
          </cell>
          <cell r="G382">
            <v>648</v>
          </cell>
          <cell r="H382">
            <v>98.713171899999992</v>
          </cell>
          <cell r="I382">
            <v>129.97135724999998</v>
          </cell>
          <cell r="M382">
            <v>181.87118249999997</v>
          </cell>
          <cell r="N382">
            <v>47.313420000000008</v>
          </cell>
          <cell r="O382">
            <v>14.955000000000002</v>
          </cell>
          <cell r="R382">
            <v>8.3986041999999994</v>
          </cell>
          <cell r="S382">
            <v>16.25526</v>
          </cell>
          <cell r="U382">
            <v>28.82</v>
          </cell>
          <cell r="W382">
            <v>88.577354999999997</v>
          </cell>
          <cell r="AD382">
            <v>136.03372999999999</v>
          </cell>
        </row>
        <row r="383">
          <cell r="D383" t="str">
            <v>CV-W-MUAP17501500</v>
          </cell>
          <cell r="E383">
            <v>1476.0237999749997</v>
          </cell>
          <cell r="F383">
            <v>18</v>
          </cell>
          <cell r="G383">
            <v>648</v>
          </cell>
          <cell r="H383">
            <v>98.713171899999992</v>
          </cell>
          <cell r="I383">
            <v>151.63325012499999</v>
          </cell>
          <cell r="M383">
            <v>212.18304624999996</v>
          </cell>
          <cell r="N383">
            <v>55.198990000000002</v>
          </cell>
          <cell r="O383">
            <v>17.447500000000002</v>
          </cell>
          <cell r="R383">
            <v>8.3986041999999994</v>
          </cell>
          <cell r="S383">
            <v>16.25526</v>
          </cell>
          <cell r="U383">
            <v>28.82</v>
          </cell>
          <cell r="W383">
            <v>103.3402475</v>
          </cell>
          <cell r="AD383">
            <v>136.03372999999999</v>
          </cell>
        </row>
        <row r="384">
          <cell r="D384" t="str">
            <v>CV-W-MUAP20001500</v>
          </cell>
          <cell r="E384">
            <v>1553.1385190999995</v>
          </cell>
          <cell r="F384">
            <v>18</v>
          </cell>
          <cell r="G384">
            <v>648</v>
          </cell>
          <cell r="H384">
            <v>98.713171899999992</v>
          </cell>
          <cell r="I384">
            <v>173.295143</v>
          </cell>
          <cell r="M384">
            <v>242.49490999999995</v>
          </cell>
          <cell r="N384">
            <v>63.084560000000003</v>
          </cell>
          <cell r="O384">
            <v>19.940000000000001</v>
          </cell>
          <cell r="R384">
            <v>8.3986041999999994</v>
          </cell>
          <cell r="S384">
            <v>16.25526</v>
          </cell>
          <cell r="U384">
            <v>28.82</v>
          </cell>
          <cell r="W384">
            <v>118.10314</v>
          </cell>
          <cell r="AD384">
            <v>136.03372999999999</v>
          </cell>
        </row>
        <row r="385">
          <cell r="D385" t="str">
            <v>CV-W-MUAP22501500</v>
          </cell>
          <cell r="E385">
            <v>1666.2532382249997</v>
          </cell>
          <cell r="F385">
            <v>19</v>
          </cell>
          <cell r="G385">
            <v>684</v>
          </cell>
          <cell r="H385">
            <v>98.713171899999992</v>
          </cell>
          <cell r="I385">
            <v>194.95703587499997</v>
          </cell>
          <cell r="M385">
            <v>272.80677374999993</v>
          </cell>
          <cell r="N385">
            <v>70.970130000000012</v>
          </cell>
          <cell r="O385">
            <v>22.432500000000001</v>
          </cell>
          <cell r="R385">
            <v>8.3986041999999994</v>
          </cell>
          <cell r="S385">
            <v>16.25526</v>
          </cell>
          <cell r="U385">
            <v>28.82</v>
          </cell>
          <cell r="W385">
            <v>132.86603249999999</v>
          </cell>
          <cell r="AD385">
            <v>136.03372999999999</v>
          </cell>
        </row>
        <row r="386">
          <cell r="D386" t="str">
            <v>CV-W-MUAP25001500</v>
          </cell>
          <cell r="E386">
            <v>1743.3679573499999</v>
          </cell>
          <cell r="F386">
            <v>19</v>
          </cell>
          <cell r="G386">
            <v>684</v>
          </cell>
          <cell r="H386">
            <v>98.713171899999992</v>
          </cell>
          <cell r="I386">
            <v>216.61892874999998</v>
          </cell>
          <cell r="M386">
            <v>303.11863749999998</v>
          </cell>
          <cell r="N386">
            <v>78.855699999999999</v>
          </cell>
          <cell r="O386">
            <v>24.925000000000001</v>
          </cell>
          <cell r="R386">
            <v>8.3986041999999994</v>
          </cell>
          <cell r="S386">
            <v>16.25526</v>
          </cell>
          <cell r="U386">
            <v>28.82</v>
          </cell>
          <cell r="W386">
            <v>147.62892499999998</v>
          </cell>
          <cell r="AD386">
            <v>136.03372999999999</v>
          </cell>
        </row>
        <row r="387">
          <cell r="D387" t="str">
            <v>CV-W-MUAP27501500</v>
          </cell>
          <cell r="E387">
            <v>1820.4826764749996</v>
          </cell>
          <cell r="F387">
            <v>19</v>
          </cell>
          <cell r="G387">
            <v>684</v>
          </cell>
          <cell r="H387">
            <v>98.713171899999992</v>
          </cell>
          <cell r="I387">
            <v>238.28082162499999</v>
          </cell>
          <cell r="M387">
            <v>333.43050124999991</v>
          </cell>
          <cell r="N387">
            <v>86.74127</v>
          </cell>
          <cell r="O387">
            <v>27.4175</v>
          </cell>
          <cell r="R387">
            <v>8.3986041999999994</v>
          </cell>
          <cell r="S387">
            <v>16.25526</v>
          </cell>
          <cell r="U387">
            <v>28.82</v>
          </cell>
          <cell r="W387">
            <v>162.3918175</v>
          </cell>
          <cell r="AD387">
            <v>136.03372999999999</v>
          </cell>
        </row>
        <row r="388">
          <cell r="D388" t="str">
            <v>CV-W-MUAP30001500</v>
          </cell>
          <cell r="E388">
            <v>1897.5973955999998</v>
          </cell>
          <cell r="F388">
            <v>19</v>
          </cell>
          <cell r="G388">
            <v>684</v>
          </cell>
          <cell r="H388">
            <v>98.713171899999992</v>
          </cell>
          <cell r="I388">
            <v>259.94271449999997</v>
          </cell>
          <cell r="M388">
            <v>363.74236499999995</v>
          </cell>
          <cell r="N388">
            <v>94.626840000000016</v>
          </cell>
          <cell r="O388">
            <v>29.910000000000004</v>
          </cell>
          <cell r="R388">
            <v>8.3986041999999994</v>
          </cell>
          <cell r="S388">
            <v>16.25526</v>
          </cell>
          <cell r="U388">
            <v>28.82</v>
          </cell>
          <cell r="W388">
            <v>177.15470999999999</v>
          </cell>
          <cell r="AD388">
            <v>136.03372999999999</v>
          </cell>
        </row>
        <row r="389">
          <cell r="D389" t="str">
            <v>CV-W-MUAP10001750</v>
          </cell>
          <cell r="E389">
            <v>1368.7283216999999</v>
          </cell>
          <cell r="F389">
            <v>18</v>
          </cell>
          <cell r="G389">
            <v>648</v>
          </cell>
          <cell r="H389">
            <v>152.00290699999999</v>
          </cell>
          <cell r="I389">
            <v>86.647571499999998</v>
          </cell>
          <cell r="M389">
            <v>121.24745499999997</v>
          </cell>
          <cell r="N389">
            <v>31.542280000000002</v>
          </cell>
          <cell r="O389">
            <v>9.9700000000000006</v>
          </cell>
          <cell r="R389">
            <v>8.3986041999999994</v>
          </cell>
          <cell r="S389">
            <v>16.25526</v>
          </cell>
          <cell r="U389">
            <v>14.41</v>
          </cell>
          <cell r="W389">
            <v>70.880589999999998</v>
          </cell>
          <cell r="AD389">
            <v>209.37365399999999</v>
          </cell>
        </row>
        <row r="390">
          <cell r="D390" t="str">
            <v>CV-W-MUAP12501750</v>
          </cell>
          <cell r="E390">
            <v>1463.2102958249998</v>
          </cell>
          <cell r="F390">
            <v>18</v>
          </cell>
          <cell r="G390">
            <v>648</v>
          </cell>
          <cell r="H390">
            <v>152.00290699999999</v>
          </cell>
          <cell r="I390">
            <v>108.30946437499999</v>
          </cell>
          <cell r="M390">
            <v>151.55931874999999</v>
          </cell>
          <cell r="N390">
            <v>39.427849999999999</v>
          </cell>
          <cell r="O390">
            <v>12.4625</v>
          </cell>
          <cell r="R390">
            <v>8.3986041999999994</v>
          </cell>
          <cell r="S390">
            <v>16.25526</v>
          </cell>
          <cell r="U390">
            <v>28.82</v>
          </cell>
          <cell r="W390">
            <v>88.600737500000008</v>
          </cell>
          <cell r="AD390">
            <v>209.37365399999999</v>
          </cell>
        </row>
        <row r="391">
          <cell r="D391" t="str">
            <v>CV-W-MUAP15001750</v>
          </cell>
          <cell r="E391">
            <v>1543.2822699499998</v>
          </cell>
          <cell r="F391">
            <v>18</v>
          </cell>
          <cell r="G391">
            <v>648</v>
          </cell>
          <cell r="H391">
            <v>152.00290699999999</v>
          </cell>
          <cell r="I391">
            <v>129.97135724999998</v>
          </cell>
          <cell r="M391">
            <v>181.87118249999997</v>
          </cell>
          <cell r="N391">
            <v>47.313420000000008</v>
          </cell>
          <cell r="O391">
            <v>14.955000000000002</v>
          </cell>
          <cell r="R391">
            <v>8.3986041999999994</v>
          </cell>
          <cell r="S391">
            <v>16.25526</v>
          </cell>
          <cell r="U391">
            <v>28.82</v>
          </cell>
          <cell r="W391">
            <v>106.32088499999999</v>
          </cell>
          <cell r="AD391">
            <v>209.37365399999999</v>
          </cell>
        </row>
        <row r="392">
          <cell r="D392" t="str">
            <v>CV-W-MUAP17501750</v>
          </cell>
          <cell r="E392">
            <v>1623.354244075</v>
          </cell>
          <cell r="F392">
            <v>18</v>
          </cell>
          <cell r="G392">
            <v>648</v>
          </cell>
          <cell r="H392">
            <v>152.00290699999999</v>
          </cell>
          <cell r="I392">
            <v>151.63325012499999</v>
          </cell>
          <cell r="M392">
            <v>212.18304624999996</v>
          </cell>
          <cell r="N392">
            <v>55.198990000000002</v>
          </cell>
          <cell r="O392">
            <v>17.447500000000002</v>
          </cell>
          <cell r="R392">
            <v>8.3986041999999994</v>
          </cell>
          <cell r="S392">
            <v>16.25526</v>
          </cell>
          <cell r="U392">
            <v>28.82</v>
          </cell>
          <cell r="W392">
            <v>124.0410325</v>
          </cell>
          <cell r="AD392">
            <v>209.37365399999999</v>
          </cell>
        </row>
        <row r="393">
          <cell r="D393" t="str">
            <v>CV-W-MUAP20001750</v>
          </cell>
          <cell r="E393">
            <v>1703.4262181999998</v>
          </cell>
          <cell r="F393">
            <v>18</v>
          </cell>
          <cell r="G393">
            <v>648</v>
          </cell>
          <cell r="H393">
            <v>152.00290699999999</v>
          </cell>
          <cell r="I393">
            <v>173.295143</v>
          </cell>
          <cell r="M393">
            <v>242.49490999999995</v>
          </cell>
          <cell r="N393">
            <v>63.084560000000003</v>
          </cell>
          <cell r="O393">
            <v>19.940000000000001</v>
          </cell>
          <cell r="R393">
            <v>8.3986041999999994</v>
          </cell>
          <cell r="S393">
            <v>16.25526</v>
          </cell>
          <cell r="U393">
            <v>28.82</v>
          </cell>
          <cell r="W393">
            <v>141.76118</v>
          </cell>
          <cell r="AD393">
            <v>209.37365399999999</v>
          </cell>
        </row>
        <row r="394">
          <cell r="D394" t="str">
            <v>CV-W-MUAP22501750</v>
          </cell>
          <cell r="E394">
            <v>1819.4981923249993</v>
          </cell>
          <cell r="F394">
            <v>19</v>
          </cell>
          <cell r="G394">
            <v>684</v>
          </cell>
          <cell r="H394">
            <v>152.00290699999999</v>
          </cell>
          <cell r="I394">
            <v>194.95703587499997</v>
          </cell>
          <cell r="M394">
            <v>272.80677374999993</v>
          </cell>
          <cell r="N394">
            <v>70.970130000000012</v>
          </cell>
          <cell r="O394">
            <v>22.432500000000001</v>
          </cell>
          <cell r="R394">
            <v>8.3986041999999994</v>
          </cell>
          <cell r="S394">
            <v>16.25526</v>
          </cell>
          <cell r="U394">
            <v>28.82</v>
          </cell>
          <cell r="W394">
            <v>159.48132749999999</v>
          </cell>
          <cell r="AD394">
            <v>209.37365399999999</v>
          </cell>
        </row>
        <row r="395">
          <cell r="D395" t="str">
            <v>CV-W-MUAP25001750</v>
          </cell>
          <cell r="E395">
            <v>1924.4951664499997</v>
          </cell>
          <cell r="F395">
            <v>19</v>
          </cell>
          <cell r="G395">
            <v>684</v>
          </cell>
          <cell r="H395">
            <v>152.00290699999999</v>
          </cell>
          <cell r="I395">
            <v>216.61892874999998</v>
          </cell>
          <cell r="M395">
            <v>303.11863749999998</v>
          </cell>
          <cell r="N395">
            <v>78.855699999999999</v>
          </cell>
          <cell r="O395">
            <v>49.85</v>
          </cell>
          <cell r="R395">
            <v>8.3986041999999994</v>
          </cell>
          <cell r="S395">
            <v>16.25526</v>
          </cell>
          <cell r="U395">
            <v>28.82</v>
          </cell>
          <cell r="W395">
            <v>177.20147500000002</v>
          </cell>
          <cell r="AD395">
            <v>209.37365399999999</v>
          </cell>
        </row>
        <row r="396">
          <cell r="D396" t="str">
            <v>CV-W-MUAP27501750</v>
          </cell>
          <cell r="E396">
            <v>2007.0596405749998</v>
          </cell>
          <cell r="F396">
            <v>19</v>
          </cell>
          <cell r="G396">
            <v>684</v>
          </cell>
          <cell r="H396">
            <v>152.00290699999999</v>
          </cell>
          <cell r="I396">
            <v>238.28082162499999</v>
          </cell>
          <cell r="M396">
            <v>333.43050124999991</v>
          </cell>
          <cell r="N396">
            <v>86.74127</v>
          </cell>
          <cell r="O396">
            <v>54.835000000000001</v>
          </cell>
          <cell r="R396">
            <v>8.3986041999999994</v>
          </cell>
          <cell r="S396">
            <v>16.25526</v>
          </cell>
          <cell r="U396">
            <v>28.82</v>
          </cell>
          <cell r="W396">
            <v>194.92162249999998</v>
          </cell>
          <cell r="AD396">
            <v>209.37365399999999</v>
          </cell>
        </row>
        <row r="397">
          <cell r="D397" t="str">
            <v>CV-W-MUAP30001750</v>
          </cell>
          <cell r="E397">
            <v>2089.6241146999996</v>
          </cell>
          <cell r="F397">
            <v>19</v>
          </cell>
          <cell r="G397">
            <v>684</v>
          </cell>
          <cell r="H397">
            <v>152.00290699999999</v>
          </cell>
          <cell r="I397">
            <v>259.94271449999997</v>
          </cell>
          <cell r="M397">
            <v>363.74236499999995</v>
          </cell>
          <cell r="N397">
            <v>94.626840000000016</v>
          </cell>
          <cell r="O397">
            <v>59.820000000000007</v>
          </cell>
          <cell r="R397">
            <v>8.3986041999999994</v>
          </cell>
          <cell r="S397">
            <v>16.25526</v>
          </cell>
          <cell r="U397">
            <v>28.82</v>
          </cell>
          <cell r="W397">
            <v>212.64176999999998</v>
          </cell>
          <cell r="AD397">
            <v>209.37365399999999</v>
          </cell>
        </row>
        <row r="398">
          <cell r="D398" t="str">
            <v>CV-I-MUAP10002500</v>
          </cell>
          <cell r="E398">
            <v>1998.81400534</v>
          </cell>
          <cell r="F398">
            <v>27</v>
          </cell>
          <cell r="G398">
            <v>972</v>
          </cell>
          <cell r="H398">
            <v>158.00022014000001</v>
          </cell>
          <cell r="I398">
            <v>173.295143</v>
          </cell>
          <cell r="M398">
            <v>242.49490999999995</v>
          </cell>
          <cell r="N398">
            <v>63.084560000000003</v>
          </cell>
          <cell r="O398">
            <v>19.940000000000001</v>
          </cell>
          <cell r="R398">
            <v>8.3986041999999994</v>
          </cell>
          <cell r="S398">
            <v>32.51052</v>
          </cell>
          <cell r="U398">
            <v>28.82</v>
          </cell>
          <cell r="W398">
            <v>82.616079999999997</v>
          </cell>
          <cell r="AD398">
            <v>217.65396799999999</v>
          </cell>
        </row>
        <row r="399">
          <cell r="D399" t="str">
            <v>CV-I-MUAP12502500</v>
          </cell>
          <cell r="E399">
            <v>2172.99167859</v>
          </cell>
          <cell r="F399">
            <v>27</v>
          </cell>
          <cell r="G399">
            <v>972</v>
          </cell>
          <cell r="H399">
            <v>158.00022014000001</v>
          </cell>
          <cell r="I399">
            <v>216.61892874999998</v>
          </cell>
          <cell r="M399">
            <v>303.11863749999998</v>
          </cell>
          <cell r="N399">
            <v>78.855699999999999</v>
          </cell>
          <cell r="O399">
            <v>24.925000000000001</v>
          </cell>
          <cell r="R399">
            <v>8.3986041999999994</v>
          </cell>
          <cell r="S399">
            <v>32.51052</v>
          </cell>
          <cell r="U399">
            <v>57.64</v>
          </cell>
          <cell r="W399">
            <v>103.27009999999999</v>
          </cell>
          <cell r="AD399">
            <v>217.65396799999999</v>
          </cell>
        </row>
        <row r="400">
          <cell r="D400" t="str">
            <v>CV-I-MUAP15002500</v>
          </cell>
          <cell r="E400">
            <v>2318.3493518400001</v>
          </cell>
          <cell r="F400">
            <v>27</v>
          </cell>
          <cell r="G400">
            <v>972</v>
          </cell>
          <cell r="H400">
            <v>158.00022014000001</v>
          </cell>
          <cell r="I400">
            <v>259.94271449999997</v>
          </cell>
          <cell r="M400">
            <v>363.74236499999995</v>
          </cell>
          <cell r="N400">
            <v>94.626840000000016</v>
          </cell>
          <cell r="O400">
            <v>29.910000000000004</v>
          </cell>
          <cell r="R400">
            <v>8.3986041999999994</v>
          </cell>
          <cell r="S400">
            <v>32.51052</v>
          </cell>
          <cell r="U400">
            <v>57.64</v>
          </cell>
          <cell r="W400">
            <v>123.92412</v>
          </cell>
          <cell r="AD400">
            <v>217.65396799999999</v>
          </cell>
        </row>
        <row r="401">
          <cell r="D401" t="str">
            <v>CV-I-MUAP17502500</v>
          </cell>
          <cell r="E401">
            <v>2463.7070250900001</v>
          </cell>
          <cell r="F401">
            <v>27</v>
          </cell>
          <cell r="G401">
            <v>972</v>
          </cell>
          <cell r="H401">
            <v>158.00022014000001</v>
          </cell>
          <cell r="I401">
            <v>303.26650024999998</v>
          </cell>
          <cell r="M401">
            <v>424.36609249999992</v>
          </cell>
          <cell r="N401">
            <v>110.39798</v>
          </cell>
          <cell r="O401">
            <v>34.895000000000003</v>
          </cell>
          <cell r="R401">
            <v>8.3986041999999994</v>
          </cell>
          <cell r="S401">
            <v>32.51052</v>
          </cell>
          <cell r="U401">
            <v>57.64</v>
          </cell>
          <cell r="W401">
            <v>144.57813999999999</v>
          </cell>
          <cell r="AD401">
            <v>217.65396799999999</v>
          </cell>
        </row>
        <row r="402">
          <cell r="D402" t="str">
            <v>CV-I-MUAP20002500</v>
          </cell>
          <cell r="E402">
            <v>2609.0646983399997</v>
          </cell>
          <cell r="F402">
            <v>27</v>
          </cell>
          <cell r="G402">
            <v>972</v>
          </cell>
          <cell r="H402">
            <v>158.00022014000001</v>
          </cell>
          <cell r="I402">
            <v>346.59028599999999</v>
          </cell>
          <cell r="M402">
            <v>484.9898199999999</v>
          </cell>
          <cell r="N402">
            <v>126.16912000000001</v>
          </cell>
          <cell r="O402">
            <v>39.880000000000003</v>
          </cell>
          <cell r="R402">
            <v>8.3986041999999994</v>
          </cell>
          <cell r="S402">
            <v>32.51052</v>
          </cell>
          <cell r="U402">
            <v>57.64</v>
          </cell>
          <cell r="W402">
            <v>165.23215999999999</v>
          </cell>
          <cell r="AD402">
            <v>217.65396799999999</v>
          </cell>
        </row>
        <row r="403">
          <cell r="D403" t="str">
            <v>CV-I-MUAP22502500</v>
          </cell>
          <cell r="E403">
            <v>2754.4223715899993</v>
          </cell>
          <cell r="F403">
            <v>27</v>
          </cell>
          <cell r="G403">
            <v>972</v>
          </cell>
          <cell r="H403">
            <v>158.00022014000001</v>
          </cell>
          <cell r="I403">
            <v>389.91407174999995</v>
          </cell>
          <cell r="M403">
            <v>545.61354749999987</v>
          </cell>
          <cell r="N403">
            <v>141.94026000000002</v>
          </cell>
          <cell r="O403">
            <v>44.865000000000002</v>
          </cell>
          <cell r="R403">
            <v>8.3986041999999994</v>
          </cell>
          <cell r="S403">
            <v>32.51052</v>
          </cell>
          <cell r="U403">
            <v>57.64</v>
          </cell>
          <cell r="W403">
            <v>185.88618</v>
          </cell>
          <cell r="AD403">
            <v>217.65396799999999</v>
          </cell>
        </row>
        <row r="404">
          <cell r="D404" t="str">
            <v>CV-I-MUAP25002500</v>
          </cell>
          <cell r="E404">
            <v>2899.7800448399998</v>
          </cell>
          <cell r="F404">
            <v>27</v>
          </cell>
          <cell r="G404">
            <v>972</v>
          </cell>
          <cell r="H404">
            <v>158.00022014000001</v>
          </cell>
          <cell r="I404">
            <v>433.23785749999996</v>
          </cell>
          <cell r="M404">
            <v>606.23727499999995</v>
          </cell>
          <cell r="N404">
            <v>157.7114</v>
          </cell>
          <cell r="O404">
            <v>49.85</v>
          </cell>
          <cell r="R404">
            <v>8.3986041999999994</v>
          </cell>
          <cell r="S404">
            <v>32.51052</v>
          </cell>
          <cell r="U404">
            <v>57.64</v>
          </cell>
          <cell r="W404">
            <v>206.54019999999997</v>
          </cell>
          <cell r="AD404">
            <v>217.65396799999999</v>
          </cell>
        </row>
        <row r="405">
          <cell r="D405" t="str">
            <v>CV-I-MUAP27502500</v>
          </cell>
          <cell r="E405">
            <v>3045.1377180899995</v>
          </cell>
          <cell r="F405">
            <v>27</v>
          </cell>
          <cell r="G405">
            <v>972</v>
          </cell>
          <cell r="H405">
            <v>158.00022014000001</v>
          </cell>
          <cell r="I405">
            <v>476.56164324999997</v>
          </cell>
          <cell r="M405">
            <v>666.86100249999981</v>
          </cell>
          <cell r="N405">
            <v>173.48254</v>
          </cell>
          <cell r="O405">
            <v>54.835000000000001</v>
          </cell>
          <cell r="R405">
            <v>8.3986041999999994</v>
          </cell>
          <cell r="S405">
            <v>32.51052</v>
          </cell>
          <cell r="U405">
            <v>57.64</v>
          </cell>
          <cell r="W405">
            <v>227.19422</v>
          </cell>
          <cell r="AD405">
            <v>217.65396799999999</v>
          </cell>
        </row>
        <row r="406">
          <cell r="D406" t="str">
            <v>CV-I-MUAP30002500</v>
          </cell>
          <cell r="E406">
            <v>3190.49539134</v>
          </cell>
          <cell r="F406">
            <v>27</v>
          </cell>
          <cell r="G406">
            <v>972</v>
          </cell>
          <cell r="H406">
            <v>158.00022014000001</v>
          </cell>
          <cell r="I406">
            <v>519.88542899999993</v>
          </cell>
          <cell r="M406">
            <v>727.4847299999999</v>
          </cell>
          <cell r="N406">
            <v>189.25368000000003</v>
          </cell>
          <cell r="O406">
            <v>59.820000000000007</v>
          </cell>
          <cell r="R406">
            <v>8.3986041999999994</v>
          </cell>
          <cell r="S406">
            <v>32.51052</v>
          </cell>
          <cell r="U406">
            <v>57.64</v>
          </cell>
          <cell r="W406">
            <v>247.84824</v>
          </cell>
          <cell r="AD406">
            <v>217.65396799999999</v>
          </cell>
        </row>
        <row r="407">
          <cell r="D407" t="str">
            <v>CMW-I-MUAP10002500</v>
          </cell>
          <cell r="E407">
            <v>1998.81400534</v>
          </cell>
          <cell r="F407">
            <v>27</v>
          </cell>
          <cell r="G407">
            <v>972</v>
          </cell>
          <cell r="H407">
            <v>158.00022014000001</v>
          </cell>
          <cell r="I407">
            <v>173.295143</v>
          </cell>
          <cell r="M407">
            <v>242.49490999999995</v>
          </cell>
          <cell r="N407">
            <v>63.084560000000003</v>
          </cell>
          <cell r="O407">
            <v>19.940000000000001</v>
          </cell>
          <cell r="R407">
            <v>8.3986041999999994</v>
          </cell>
          <cell r="S407">
            <v>32.51052</v>
          </cell>
          <cell r="U407">
            <v>28.82</v>
          </cell>
          <cell r="W407">
            <v>82.616079999999997</v>
          </cell>
          <cell r="AD407">
            <v>217.65396799999999</v>
          </cell>
        </row>
        <row r="408">
          <cell r="D408" t="str">
            <v>CMW-I-MUAP12502500</v>
          </cell>
          <cell r="E408">
            <v>2172.99167859</v>
          </cell>
          <cell r="F408">
            <v>27</v>
          </cell>
          <cell r="G408">
            <v>972</v>
          </cell>
          <cell r="H408">
            <v>158.00022014000001</v>
          </cell>
          <cell r="I408">
            <v>216.61892874999998</v>
          </cell>
          <cell r="M408">
            <v>303.11863749999998</v>
          </cell>
          <cell r="N408">
            <v>78.855699999999999</v>
          </cell>
          <cell r="O408">
            <v>24.925000000000001</v>
          </cell>
          <cell r="R408">
            <v>8.3986041999999994</v>
          </cell>
          <cell r="S408">
            <v>32.51052</v>
          </cell>
          <cell r="U408">
            <v>57.64</v>
          </cell>
          <cell r="W408">
            <v>103.27009999999999</v>
          </cell>
          <cell r="AD408">
            <v>217.65396799999999</v>
          </cell>
        </row>
        <row r="409">
          <cell r="D409" t="str">
            <v>CMW-I-MUAP15002500</v>
          </cell>
          <cell r="E409">
            <v>2318.3493518400001</v>
          </cell>
          <cell r="F409">
            <v>27</v>
          </cell>
          <cell r="G409">
            <v>972</v>
          </cell>
          <cell r="H409">
            <v>158.00022014000001</v>
          </cell>
          <cell r="I409">
            <v>259.94271449999997</v>
          </cell>
          <cell r="M409">
            <v>363.74236499999995</v>
          </cell>
          <cell r="N409">
            <v>94.626840000000016</v>
          </cell>
          <cell r="O409">
            <v>29.910000000000004</v>
          </cell>
          <cell r="R409">
            <v>8.3986041999999994</v>
          </cell>
          <cell r="S409">
            <v>32.51052</v>
          </cell>
          <cell r="U409">
            <v>57.64</v>
          </cell>
          <cell r="W409">
            <v>123.92412</v>
          </cell>
          <cell r="AD409">
            <v>217.65396799999999</v>
          </cell>
        </row>
        <row r="410">
          <cell r="D410" t="str">
            <v>CMW-I-MUAP17502500</v>
          </cell>
          <cell r="E410">
            <v>2463.7070250900001</v>
          </cell>
          <cell r="F410">
            <v>27</v>
          </cell>
          <cell r="G410">
            <v>972</v>
          </cell>
          <cell r="H410">
            <v>158.00022014000001</v>
          </cell>
          <cell r="I410">
            <v>303.26650024999998</v>
          </cell>
          <cell r="M410">
            <v>424.36609249999992</v>
          </cell>
          <cell r="N410">
            <v>110.39798</v>
          </cell>
          <cell r="O410">
            <v>34.895000000000003</v>
          </cell>
          <cell r="R410">
            <v>8.3986041999999994</v>
          </cell>
          <cell r="S410">
            <v>32.51052</v>
          </cell>
          <cell r="U410">
            <v>57.64</v>
          </cell>
          <cell r="W410">
            <v>144.57813999999999</v>
          </cell>
          <cell r="AD410">
            <v>217.65396799999999</v>
          </cell>
        </row>
        <row r="411">
          <cell r="D411" t="str">
            <v>CMW-I-MUAP20002500</v>
          </cell>
          <cell r="E411">
            <v>2609.0646983399997</v>
          </cell>
          <cell r="F411">
            <v>27</v>
          </cell>
          <cell r="G411">
            <v>972</v>
          </cell>
          <cell r="H411">
            <v>158.00022014000001</v>
          </cell>
          <cell r="I411">
            <v>346.59028599999999</v>
          </cell>
          <cell r="M411">
            <v>484.9898199999999</v>
          </cell>
          <cell r="N411">
            <v>126.16912000000001</v>
          </cell>
          <cell r="O411">
            <v>39.880000000000003</v>
          </cell>
          <cell r="R411">
            <v>8.3986041999999994</v>
          </cell>
          <cell r="S411">
            <v>32.51052</v>
          </cell>
          <cell r="U411">
            <v>57.64</v>
          </cell>
          <cell r="W411">
            <v>165.23215999999999</v>
          </cell>
          <cell r="AD411">
            <v>217.65396799999999</v>
          </cell>
        </row>
        <row r="412">
          <cell r="D412" t="str">
            <v>CMW-I-MUAP22502500</v>
          </cell>
          <cell r="E412">
            <v>2754.4223715899993</v>
          </cell>
          <cell r="F412">
            <v>27</v>
          </cell>
          <cell r="G412">
            <v>972</v>
          </cell>
          <cell r="H412">
            <v>158.00022014000001</v>
          </cell>
          <cell r="I412">
            <v>389.91407174999995</v>
          </cell>
          <cell r="M412">
            <v>545.61354749999987</v>
          </cell>
          <cell r="N412">
            <v>141.94026000000002</v>
          </cell>
          <cell r="O412">
            <v>44.865000000000002</v>
          </cell>
          <cell r="R412">
            <v>8.3986041999999994</v>
          </cell>
          <cell r="S412">
            <v>32.51052</v>
          </cell>
          <cell r="U412">
            <v>57.64</v>
          </cell>
          <cell r="W412">
            <v>185.88618</v>
          </cell>
          <cell r="AD412">
            <v>217.65396799999999</v>
          </cell>
        </row>
        <row r="413">
          <cell r="D413" t="str">
            <v>CMW-I-MUAP25002500</v>
          </cell>
          <cell r="E413">
            <v>2899.7800448399998</v>
          </cell>
          <cell r="F413">
            <v>27</v>
          </cell>
          <cell r="G413">
            <v>972</v>
          </cell>
          <cell r="H413">
            <v>158.00022014000001</v>
          </cell>
          <cell r="I413">
            <v>433.23785749999996</v>
          </cell>
          <cell r="M413">
            <v>606.23727499999995</v>
          </cell>
          <cell r="N413">
            <v>157.7114</v>
          </cell>
          <cell r="O413">
            <v>49.85</v>
          </cell>
          <cell r="R413">
            <v>8.3986041999999994</v>
          </cell>
          <cell r="S413">
            <v>32.51052</v>
          </cell>
          <cell r="U413">
            <v>57.64</v>
          </cell>
          <cell r="W413">
            <v>206.54019999999997</v>
          </cell>
          <cell r="AD413">
            <v>217.65396799999999</v>
          </cell>
        </row>
        <row r="414">
          <cell r="D414" t="str">
            <v>CMW-I-MUAP27502500</v>
          </cell>
          <cell r="E414">
            <v>3045.1377180899995</v>
          </cell>
          <cell r="F414">
            <v>27</v>
          </cell>
          <cell r="G414">
            <v>972</v>
          </cell>
          <cell r="H414">
            <v>158.00022014000001</v>
          </cell>
          <cell r="I414">
            <v>476.56164324999997</v>
          </cell>
          <cell r="M414">
            <v>666.86100249999981</v>
          </cell>
          <cell r="N414">
            <v>173.48254</v>
          </cell>
          <cell r="O414">
            <v>54.835000000000001</v>
          </cell>
          <cell r="R414">
            <v>8.3986041999999994</v>
          </cell>
          <cell r="S414">
            <v>32.51052</v>
          </cell>
          <cell r="U414">
            <v>57.64</v>
          </cell>
          <cell r="W414">
            <v>227.19422</v>
          </cell>
          <cell r="AD414">
            <v>217.65396799999999</v>
          </cell>
        </row>
        <row r="415">
          <cell r="D415" t="str">
            <v>CMW-I-MUAP30002500</v>
          </cell>
          <cell r="E415">
            <v>3190.49539134</v>
          </cell>
          <cell r="F415">
            <v>27</v>
          </cell>
          <cell r="G415">
            <v>972</v>
          </cell>
          <cell r="H415">
            <v>158.00022014000001</v>
          </cell>
          <cell r="I415">
            <v>519.88542899999993</v>
          </cell>
          <cell r="M415">
            <v>727.4847299999999</v>
          </cell>
          <cell r="N415">
            <v>189.25368000000003</v>
          </cell>
          <cell r="O415">
            <v>59.820000000000007</v>
          </cell>
          <cell r="R415">
            <v>8.3986041999999994</v>
          </cell>
          <cell r="S415">
            <v>32.51052</v>
          </cell>
          <cell r="U415">
            <v>57.64</v>
          </cell>
          <cell r="W415">
            <v>247.84824</v>
          </cell>
          <cell r="AD415">
            <v>217.65396799999999</v>
          </cell>
        </row>
        <row r="416">
          <cell r="D416" t="str">
            <v>KVI-LL10001000</v>
          </cell>
          <cell r="E416">
            <v>0</v>
          </cell>
          <cell r="G416">
            <v>0</v>
          </cell>
        </row>
        <row r="417">
          <cell r="D417" t="str">
            <v>KVI-LL12501000</v>
          </cell>
          <cell r="E417">
            <v>0</v>
          </cell>
          <cell r="G417">
            <v>0</v>
          </cell>
        </row>
        <row r="418">
          <cell r="D418" t="str">
            <v>KVI-LL15001000</v>
          </cell>
          <cell r="E418">
            <v>0</v>
          </cell>
          <cell r="G418">
            <v>0</v>
          </cell>
        </row>
        <row r="419">
          <cell r="D419" t="str">
            <v>KVI-LL17501000</v>
          </cell>
          <cell r="E419">
            <v>0</v>
          </cell>
          <cell r="G419">
            <v>0</v>
          </cell>
        </row>
        <row r="420">
          <cell r="D420" t="str">
            <v>KVI-LL20001000</v>
          </cell>
          <cell r="E420">
            <v>0</v>
          </cell>
          <cell r="G420">
            <v>0</v>
          </cell>
        </row>
        <row r="421">
          <cell r="D421" t="str">
            <v>KVI-LL22501000</v>
          </cell>
          <cell r="E421">
            <v>0</v>
          </cell>
          <cell r="G421">
            <v>0</v>
          </cell>
        </row>
        <row r="422">
          <cell r="D422" t="str">
            <v>KVI-LL25001000</v>
          </cell>
          <cell r="E422">
            <v>0</v>
          </cell>
          <cell r="G422">
            <v>0</v>
          </cell>
        </row>
        <row r="423">
          <cell r="D423" t="str">
            <v>KVI-LL27501000</v>
          </cell>
          <cell r="E423">
            <v>0</v>
          </cell>
          <cell r="G423">
            <v>0</v>
          </cell>
        </row>
        <row r="424">
          <cell r="D424" t="str">
            <v>KVI-LL30001000</v>
          </cell>
          <cell r="E424">
            <v>0</v>
          </cell>
          <cell r="G424">
            <v>0</v>
          </cell>
        </row>
        <row r="425">
          <cell r="D425" t="str">
            <v>UVI-LL10001000</v>
          </cell>
          <cell r="E425">
            <v>0</v>
          </cell>
          <cell r="G425">
            <v>0</v>
          </cell>
        </row>
        <row r="426">
          <cell r="D426" t="str">
            <v>UVI-LL12501000</v>
          </cell>
          <cell r="E426">
            <v>0</v>
          </cell>
          <cell r="G426">
            <v>0</v>
          </cell>
        </row>
        <row r="427">
          <cell r="D427" t="str">
            <v>UVI-LL15001000</v>
          </cell>
          <cell r="E427">
            <v>0</v>
          </cell>
          <cell r="G427">
            <v>0</v>
          </cell>
        </row>
        <row r="428">
          <cell r="D428" t="str">
            <v>UVI-LL17501000</v>
          </cell>
          <cell r="E428">
            <v>0</v>
          </cell>
          <cell r="G428">
            <v>0</v>
          </cell>
        </row>
        <row r="429">
          <cell r="D429" t="str">
            <v>UVI-LL20001000</v>
          </cell>
          <cell r="E429">
            <v>0</v>
          </cell>
          <cell r="G429">
            <v>0</v>
          </cell>
        </row>
        <row r="430">
          <cell r="D430" t="str">
            <v>UVI-LL22501000</v>
          </cell>
          <cell r="E430">
            <v>0</v>
          </cell>
          <cell r="G430">
            <v>0</v>
          </cell>
        </row>
        <row r="431">
          <cell r="D431" t="str">
            <v>UVI-LL25001000</v>
          </cell>
          <cell r="E431">
            <v>0</v>
          </cell>
          <cell r="G431">
            <v>0</v>
          </cell>
        </row>
        <row r="432">
          <cell r="D432" t="str">
            <v>UVI-LL27501000</v>
          </cell>
          <cell r="E432">
            <v>0</v>
          </cell>
          <cell r="G432">
            <v>0</v>
          </cell>
        </row>
        <row r="433">
          <cell r="D433" t="str">
            <v>UVI-LL30001000</v>
          </cell>
          <cell r="E433">
            <v>0</v>
          </cell>
          <cell r="G433">
            <v>0</v>
          </cell>
        </row>
        <row r="434">
          <cell r="D434" t="str">
            <v>CXW10001000</v>
          </cell>
          <cell r="E434">
            <v>470.83687000000003</v>
          </cell>
          <cell r="F434">
            <v>7</v>
          </cell>
          <cell r="G434">
            <v>252</v>
          </cell>
          <cell r="K434">
            <v>218.83687000000003</v>
          </cell>
        </row>
        <row r="435">
          <cell r="D435" t="str">
            <v>CXW12501000</v>
          </cell>
          <cell r="E435">
            <v>525.5460875</v>
          </cell>
          <cell r="F435">
            <v>7</v>
          </cell>
          <cell r="G435">
            <v>252</v>
          </cell>
          <cell r="K435">
            <v>273.5460875</v>
          </cell>
        </row>
        <row r="436">
          <cell r="D436" t="str">
            <v>CXW15001000</v>
          </cell>
          <cell r="E436">
            <v>580.25530500000013</v>
          </cell>
          <cell r="F436">
            <v>7</v>
          </cell>
          <cell r="G436">
            <v>252</v>
          </cell>
          <cell r="K436">
            <v>328.25530500000008</v>
          </cell>
        </row>
        <row r="437">
          <cell r="D437" t="str">
            <v>CXW17501000</v>
          </cell>
          <cell r="E437">
            <v>670.96452250000016</v>
          </cell>
          <cell r="F437">
            <v>8</v>
          </cell>
          <cell r="G437">
            <v>288</v>
          </cell>
          <cell r="K437">
            <v>382.9645225000001</v>
          </cell>
        </row>
        <row r="438">
          <cell r="D438" t="str">
            <v>CXW20001000</v>
          </cell>
          <cell r="E438">
            <v>725.67374000000007</v>
          </cell>
          <cell r="F438">
            <v>8</v>
          </cell>
          <cell r="G438">
            <v>288</v>
          </cell>
          <cell r="K438">
            <v>437.67374000000007</v>
          </cell>
        </row>
        <row r="439">
          <cell r="D439" t="str">
            <v>CXW22501000</v>
          </cell>
          <cell r="E439">
            <v>780.38295750000009</v>
          </cell>
          <cell r="F439">
            <v>8</v>
          </cell>
          <cell r="G439">
            <v>288</v>
          </cell>
          <cell r="K439">
            <v>492.38295750000009</v>
          </cell>
        </row>
        <row r="440">
          <cell r="D440" t="str">
            <v>CXW25001000</v>
          </cell>
          <cell r="E440">
            <v>835.092175</v>
          </cell>
          <cell r="F440">
            <v>8</v>
          </cell>
          <cell r="G440">
            <v>288</v>
          </cell>
          <cell r="K440">
            <v>547.092175</v>
          </cell>
        </row>
        <row r="441">
          <cell r="D441" t="str">
            <v>CXW27501000</v>
          </cell>
          <cell r="E441">
            <v>889.80139250000002</v>
          </cell>
          <cell r="F441">
            <v>8</v>
          </cell>
          <cell r="G441">
            <v>288</v>
          </cell>
          <cell r="K441">
            <v>601.80139250000002</v>
          </cell>
        </row>
        <row r="442">
          <cell r="D442" t="str">
            <v>CXW30001000</v>
          </cell>
          <cell r="E442">
            <v>944.51061000000016</v>
          </cell>
          <cell r="F442">
            <v>8</v>
          </cell>
          <cell r="G442">
            <v>288</v>
          </cell>
          <cell r="K442">
            <v>656.51061000000016</v>
          </cell>
        </row>
        <row r="443">
          <cell r="D443" t="str">
            <v>CXW10001250</v>
          </cell>
          <cell r="E443">
            <v>500.40942000000001</v>
          </cell>
          <cell r="F443">
            <v>7</v>
          </cell>
          <cell r="G443">
            <v>252</v>
          </cell>
          <cell r="K443">
            <v>248.40942000000001</v>
          </cell>
        </row>
        <row r="444">
          <cell r="D444" t="str">
            <v>CXW12501250</v>
          </cell>
          <cell r="E444">
            <v>562.51177499999994</v>
          </cell>
          <cell r="F444">
            <v>7</v>
          </cell>
          <cell r="G444">
            <v>252</v>
          </cell>
          <cell r="K444">
            <v>310.511775</v>
          </cell>
        </row>
        <row r="445">
          <cell r="D445" t="str">
            <v>CXW15001250</v>
          </cell>
          <cell r="E445">
            <v>624.61412999999993</v>
          </cell>
          <cell r="F445">
            <v>7</v>
          </cell>
          <cell r="G445">
            <v>252</v>
          </cell>
          <cell r="K445">
            <v>372.61412999999999</v>
          </cell>
        </row>
        <row r="446">
          <cell r="D446" t="str">
            <v>CXW17501250</v>
          </cell>
          <cell r="E446">
            <v>722.71648500000003</v>
          </cell>
          <cell r="F446">
            <v>8</v>
          </cell>
          <cell r="G446">
            <v>288</v>
          </cell>
          <cell r="K446">
            <v>434.71648500000003</v>
          </cell>
        </row>
        <row r="447">
          <cell r="D447" t="str">
            <v>CXW20001250</v>
          </cell>
          <cell r="E447">
            <v>784.81884000000002</v>
          </cell>
          <cell r="F447">
            <v>8</v>
          </cell>
          <cell r="G447">
            <v>288</v>
          </cell>
          <cell r="K447">
            <v>496.81884000000002</v>
          </cell>
        </row>
        <row r="448">
          <cell r="D448" t="str">
            <v>CXW22501250</v>
          </cell>
          <cell r="E448">
            <v>846.92119500000001</v>
          </cell>
          <cell r="F448">
            <v>8</v>
          </cell>
          <cell r="G448">
            <v>288</v>
          </cell>
          <cell r="K448">
            <v>558.92119500000001</v>
          </cell>
        </row>
        <row r="449">
          <cell r="D449" t="str">
            <v>CXW25001250</v>
          </cell>
          <cell r="E449">
            <v>909.02355</v>
          </cell>
          <cell r="F449">
            <v>8</v>
          </cell>
          <cell r="G449">
            <v>288</v>
          </cell>
          <cell r="K449">
            <v>621.02355</v>
          </cell>
        </row>
        <row r="450">
          <cell r="D450" t="str">
            <v>CXW27501250</v>
          </cell>
          <cell r="E450">
            <v>971.12590499999999</v>
          </cell>
          <cell r="F450">
            <v>8</v>
          </cell>
          <cell r="G450">
            <v>288</v>
          </cell>
          <cell r="K450">
            <v>683.12590499999999</v>
          </cell>
        </row>
        <row r="451">
          <cell r="D451" t="str">
            <v>CXW30001250</v>
          </cell>
          <cell r="E451">
            <v>1033.2282599999999</v>
          </cell>
          <cell r="F451">
            <v>8</v>
          </cell>
          <cell r="G451">
            <v>288</v>
          </cell>
          <cell r="K451">
            <v>745.22825999999998</v>
          </cell>
        </row>
        <row r="452">
          <cell r="D452" t="str">
            <v>CXW10001500</v>
          </cell>
          <cell r="E452">
            <v>538.85373499999992</v>
          </cell>
          <cell r="F452">
            <v>7</v>
          </cell>
          <cell r="G452">
            <v>252</v>
          </cell>
          <cell r="K452">
            <v>286.85373499999997</v>
          </cell>
        </row>
        <row r="453">
          <cell r="D453" t="str">
            <v>CXW12501500</v>
          </cell>
          <cell r="E453">
            <v>610.56716874999995</v>
          </cell>
          <cell r="F453">
            <v>7</v>
          </cell>
          <cell r="G453">
            <v>252</v>
          </cell>
          <cell r="K453">
            <v>358.56716874999995</v>
          </cell>
        </row>
        <row r="454">
          <cell r="D454" t="str">
            <v>CXW15001500</v>
          </cell>
          <cell r="E454">
            <v>682.28060249999999</v>
          </cell>
          <cell r="F454">
            <v>7</v>
          </cell>
          <cell r="G454">
            <v>252</v>
          </cell>
          <cell r="K454">
            <v>430.28060249999999</v>
          </cell>
        </row>
        <row r="455">
          <cell r="D455" t="str">
            <v>CXW17501500</v>
          </cell>
          <cell r="E455">
            <v>789.99403624999991</v>
          </cell>
          <cell r="F455">
            <v>8</v>
          </cell>
          <cell r="G455">
            <v>288</v>
          </cell>
          <cell r="K455">
            <v>501.99403624999997</v>
          </cell>
        </row>
        <row r="456">
          <cell r="D456" t="str">
            <v>CXW20001500</v>
          </cell>
          <cell r="E456">
            <v>861.70746999999994</v>
          </cell>
          <cell r="F456">
            <v>8</v>
          </cell>
          <cell r="G456">
            <v>288</v>
          </cell>
          <cell r="K456">
            <v>573.70746999999994</v>
          </cell>
        </row>
        <row r="457">
          <cell r="D457" t="str">
            <v>CXW22501500</v>
          </cell>
          <cell r="E457">
            <v>933.42090374999998</v>
          </cell>
          <cell r="F457">
            <v>8</v>
          </cell>
          <cell r="G457">
            <v>288</v>
          </cell>
          <cell r="K457">
            <v>645.42090374999998</v>
          </cell>
        </row>
        <row r="458">
          <cell r="D458" t="str">
            <v>CXW25001500</v>
          </cell>
          <cell r="E458">
            <v>1005.1343374999999</v>
          </cell>
          <cell r="F458">
            <v>8</v>
          </cell>
          <cell r="G458">
            <v>288</v>
          </cell>
          <cell r="K458">
            <v>717.1343374999999</v>
          </cell>
        </row>
        <row r="459">
          <cell r="D459" t="str">
            <v>CXW27501500</v>
          </cell>
          <cell r="E459">
            <v>1076.8477712499998</v>
          </cell>
          <cell r="F459">
            <v>8</v>
          </cell>
          <cell r="G459">
            <v>288</v>
          </cell>
          <cell r="K459">
            <v>788.84777124999982</v>
          </cell>
        </row>
        <row r="460">
          <cell r="D460" t="str">
            <v>CXW30001500</v>
          </cell>
          <cell r="E460">
            <v>1148.561205</v>
          </cell>
          <cell r="F460">
            <v>8</v>
          </cell>
          <cell r="G460">
            <v>288</v>
          </cell>
          <cell r="K460">
            <v>860.56120499999997</v>
          </cell>
        </row>
        <row r="461">
          <cell r="D461" t="str">
            <v>CXW10001750</v>
          </cell>
          <cell r="E461">
            <v>666.01569999999992</v>
          </cell>
          <cell r="F461">
            <v>7</v>
          </cell>
          <cell r="G461">
            <v>252</v>
          </cell>
          <cell r="K461">
            <v>414.01569999999998</v>
          </cell>
        </row>
        <row r="462">
          <cell r="D462" t="str">
            <v>CXW12501750</v>
          </cell>
          <cell r="E462">
            <v>769.51962499999991</v>
          </cell>
          <cell r="F462">
            <v>7</v>
          </cell>
          <cell r="G462">
            <v>252</v>
          </cell>
          <cell r="K462">
            <v>517.51962499999991</v>
          </cell>
        </row>
        <row r="463">
          <cell r="D463" t="str">
            <v>CXW15001750</v>
          </cell>
          <cell r="E463">
            <v>873.02354999999989</v>
          </cell>
          <cell r="F463">
            <v>7</v>
          </cell>
          <cell r="G463">
            <v>252</v>
          </cell>
          <cell r="K463">
            <v>621.02354999999989</v>
          </cell>
        </row>
        <row r="464">
          <cell r="D464" t="str">
            <v>CXW17501750</v>
          </cell>
          <cell r="E464">
            <v>1012.5274749999999</v>
          </cell>
          <cell r="F464">
            <v>8</v>
          </cell>
          <cell r="G464">
            <v>288</v>
          </cell>
          <cell r="K464">
            <v>724.52747499999987</v>
          </cell>
        </row>
        <row r="465">
          <cell r="D465" t="str">
            <v>CXW20001750</v>
          </cell>
          <cell r="E465">
            <v>1116.0313999999998</v>
          </cell>
          <cell r="F465">
            <v>8</v>
          </cell>
          <cell r="G465">
            <v>288</v>
          </cell>
          <cell r="K465">
            <v>828.03139999999996</v>
          </cell>
        </row>
        <row r="466">
          <cell r="D466" t="str">
            <v>CXW22501750</v>
          </cell>
          <cell r="E466">
            <v>1219.5353249999998</v>
          </cell>
          <cell r="F466">
            <v>8</v>
          </cell>
          <cell r="G466">
            <v>288</v>
          </cell>
          <cell r="K466">
            <v>931.53532499999983</v>
          </cell>
        </row>
        <row r="467">
          <cell r="D467" t="str">
            <v>CXW25001750</v>
          </cell>
          <cell r="E467">
            <v>1323.0392499999998</v>
          </cell>
          <cell r="F467">
            <v>8</v>
          </cell>
          <cell r="G467">
            <v>288</v>
          </cell>
          <cell r="K467">
            <v>1035.0392499999998</v>
          </cell>
        </row>
        <row r="468">
          <cell r="D468" t="str">
            <v>CXW27501750</v>
          </cell>
          <cell r="E468">
            <v>1426.5431749999998</v>
          </cell>
          <cell r="F468">
            <v>8</v>
          </cell>
          <cell r="G468">
            <v>288</v>
          </cell>
          <cell r="K468">
            <v>1138.5431749999998</v>
          </cell>
        </row>
        <row r="469">
          <cell r="D469" t="str">
            <v>CXW30001750</v>
          </cell>
          <cell r="E469">
            <v>1530.0470999999998</v>
          </cell>
          <cell r="F469">
            <v>8</v>
          </cell>
          <cell r="G469">
            <v>288</v>
          </cell>
          <cell r="K469">
            <v>1242.0470999999998</v>
          </cell>
        </row>
        <row r="470">
          <cell r="D470" t="str">
            <v>CXW10002000</v>
          </cell>
          <cell r="E470">
            <v>710.37452499999995</v>
          </cell>
          <cell r="F470">
            <v>7</v>
          </cell>
          <cell r="G470">
            <v>252</v>
          </cell>
          <cell r="K470">
            <v>458.37452499999995</v>
          </cell>
        </row>
        <row r="471">
          <cell r="D471" t="str">
            <v>CXW12502000</v>
          </cell>
          <cell r="E471">
            <v>824.96815624999988</v>
          </cell>
          <cell r="F471">
            <v>7</v>
          </cell>
          <cell r="G471">
            <v>252</v>
          </cell>
          <cell r="K471">
            <v>572.96815624999988</v>
          </cell>
        </row>
        <row r="472">
          <cell r="D472" t="str">
            <v>CXW15002000</v>
          </cell>
          <cell r="E472">
            <v>939.56178749999992</v>
          </cell>
          <cell r="F472">
            <v>7</v>
          </cell>
          <cell r="G472">
            <v>252</v>
          </cell>
          <cell r="K472">
            <v>687.56178749999992</v>
          </cell>
        </row>
        <row r="473">
          <cell r="D473" t="str">
            <v>CXW17502000</v>
          </cell>
          <cell r="E473">
            <v>1090.1554187500001</v>
          </cell>
          <cell r="F473">
            <v>8</v>
          </cell>
          <cell r="G473">
            <v>288</v>
          </cell>
          <cell r="K473">
            <v>802.15541874999997</v>
          </cell>
        </row>
        <row r="474">
          <cell r="D474" t="str">
            <v>CXW20002000</v>
          </cell>
          <cell r="E474">
            <v>1204.7490499999999</v>
          </cell>
          <cell r="F474">
            <v>8</v>
          </cell>
          <cell r="G474">
            <v>288</v>
          </cell>
          <cell r="K474">
            <v>916.7490499999999</v>
          </cell>
        </row>
        <row r="475">
          <cell r="D475" t="str">
            <v>CXW22502000</v>
          </cell>
          <cell r="E475">
            <v>1319.3426812499999</v>
          </cell>
          <cell r="F475">
            <v>8</v>
          </cell>
          <cell r="G475">
            <v>288</v>
          </cell>
          <cell r="K475">
            <v>1031.3426812499999</v>
          </cell>
        </row>
        <row r="476">
          <cell r="D476" t="str">
            <v>CXW25002000</v>
          </cell>
          <cell r="E476">
            <v>1433.9363124999998</v>
          </cell>
          <cell r="F476">
            <v>8</v>
          </cell>
          <cell r="G476">
            <v>288</v>
          </cell>
          <cell r="K476">
            <v>1145.9363124999998</v>
          </cell>
        </row>
        <row r="477">
          <cell r="D477" t="str">
            <v>CXW27502000</v>
          </cell>
          <cell r="E477">
            <v>1548.5299437499998</v>
          </cell>
          <cell r="F477">
            <v>8</v>
          </cell>
          <cell r="G477">
            <v>288</v>
          </cell>
          <cell r="K477">
            <v>1260.5299437499998</v>
          </cell>
        </row>
        <row r="478">
          <cell r="D478" t="str">
            <v>CXW30002000</v>
          </cell>
          <cell r="E478">
            <v>1663.1235749999998</v>
          </cell>
          <cell r="F478">
            <v>8</v>
          </cell>
          <cell r="G478">
            <v>288</v>
          </cell>
          <cell r="K478">
            <v>1375.1235749999998</v>
          </cell>
        </row>
        <row r="479">
          <cell r="D479" t="str">
            <v>CXW-M10001000</v>
          </cell>
          <cell r="E479">
            <v>797.41089600000009</v>
          </cell>
          <cell r="F479">
            <v>15</v>
          </cell>
          <cell r="G479">
            <v>540</v>
          </cell>
          <cell r="K479">
            <v>218.83687000000003</v>
          </cell>
          <cell r="N479">
            <v>14.194026000000001</v>
          </cell>
          <cell r="O479">
            <v>9.9700000000000006</v>
          </cell>
          <cell r="U479">
            <v>14.41</v>
          </cell>
        </row>
        <row r="480">
          <cell r="D480" t="str">
            <v>CXW-M12501000</v>
          </cell>
          <cell r="E480">
            <v>858.16111999999998</v>
          </cell>
          <cell r="F480">
            <v>15</v>
          </cell>
          <cell r="G480">
            <v>540</v>
          </cell>
          <cell r="K480">
            <v>273.5460875</v>
          </cell>
          <cell r="N480">
            <v>17.742532499999999</v>
          </cell>
          <cell r="O480">
            <v>12.4625</v>
          </cell>
          <cell r="U480">
            <v>14.41</v>
          </cell>
        </row>
        <row r="481">
          <cell r="D481" t="str">
            <v>CXW-M15001000</v>
          </cell>
          <cell r="E481">
            <v>918.9113440000001</v>
          </cell>
          <cell r="F481">
            <v>15</v>
          </cell>
          <cell r="G481">
            <v>540</v>
          </cell>
          <cell r="K481">
            <v>328.25530500000008</v>
          </cell>
          <cell r="N481">
            <v>21.291039000000005</v>
          </cell>
          <cell r="O481">
            <v>14.955000000000002</v>
          </cell>
          <cell r="U481">
            <v>14.41</v>
          </cell>
        </row>
        <row r="482">
          <cell r="D482" t="str">
            <v>CXW-M17501000</v>
          </cell>
          <cell r="E482">
            <v>1015.6615680000001</v>
          </cell>
          <cell r="F482">
            <v>16</v>
          </cell>
          <cell r="G482">
            <v>576</v>
          </cell>
          <cell r="K482">
            <v>382.9645225000001</v>
          </cell>
          <cell r="N482">
            <v>24.8395455</v>
          </cell>
          <cell r="O482">
            <v>17.447500000000002</v>
          </cell>
          <cell r="U482">
            <v>14.41</v>
          </cell>
        </row>
        <row r="483">
          <cell r="D483" t="str">
            <v>CXW-M20001000</v>
          </cell>
          <cell r="E483">
            <v>1076.4117920000001</v>
          </cell>
          <cell r="F483">
            <v>16</v>
          </cell>
          <cell r="G483">
            <v>576</v>
          </cell>
          <cell r="K483">
            <v>437.67374000000007</v>
          </cell>
          <cell r="N483">
            <v>28.388052000000002</v>
          </cell>
          <cell r="O483">
            <v>19.940000000000001</v>
          </cell>
          <cell r="U483">
            <v>14.41</v>
          </cell>
        </row>
        <row r="484">
          <cell r="D484" t="str">
            <v>CXW-M22501000</v>
          </cell>
          <cell r="E484">
            <v>1151.5720159999998</v>
          </cell>
          <cell r="F484">
            <v>16</v>
          </cell>
          <cell r="G484">
            <v>576</v>
          </cell>
          <cell r="K484">
            <v>492.38295750000009</v>
          </cell>
          <cell r="N484">
            <v>31.936558500000007</v>
          </cell>
          <cell r="O484">
            <v>22.432500000000001</v>
          </cell>
          <cell r="U484">
            <v>28.82</v>
          </cell>
        </row>
        <row r="485">
          <cell r="D485" t="str">
            <v>CXW-M25001000</v>
          </cell>
          <cell r="E485">
            <v>1212.32224</v>
          </cell>
          <cell r="F485">
            <v>16</v>
          </cell>
          <cell r="G485">
            <v>576</v>
          </cell>
          <cell r="K485">
            <v>547.092175</v>
          </cell>
          <cell r="N485">
            <v>35.485064999999999</v>
          </cell>
          <cell r="O485">
            <v>24.925000000000001</v>
          </cell>
          <cell r="U485">
            <v>28.82</v>
          </cell>
        </row>
        <row r="486">
          <cell r="D486" t="str">
            <v>CXW-M27501000</v>
          </cell>
          <cell r="E486">
            <v>1273.0724640000001</v>
          </cell>
          <cell r="F486">
            <v>16</v>
          </cell>
          <cell r="G486">
            <v>576</v>
          </cell>
          <cell r="K486">
            <v>601.80139250000002</v>
          </cell>
          <cell r="N486">
            <v>39.033571500000001</v>
          </cell>
          <cell r="O486">
            <v>27.4175</v>
          </cell>
          <cell r="U486">
            <v>28.82</v>
          </cell>
        </row>
        <row r="487">
          <cell r="D487" t="str">
            <v>CXW-M30001000</v>
          </cell>
          <cell r="E487">
            <v>1333.8226880000002</v>
          </cell>
          <cell r="F487">
            <v>16</v>
          </cell>
          <cell r="G487">
            <v>576</v>
          </cell>
          <cell r="K487">
            <v>656.51061000000016</v>
          </cell>
          <cell r="N487">
            <v>42.58207800000001</v>
          </cell>
          <cell r="O487">
            <v>29.910000000000004</v>
          </cell>
          <cell r="U487">
            <v>28.82</v>
          </cell>
        </row>
        <row r="488">
          <cell r="D488" t="str">
            <v>CXW-M10001250</v>
          </cell>
          <cell r="E488">
            <v>830.53195249999999</v>
          </cell>
          <cell r="F488">
            <v>15</v>
          </cell>
          <cell r="G488">
            <v>540</v>
          </cell>
          <cell r="K488">
            <v>248.40942000000001</v>
          </cell>
          <cell r="N488">
            <v>17.742532499999999</v>
          </cell>
          <cell r="O488">
            <v>9.9700000000000006</v>
          </cell>
          <cell r="U488">
            <v>14.41</v>
          </cell>
        </row>
        <row r="489">
          <cell r="D489" t="str">
            <v>CXW-M12501250</v>
          </cell>
          <cell r="E489">
            <v>899.56244062499991</v>
          </cell>
          <cell r="F489">
            <v>15</v>
          </cell>
          <cell r="G489">
            <v>540</v>
          </cell>
          <cell r="K489">
            <v>310.511775</v>
          </cell>
          <cell r="N489">
            <v>22.178165625000002</v>
          </cell>
          <cell r="O489">
            <v>12.4625</v>
          </cell>
          <cell r="U489">
            <v>14.41</v>
          </cell>
        </row>
        <row r="490">
          <cell r="D490" t="str">
            <v>CXW-M15001250</v>
          </cell>
          <cell r="E490">
            <v>968.59292874999994</v>
          </cell>
          <cell r="F490">
            <v>15</v>
          </cell>
          <cell r="G490">
            <v>540</v>
          </cell>
          <cell r="K490">
            <v>372.61412999999999</v>
          </cell>
          <cell r="N490">
            <v>26.613798750000004</v>
          </cell>
          <cell r="O490">
            <v>14.955000000000002</v>
          </cell>
          <cell r="U490">
            <v>14.41</v>
          </cell>
        </row>
        <row r="491">
          <cell r="D491" t="str">
            <v>CXW-M17501250</v>
          </cell>
          <cell r="E491">
            <v>1073.6234168750002</v>
          </cell>
          <cell r="F491">
            <v>16</v>
          </cell>
          <cell r="G491">
            <v>576</v>
          </cell>
          <cell r="K491">
            <v>434.71648500000003</v>
          </cell>
          <cell r="N491">
            <v>31.049431875000003</v>
          </cell>
          <cell r="O491">
            <v>17.447500000000002</v>
          </cell>
          <cell r="U491">
            <v>14.41</v>
          </cell>
        </row>
        <row r="492">
          <cell r="D492" t="str">
            <v>CXW-M20001250</v>
          </cell>
          <cell r="E492">
            <v>1142.6539050000001</v>
          </cell>
          <cell r="F492">
            <v>16</v>
          </cell>
          <cell r="G492">
            <v>576</v>
          </cell>
          <cell r="K492">
            <v>496.81884000000002</v>
          </cell>
          <cell r="N492">
            <v>35.485064999999999</v>
          </cell>
          <cell r="O492">
            <v>19.940000000000001</v>
          </cell>
          <cell r="U492">
            <v>14.41</v>
          </cell>
        </row>
        <row r="493">
          <cell r="D493" t="str">
            <v>CXW-M22501250</v>
          </cell>
          <cell r="E493">
            <v>1226.0943931249997</v>
          </cell>
          <cell r="F493">
            <v>16</v>
          </cell>
          <cell r="G493">
            <v>576</v>
          </cell>
          <cell r="K493">
            <v>558.92119500000001</v>
          </cell>
          <cell r="N493">
            <v>39.920698125000008</v>
          </cell>
          <cell r="O493">
            <v>22.432500000000001</v>
          </cell>
          <cell r="U493">
            <v>28.82</v>
          </cell>
        </row>
        <row r="494">
          <cell r="D494" t="str">
            <v>CXW-M25001250</v>
          </cell>
          <cell r="E494">
            <v>1295.1248812499998</v>
          </cell>
          <cell r="F494">
            <v>16</v>
          </cell>
          <cell r="G494">
            <v>576</v>
          </cell>
          <cell r="K494">
            <v>621.02355</v>
          </cell>
          <cell r="N494">
            <v>44.356331250000004</v>
          </cell>
          <cell r="O494">
            <v>24.925000000000001</v>
          </cell>
          <cell r="U494">
            <v>28.82</v>
          </cell>
        </row>
        <row r="495">
          <cell r="D495" t="str">
            <v>CXW-M27501250</v>
          </cell>
          <cell r="E495">
            <v>1364.1553693749997</v>
          </cell>
          <cell r="F495">
            <v>16</v>
          </cell>
          <cell r="G495">
            <v>576</v>
          </cell>
          <cell r="K495">
            <v>683.12590499999999</v>
          </cell>
          <cell r="N495">
            <v>48.791964374999999</v>
          </cell>
          <cell r="O495">
            <v>27.4175</v>
          </cell>
          <cell r="U495">
            <v>28.82</v>
          </cell>
        </row>
        <row r="496">
          <cell r="D496" t="str">
            <v>CXW-M30001250</v>
          </cell>
          <cell r="E496">
            <v>1433.1858574999999</v>
          </cell>
          <cell r="F496">
            <v>16</v>
          </cell>
          <cell r="G496">
            <v>576</v>
          </cell>
          <cell r="K496">
            <v>745.22825999999998</v>
          </cell>
          <cell r="N496">
            <v>53.227597500000009</v>
          </cell>
          <cell r="O496">
            <v>29.910000000000004</v>
          </cell>
          <cell r="U496">
            <v>28.82</v>
          </cell>
        </row>
        <row r="497">
          <cell r="D497" t="str">
            <v>CXW-M10001500</v>
          </cell>
          <cell r="E497">
            <v>872.52477399999987</v>
          </cell>
          <cell r="F497">
            <v>15</v>
          </cell>
          <cell r="G497">
            <v>540</v>
          </cell>
          <cell r="K497">
            <v>286.85373499999997</v>
          </cell>
          <cell r="N497">
            <v>21.291039000000005</v>
          </cell>
          <cell r="O497">
            <v>9.9700000000000006</v>
          </cell>
          <cell r="U497">
            <v>14.41</v>
          </cell>
        </row>
        <row r="498">
          <cell r="D498" t="str">
            <v>CXW-M12501500</v>
          </cell>
          <cell r="E498">
            <v>952.0534674999999</v>
          </cell>
          <cell r="F498">
            <v>15</v>
          </cell>
          <cell r="G498">
            <v>540</v>
          </cell>
          <cell r="K498">
            <v>358.56716874999995</v>
          </cell>
          <cell r="N498">
            <v>26.613798750000001</v>
          </cell>
          <cell r="O498">
            <v>12.4625</v>
          </cell>
          <cell r="U498">
            <v>14.41</v>
          </cell>
        </row>
        <row r="499">
          <cell r="D499" t="str">
            <v>CXW-M15001500</v>
          </cell>
          <cell r="E499">
            <v>1031.582161</v>
          </cell>
          <cell r="F499">
            <v>15</v>
          </cell>
          <cell r="G499">
            <v>540</v>
          </cell>
          <cell r="K499">
            <v>430.28060249999999</v>
          </cell>
          <cell r="N499">
            <v>31.936558500000007</v>
          </cell>
          <cell r="O499">
            <v>14.955000000000002</v>
          </cell>
          <cell r="U499">
            <v>14.41</v>
          </cell>
        </row>
        <row r="500">
          <cell r="D500" t="str">
            <v>CXW-M17501500</v>
          </cell>
          <cell r="E500">
            <v>1147.1108545</v>
          </cell>
          <cell r="F500">
            <v>16</v>
          </cell>
          <cell r="G500">
            <v>576</v>
          </cell>
          <cell r="K500">
            <v>501.99403624999997</v>
          </cell>
          <cell r="N500">
            <v>37.25931825</v>
          </cell>
          <cell r="O500">
            <v>17.447500000000002</v>
          </cell>
          <cell r="U500">
            <v>14.41</v>
          </cell>
        </row>
        <row r="501">
          <cell r="D501" t="str">
            <v>CXW-M20001500</v>
          </cell>
          <cell r="E501">
            <v>1226.6395479999999</v>
          </cell>
          <cell r="F501">
            <v>16</v>
          </cell>
          <cell r="G501">
            <v>576</v>
          </cell>
          <cell r="K501">
            <v>573.70746999999994</v>
          </cell>
          <cell r="N501">
            <v>42.58207800000001</v>
          </cell>
          <cell r="O501">
            <v>19.940000000000001</v>
          </cell>
          <cell r="U501">
            <v>14.41</v>
          </cell>
        </row>
        <row r="502">
          <cell r="D502" t="str">
            <v>CXW-M22501500</v>
          </cell>
          <cell r="E502">
            <v>1320.5782414999999</v>
          </cell>
          <cell r="F502">
            <v>16</v>
          </cell>
          <cell r="G502">
            <v>576</v>
          </cell>
          <cell r="K502">
            <v>645.42090374999998</v>
          </cell>
          <cell r="N502">
            <v>47.904837750000006</v>
          </cell>
          <cell r="O502">
            <v>22.432500000000001</v>
          </cell>
          <cell r="U502">
            <v>28.82</v>
          </cell>
        </row>
        <row r="503">
          <cell r="D503" t="str">
            <v>CXW-M25001500</v>
          </cell>
          <cell r="E503">
            <v>1400.1069349999998</v>
          </cell>
          <cell r="F503">
            <v>16</v>
          </cell>
          <cell r="G503">
            <v>576</v>
          </cell>
          <cell r="K503">
            <v>717.1343374999999</v>
          </cell>
          <cell r="N503">
            <v>53.227597500000002</v>
          </cell>
          <cell r="O503">
            <v>24.925000000000001</v>
          </cell>
          <cell r="U503">
            <v>28.82</v>
          </cell>
        </row>
        <row r="504">
          <cell r="D504" t="str">
            <v>CXW-M27501500</v>
          </cell>
          <cell r="E504">
            <v>1479.6356284999997</v>
          </cell>
          <cell r="F504">
            <v>16</v>
          </cell>
          <cell r="G504">
            <v>576</v>
          </cell>
          <cell r="K504">
            <v>788.84777124999982</v>
          </cell>
          <cell r="N504">
            <v>58.550357250000005</v>
          </cell>
          <cell r="O504">
            <v>27.4175</v>
          </cell>
          <cell r="U504">
            <v>28.82</v>
          </cell>
        </row>
        <row r="505">
          <cell r="D505" t="str">
            <v>CXW-M30001500</v>
          </cell>
          <cell r="E505">
            <v>1559.1643220000001</v>
          </cell>
          <cell r="F505">
            <v>16</v>
          </cell>
          <cell r="G505">
            <v>576</v>
          </cell>
          <cell r="K505">
            <v>860.56120499999997</v>
          </cell>
          <cell r="N505">
            <v>63.873117000000015</v>
          </cell>
          <cell r="O505">
            <v>29.910000000000004</v>
          </cell>
          <cell r="U505">
            <v>28.82</v>
          </cell>
        </row>
        <row r="506">
          <cell r="D506" t="str">
            <v>CXW-M10001750</v>
          </cell>
          <cell r="E506">
            <v>1003.2352454999999</v>
          </cell>
          <cell r="F506">
            <v>15</v>
          </cell>
          <cell r="G506">
            <v>540</v>
          </cell>
          <cell r="K506">
            <v>414.01569999999998</v>
          </cell>
          <cell r="N506">
            <v>24.8395455</v>
          </cell>
          <cell r="O506">
            <v>9.9700000000000006</v>
          </cell>
          <cell r="U506">
            <v>14.41</v>
          </cell>
        </row>
        <row r="507">
          <cell r="D507" t="str">
            <v>CXW-M12501750</v>
          </cell>
          <cell r="E507">
            <v>1115.4415568750001</v>
          </cell>
          <cell r="F507">
            <v>15</v>
          </cell>
          <cell r="G507">
            <v>540</v>
          </cell>
          <cell r="K507">
            <v>517.51962499999991</v>
          </cell>
          <cell r="N507">
            <v>31.049431875000003</v>
          </cell>
          <cell r="O507">
            <v>12.4625</v>
          </cell>
          <cell r="U507">
            <v>14.41</v>
          </cell>
        </row>
        <row r="508">
          <cell r="D508" t="str">
            <v>CXW-M15001750</v>
          </cell>
          <cell r="E508">
            <v>1227.6478682499999</v>
          </cell>
          <cell r="F508">
            <v>15</v>
          </cell>
          <cell r="G508">
            <v>540</v>
          </cell>
          <cell r="K508">
            <v>621.02354999999989</v>
          </cell>
          <cell r="N508">
            <v>37.259318250000007</v>
          </cell>
          <cell r="O508">
            <v>14.955000000000002</v>
          </cell>
          <cell r="U508">
            <v>14.41</v>
          </cell>
        </row>
        <row r="509">
          <cell r="D509" t="str">
            <v>CXW-M17501750</v>
          </cell>
          <cell r="E509">
            <v>1375.8541796249999</v>
          </cell>
          <cell r="F509">
            <v>16</v>
          </cell>
          <cell r="G509">
            <v>576</v>
          </cell>
          <cell r="K509">
            <v>724.52747499999987</v>
          </cell>
          <cell r="N509">
            <v>43.469204624999996</v>
          </cell>
          <cell r="O509">
            <v>17.447500000000002</v>
          </cell>
          <cell r="U509">
            <v>14.41</v>
          </cell>
        </row>
        <row r="510">
          <cell r="D510" t="str">
            <v>CXW-M20001750</v>
          </cell>
          <cell r="E510">
            <v>1488.060491</v>
          </cell>
          <cell r="F510">
            <v>16</v>
          </cell>
          <cell r="G510">
            <v>576</v>
          </cell>
          <cell r="K510">
            <v>828.03139999999996</v>
          </cell>
          <cell r="N510">
            <v>49.679091</v>
          </cell>
          <cell r="O510">
            <v>19.940000000000001</v>
          </cell>
          <cell r="U510">
            <v>14.41</v>
          </cell>
        </row>
        <row r="511">
          <cell r="D511" t="str">
            <v>CXW-M22501750</v>
          </cell>
          <cell r="E511">
            <v>1614.6768023749996</v>
          </cell>
          <cell r="F511">
            <v>16</v>
          </cell>
          <cell r="G511">
            <v>576</v>
          </cell>
          <cell r="K511">
            <v>931.53532499999983</v>
          </cell>
          <cell r="N511">
            <v>55.88897737500001</v>
          </cell>
          <cell r="O511">
            <v>22.432500000000001</v>
          </cell>
          <cell r="U511">
            <v>28.82</v>
          </cell>
        </row>
        <row r="512">
          <cell r="D512" t="str">
            <v>CXW-M25001750</v>
          </cell>
          <cell r="E512">
            <v>1726.8831137499997</v>
          </cell>
          <cell r="F512">
            <v>16</v>
          </cell>
          <cell r="G512">
            <v>576</v>
          </cell>
          <cell r="K512">
            <v>1035.0392499999998</v>
          </cell>
          <cell r="N512">
            <v>62.098863750000007</v>
          </cell>
          <cell r="O512">
            <v>24.925000000000001</v>
          </cell>
          <cell r="U512">
            <v>28.82</v>
          </cell>
        </row>
        <row r="513">
          <cell r="D513" t="str">
            <v>CXW-M27501750</v>
          </cell>
          <cell r="E513">
            <v>1839.0894251249997</v>
          </cell>
          <cell r="F513">
            <v>16</v>
          </cell>
          <cell r="G513">
            <v>576</v>
          </cell>
          <cell r="K513">
            <v>1138.5431749999998</v>
          </cell>
          <cell r="N513">
            <v>68.308750125000003</v>
          </cell>
          <cell r="O513">
            <v>27.4175</v>
          </cell>
          <cell r="U513">
            <v>28.82</v>
          </cell>
        </row>
        <row r="514">
          <cell r="D514" t="str">
            <v>CXW-M30001750</v>
          </cell>
          <cell r="E514">
            <v>1951.2957364999997</v>
          </cell>
          <cell r="F514">
            <v>16</v>
          </cell>
          <cell r="G514">
            <v>576</v>
          </cell>
          <cell r="K514">
            <v>1242.0470999999998</v>
          </cell>
          <cell r="N514">
            <v>74.518636500000014</v>
          </cell>
          <cell r="O514">
            <v>29.910000000000004</v>
          </cell>
          <cell r="U514">
            <v>28.82</v>
          </cell>
        </row>
        <row r="515">
          <cell r="D515" t="str">
            <v>CXW-M10002000</v>
          </cell>
          <cell r="E515">
            <v>1036.948551</v>
          </cell>
          <cell r="F515">
            <v>15</v>
          </cell>
          <cell r="G515">
            <v>540</v>
          </cell>
          <cell r="K515">
            <v>458.37452499999995</v>
          </cell>
          <cell r="N515">
            <v>14.194026000000001</v>
          </cell>
          <cell r="O515">
            <v>9.9700000000000006</v>
          </cell>
          <cell r="U515">
            <v>14.41</v>
          </cell>
        </row>
        <row r="516">
          <cell r="D516" t="str">
            <v>CXW-M12502000</v>
          </cell>
          <cell r="E516">
            <v>1157.5831887500001</v>
          </cell>
          <cell r="F516">
            <v>15</v>
          </cell>
          <cell r="G516">
            <v>540</v>
          </cell>
          <cell r="K516">
            <v>572.96815624999988</v>
          </cell>
          <cell r="N516">
            <v>17.742532499999999</v>
          </cell>
          <cell r="O516">
            <v>12.4625</v>
          </cell>
          <cell r="U516">
            <v>14.41</v>
          </cell>
        </row>
        <row r="517">
          <cell r="D517" t="str">
            <v>CXW-M15002000</v>
          </cell>
          <cell r="E517">
            <v>1278.2178264999998</v>
          </cell>
          <cell r="F517">
            <v>15</v>
          </cell>
          <cell r="G517">
            <v>540</v>
          </cell>
          <cell r="K517">
            <v>687.56178749999992</v>
          </cell>
          <cell r="N517">
            <v>21.291039000000005</v>
          </cell>
          <cell r="O517">
            <v>14.955000000000002</v>
          </cell>
          <cell r="U517">
            <v>14.41</v>
          </cell>
        </row>
        <row r="518">
          <cell r="D518" t="str">
            <v>CXW-M17502000</v>
          </cell>
          <cell r="E518">
            <v>1434.8524642500001</v>
          </cell>
          <cell r="F518">
            <v>16</v>
          </cell>
          <cell r="G518">
            <v>576</v>
          </cell>
          <cell r="K518">
            <v>802.15541874999997</v>
          </cell>
          <cell r="N518">
            <v>24.8395455</v>
          </cell>
          <cell r="O518">
            <v>17.447500000000002</v>
          </cell>
          <cell r="U518">
            <v>14.41</v>
          </cell>
        </row>
        <row r="519">
          <cell r="D519" t="str">
            <v>CXW-M20002000</v>
          </cell>
          <cell r="E519">
            <v>1555.487102</v>
          </cell>
          <cell r="F519">
            <v>16</v>
          </cell>
          <cell r="G519">
            <v>576</v>
          </cell>
          <cell r="K519">
            <v>916.7490499999999</v>
          </cell>
          <cell r="N519">
            <v>28.388052000000002</v>
          </cell>
          <cell r="O519">
            <v>19.940000000000001</v>
          </cell>
          <cell r="U519">
            <v>14.41</v>
          </cell>
        </row>
        <row r="520">
          <cell r="D520" t="str">
            <v>CXW-M22502000</v>
          </cell>
          <cell r="E520">
            <v>1690.5317397499998</v>
          </cell>
          <cell r="F520">
            <v>16</v>
          </cell>
          <cell r="G520">
            <v>576</v>
          </cell>
          <cell r="K520">
            <v>1031.3426812499999</v>
          </cell>
          <cell r="N520">
            <v>31.936558500000007</v>
          </cell>
          <cell r="O520">
            <v>22.432500000000001</v>
          </cell>
          <cell r="U520">
            <v>28.82</v>
          </cell>
        </row>
        <row r="521">
          <cell r="D521" t="str">
            <v>CXW-M25002000</v>
          </cell>
          <cell r="E521">
            <v>1811.1663774999997</v>
          </cell>
          <cell r="F521">
            <v>16</v>
          </cell>
          <cell r="G521">
            <v>576</v>
          </cell>
          <cell r="K521">
            <v>1145.9363124999998</v>
          </cell>
          <cell r="N521">
            <v>35.485064999999999</v>
          </cell>
          <cell r="O521">
            <v>24.925000000000001</v>
          </cell>
          <cell r="U521">
            <v>28.82</v>
          </cell>
        </row>
        <row r="522">
          <cell r="D522" t="str">
            <v>CXW-M27502000</v>
          </cell>
          <cell r="E522">
            <v>1931.8010152499999</v>
          </cell>
          <cell r="F522">
            <v>16</v>
          </cell>
          <cell r="G522">
            <v>576</v>
          </cell>
          <cell r="K522">
            <v>1260.5299437499998</v>
          </cell>
          <cell r="N522">
            <v>39.033571500000001</v>
          </cell>
          <cell r="O522">
            <v>27.4175</v>
          </cell>
          <cell r="U522">
            <v>28.82</v>
          </cell>
        </row>
        <row r="523">
          <cell r="D523" t="str">
            <v>CXW-M30002000</v>
          </cell>
          <cell r="E523">
            <v>2052.435653</v>
          </cell>
          <cell r="F523">
            <v>16</v>
          </cell>
          <cell r="G523">
            <v>576</v>
          </cell>
          <cell r="K523">
            <v>1375.1235749999998</v>
          </cell>
          <cell r="N523">
            <v>42.58207800000001</v>
          </cell>
          <cell r="O523">
            <v>29.910000000000004</v>
          </cell>
          <cell r="U523">
            <v>28.82</v>
          </cell>
        </row>
        <row r="524">
          <cell r="D524" t="str">
            <v>KVV10001000</v>
          </cell>
          <cell r="E524">
            <v>626.15295000000003</v>
          </cell>
          <cell r="F524">
            <v>10</v>
          </cell>
          <cell r="G524">
            <v>360</v>
          </cell>
          <cell r="J524">
            <v>266.15295000000003</v>
          </cell>
        </row>
        <row r="525">
          <cell r="D525" t="str">
            <v>KVV12501000</v>
          </cell>
          <cell r="E525">
            <v>692.69118750000007</v>
          </cell>
          <cell r="F525">
            <v>10</v>
          </cell>
          <cell r="G525">
            <v>360</v>
          </cell>
          <cell r="J525">
            <v>332.69118750000007</v>
          </cell>
        </row>
        <row r="526">
          <cell r="D526" t="str">
            <v>KVV15001000</v>
          </cell>
          <cell r="E526">
            <v>759.22942499999999</v>
          </cell>
          <cell r="F526">
            <v>10</v>
          </cell>
          <cell r="G526">
            <v>360</v>
          </cell>
          <cell r="J526">
            <v>399.22942500000005</v>
          </cell>
        </row>
        <row r="527">
          <cell r="D527" t="str">
            <v>KVV17501000</v>
          </cell>
          <cell r="E527">
            <v>897.76766250000003</v>
          </cell>
          <cell r="F527">
            <v>12</v>
          </cell>
          <cell r="G527">
            <v>432</v>
          </cell>
          <cell r="J527">
            <v>465.76766250000003</v>
          </cell>
        </row>
        <row r="528">
          <cell r="D528" t="str">
            <v>KVV20001000</v>
          </cell>
          <cell r="E528">
            <v>964.30590000000007</v>
          </cell>
          <cell r="F528">
            <v>12</v>
          </cell>
          <cell r="G528">
            <v>432</v>
          </cell>
          <cell r="J528">
            <v>532.30590000000007</v>
          </cell>
        </row>
        <row r="529">
          <cell r="D529" t="str">
            <v>KVV22501000</v>
          </cell>
          <cell r="E529">
            <v>1030.8441375000002</v>
          </cell>
          <cell r="F529">
            <v>12</v>
          </cell>
          <cell r="G529">
            <v>432</v>
          </cell>
          <cell r="J529">
            <v>598.8441375000001</v>
          </cell>
        </row>
        <row r="530">
          <cell r="D530" t="str">
            <v>KVV25001000</v>
          </cell>
          <cell r="E530">
            <v>1205.3823750000001</v>
          </cell>
          <cell r="F530">
            <v>15</v>
          </cell>
          <cell r="G530">
            <v>540</v>
          </cell>
          <cell r="J530">
            <v>665.38237500000014</v>
          </cell>
        </row>
        <row r="531">
          <cell r="D531" t="str">
            <v>KVV27501000</v>
          </cell>
          <cell r="E531">
            <v>1271.9206125000001</v>
          </cell>
          <cell r="F531">
            <v>15</v>
          </cell>
          <cell r="G531">
            <v>540</v>
          </cell>
          <cell r="J531">
            <v>731.92061250000006</v>
          </cell>
        </row>
        <row r="532">
          <cell r="D532" t="str">
            <v>KVV30001000</v>
          </cell>
          <cell r="E532">
            <v>1338.45885</v>
          </cell>
          <cell r="F532">
            <v>15</v>
          </cell>
          <cell r="G532">
            <v>540</v>
          </cell>
          <cell r="J532">
            <v>798.4588500000001</v>
          </cell>
        </row>
        <row r="533">
          <cell r="D533" t="str">
            <v>KVV10001250</v>
          </cell>
          <cell r="E533">
            <v>691.21255999999994</v>
          </cell>
          <cell r="F533">
            <v>10</v>
          </cell>
          <cell r="G533">
            <v>360</v>
          </cell>
          <cell r="J533">
            <v>331.21256</v>
          </cell>
        </row>
        <row r="534">
          <cell r="D534" t="str">
            <v>KVV12501250</v>
          </cell>
          <cell r="E534">
            <v>774.01570000000004</v>
          </cell>
          <cell r="F534">
            <v>10</v>
          </cell>
          <cell r="G534">
            <v>360</v>
          </cell>
          <cell r="J534">
            <v>414.01570000000004</v>
          </cell>
        </row>
        <row r="535">
          <cell r="D535" t="str">
            <v>KVV15001250</v>
          </cell>
          <cell r="E535">
            <v>856.81883999999991</v>
          </cell>
          <cell r="F535">
            <v>10</v>
          </cell>
          <cell r="G535">
            <v>360</v>
          </cell>
          <cell r="J535">
            <v>496.81883999999997</v>
          </cell>
        </row>
        <row r="536">
          <cell r="D536" t="str">
            <v>KVV17501250</v>
          </cell>
          <cell r="E536">
            <v>1011.62198</v>
          </cell>
          <cell r="F536">
            <v>12</v>
          </cell>
          <cell r="G536">
            <v>432</v>
          </cell>
          <cell r="J536">
            <v>579.62198000000001</v>
          </cell>
        </row>
        <row r="537">
          <cell r="D537" t="str">
            <v>KVV20001250</v>
          </cell>
          <cell r="E537">
            <v>1094.4251199999999</v>
          </cell>
          <cell r="F537">
            <v>12</v>
          </cell>
          <cell r="G537">
            <v>432</v>
          </cell>
          <cell r="J537">
            <v>662.42511999999999</v>
          </cell>
        </row>
        <row r="538">
          <cell r="D538" t="str">
            <v>KVV22501250</v>
          </cell>
          <cell r="E538">
            <v>1177.2282599999999</v>
          </cell>
          <cell r="F538">
            <v>12</v>
          </cell>
          <cell r="G538">
            <v>432</v>
          </cell>
          <cell r="J538">
            <v>745.22825999999998</v>
          </cell>
        </row>
        <row r="539">
          <cell r="D539" t="str">
            <v>KVV25001250</v>
          </cell>
          <cell r="E539">
            <v>1368.0314000000001</v>
          </cell>
          <cell r="F539">
            <v>15</v>
          </cell>
          <cell r="G539">
            <v>540</v>
          </cell>
          <cell r="J539">
            <v>828.03140000000008</v>
          </cell>
        </row>
        <row r="540">
          <cell r="D540" t="str">
            <v>KVV27501250</v>
          </cell>
          <cell r="E540">
            <v>1450.8345400000001</v>
          </cell>
          <cell r="F540">
            <v>15</v>
          </cell>
          <cell r="G540">
            <v>540</v>
          </cell>
          <cell r="J540">
            <v>910.83454000000006</v>
          </cell>
        </row>
        <row r="541">
          <cell r="D541" t="str">
            <v>KVV30001250</v>
          </cell>
          <cell r="E541">
            <v>1533.6376799999998</v>
          </cell>
          <cell r="F541">
            <v>15</v>
          </cell>
          <cell r="G541">
            <v>540</v>
          </cell>
          <cell r="J541">
            <v>993.63767999999993</v>
          </cell>
        </row>
        <row r="542">
          <cell r="D542" t="str">
            <v>KVV10001500</v>
          </cell>
          <cell r="E542">
            <v>759.22942499999999</v>
          </cell>
          <cell r="F542">
            <v>10</v>
          </cell>
          <cell r="G542">
            <v>360</v>
          </cell>
          <cell r="J542">
            <v>399.22942499999999</v>
          </cell>
        </row>
        <row r="543">
          <cell r="D543" t="str">
            <v>KVV12501500</v>
          </cell>
          <cell r="E543">
            <v>859.03678124999999</v>
          </cell>
          <cell r="F543">
            <v>10</v>
          </cell>
          <cell r="G543">
            <v>360</v>
          </cell>
          <cell r="J543">
            <v>499.03678124999999</v>
          </cell>
        </row>
        <row r="544">
          <cell r="D544" t="str">
            <v>KVV15001500</v>
          </cell>
          <cell r="E544">
            <v>958.84413749999999</v>
          </cell>
          <cell r="F544">
            <v>10</v>
          </cell>
          <cell r="G544">
            <v>360</v>
          </cell>
          <cell r="J544">
            <v>598.84413749999999</v>
          </cell>
        </row>
        <row r="545">
          <cell r="D545" t="str">
            <v>KVV17501500</v>
          </cell>
          <cell r="E545">
            <v>1130.6514937500001</v>
          </cell>
          <cell r="F545">
            <v>12</v>
          </cell>
          <cell r="G545">
            <v>432</v>
          </cell>
          <cell r="J545">
            <v>698.65149374999999</v>
          </cell>
        </row>
        <row r="546">
          <cell r="D546" t="str">
            <v>KVV20001500</v>
          </cell>
          <cell r="E546">
            <v>1230.45885</v>
          </cell>
          <cell r="F546">
            <v>12</v>
          </cell>
          <cell r="G546">
            <v>432</v>
          </cell>
          <cell r="J546">
            <v>798.45884999999998</v>
          </cell>
        </row>
        <row r="547">
          <cell r="D547" t="str">
            <v>KVV22501500</v>
          </cell>
          <cell r="E547">
            <v>1330.2662062499999</v>
          </cell>
          <cell r="F547">
            <v>12</v>
          </cell>
          <cell r="G547">
            <v>432</v>
          </cell>
          <cell r="J547">
            <v>898.26620624999998</v>
          </cell>
        </row>
        <row r="548">
          <cell r="D548" t="str">
            <v>KVV25001500</v>
          </cell>
          <cell r="E548">
            <v>1538.0735625</v>
          </cell>
          <cell r="F548">
            <v>15</v>
          </cell>
          <cell r="G548">
            <v>540</v>
          </cell>
          <cell r="J548">
            <v>998.07356249999998</v>
          </cell>
        </row>
        <row r="549">
          <cell r="D549" t="str">
            <v>KVV27501500</v>
          </cell>
          <cell r="E549">
            <v>1637.8809187499999</v>
          </cell>
          <cell r="F549">
            <v>15</v>
          </cell>
          <cell r="G549">
            <v>540</v>
          </cell>
          <cell r="J549">
            <v>1097.8809187499999</v>
          </cell>
        </row>
        <row r="550">
          <cell r="D550" t="str">
            <v>KVV30001500</v>
          </cell>
          <cell r="E550">
            <v>1737.688275</v>
          </cell>
          <cell r="F550">
            <v>15</v>
          </cell>
          <cell r="G550">
            <v>540</v>
          </cell>
          <cell r="J550">
            <v>1197.688275</v>
          </cell>
        </row>
        <row r="551">
          <cell r="D551" t="str">
            <v>KVV10001750</v>
          </cell>
          <cell r="E551">
            <v>826.06338800000003</v>
          </cell>
          <cell r="F551">
            <v>10</v>
          </cell>
          <cell r="G551">
            <v>360</v>
          </cell>
          <cell r="J551">
            <v>466.06338799999997</v>
          </cell>
        </row>
        <row r="552">
          <cell r="D552" t="str">
            <v>KVV12501750</v>
          </cell>
          <cell r="E552">
            <v>942.57923500000004</v>
          </cell>
          <cell r="F552">
            <v>10</v>
          </cell>
          <cell r="G552">
            <v>360</v>
          </cell>
          <cell r="J552">
            <v>582.57923500000004</v>
          </cell>
        </row>
        <row r="553">
          <cell r="D553" t="str">
            <v>KVV15001750</v>
          </cell>
          <cell r="E553">
            <v>1059.0950819999998</v>
          </cell>
          <cell r="F553">
            <v>10</v>
          </cell>
          <cell r="G553">
            <v>360</v>
          </cell>
          <cell r="J553">
            <v>699.09508199999993</v>
          </cell>
        </row>
        <row r="554">
          <cell r="D554" t="str">
            <v>KVV17501750</v>
          </cell>
          <cell r="E554">
            <v>1247.6109289999999</v>
          </cell>
          <cell r="F554">
            <v>12</v>
          </cell>
          <cell r="G554">
            <v>432</v>
          </cell>
          <cell r="J554">
            <v>815.61092900000006</v>
          </cell>
        </row>
        <row r="555">
          <cell r="D555" t="str">
            <v>KVV20001750</v>
          </cell>
          <cell r="E555">
            <v>1364.1267760000001</v>
          </cell>
          <cell r="F555">
            <v>12</v>
          </cell>
          <cell r="G555">
            <v>432</v>
          </cell>
          <cell r="J555">
            <v>932.12677599999995</v>
          </cell>
        </row>
        <row r="556">
          <cell r="D556" t="str">
            <v>KVV22501750</v>
          </cell>
          <cell r="E556">
            <v>1480.642623</v>
          </cell>
          <cell r="F556">
            <v>12</v>
          </cell>
          <cell r="G556">
            <v>432</v>
          </cell>
          <cell r="J556">
            <v>1048.642623</v>
          </cell>
        </row>
        <row r="557">
          <cell r="D557" t="str">
            <v>KVV25001750</v>
          </cell>
          <cell r="E557">
            <v>1705.1584700000001</v>
          </cell>
          <cell r="F557">
            <v>15</v>
          </cell>
          <cell r="G557">
            <v>540</v>
          </cell>
          <cell r="J557">
            <v>1165.1584700000001</v>
          </cell>
        </row>
        <row r="558">
          <cell r="D558" t="str">
            <v>KVV27501750</v>
          </cell>
          <cell r="E558">
            <v>1821.674317</v>
          </cell>
          <cell r="F558">
            <v>15</v>
          </cell>
          <cell r="G558">
            <v>540</v>
          </cell>
          <cell r="J558">
            <v>1281.674317</v>
          </cell>
        </row>
        <row r="559">
          <cell r="D559" t="str">
            <v>KVV30001750</v>
          </cell>
          <cell r="E559">
            <v>1938.1901639999999</v>
          </cell>
          <cell r="F559">
            <v>15</v>
          </cell>
          <cell r="G559">
            <v>540</v>
          </cell>
          <cell r="J559">
            <v>1398.1901639999999</v>
          </cell>
        </row>
        <row r="560">
          <cell r="D560" t="str">
            <v>KVV10002000</v>
          </cell>
          <cell r="E560">
            <v>892.30590000000007</v>
          </cell>
          <cell r="F560">
            <v>10</v>
          </cell>
          <cell r="G560">
            <v>360</v>
          </cell>
          <cell r="J560">
            <v>532.30590000000007</v>
          </cell>
        </row>
        <row r="561">
          <cell r="D561" t="str">
            <v>KVV12502000</v>
          </cell>
          <cell r="E561">
            <v>1025.3823750000001</v>
          </cell>
          <cell r="F561">
            <v>10</v>
          </cell>
          <cell r="G561">
            <v>360</v>
          </cell>
          <cell r="J561">
            <v>665.38237500000014</v>
          </cell>
        </row>
        <row r="562">
          <cell r="D562" t="str">
            <v>KVV15002000</v>
          </cell>
          <cell r="E562">
            <v>1158.45885</v>
          </cell>
          <cell r="F562">
            <v>10</v>
          </cell>
          <cell r="G562">
            <v>360</v>
          </cell>
          <cell r="J562">
            <v>798.4588500000001</v>
          </cell>
        </row>
        <row r="563">
          <cell r="D563" t="str">
            <v>KVV17502000</v>
          </cell>
          <cell r="E563">
            <v>1363.5353250000001</v>
          </cell>
          <cell r="F563">
            <v>12</v>
          </cell>
          <cell r="G563">
            <v>432</v>
          </cell>
          <cell r="J563">
            <v>931.53532500000006</v>
          </cell>
        </row>
        <row r="564">
          <cell r="D564" t="str">
            <v>KVV20002000</v>
          </cell>
          <cell r="E564">
            <v>1496.6118000000001</v>
          </cell>
          <cell r="F564">
            <v>12</v>
          </cell>
          <cell r="G564">
            <v>432</v>
          </cell>
          <cell r="J564">
            <v>1064.6118000000001</v>
          </cell>
        </row>
        <row r="565">
          <cell r="D565" t="str">
            <v>KVV22502000</v>
          </cell>
          <cell r="E565">
            <v>1629.6882750000002</v>
          </cell>
          <cell r="F565">
            <v>12</v>
          </cell>
          <cell r="G565">
            <v>432</v>
          </cell>
          <cell r="J565">
            <v>1197.6882750000002</v>
          </cell>
        </row>
        <row r="566">
          <cell r="D566" t="str">
            <v>KVV25002000</v>
          </cell>
          <cell r="E566">
            <v>1870.7647500000003</v>
          </cell>
          <cell r="F566">
            <v>15</v>
          </cell>
          <cell r="G566">
            <v>540</v>
          </cell>
          <cell r="J566">
            <v>1330.7647500000003</v>
          </cell>
        </row>
        <row r="567">
          <cell r="D567" t="str">
            <v>KVV27502000</v>
          </cell>
          <cell r="E567">
            <v>2003.8412250000001</v>
          </cell>
          <cell r="F567">
            <v>15</v>
          </cell>
          <cell r="G567">
            <v>540</v>
          </cell>
          <cell r="J567">
            <v>1463.8412250000001</v>
          </cell>
        </row>
        <row r="568">
          <cell r="D568" t="str">
            <v>KVV30002000</v>
          </cell>
          <cell r="E568">
            <v>2136.9177</v>
          </cell>
          <cell r="F568">
            <v>15</v>
          </cell>
          <cell r="G568">
            <v>540</v>
          </cell>
          <cell r="J568">
            <v>1596.9177000000002</v>
          </cell>
        </row>
        <row r="569">
          <cell r="D569" t="str">
            <v>CP1S</v>
          </cell>
          <cell r="E569">
            <v>3957.74</v>
          </cell>
          <cell r="F569">
            <v>6</v>
          </cell>
          <cell r="G569">
            <v>216</v>
          </cell>
          <cell r="X569">
            <v>390.08000000000004</v>
          </cell>
          <cell r="Y569">
            <v>174.68800000000002</v>
          </cell>
          <cell r="Z569">
            <v>793.94</v>
          </cell>
          <cell r="AA569">
            <v>1200.98</v>
          </cell>
          <cell r="AB569">
            <v>153.46597</v>
          </cell>
          <cell r="AC569">
            <v>19.111800000000002</v>
          </cell>
        </row>
        <row r="570">
          <cell r="D570" t="str">
            <v>CP2S</v>
          </cell>
          <cell r="E570">
            <v>4249.6000000000004</v>
          </cell>
          <cell r="F570">
            <v>6</v>
          </cell>
          <cell r="G570">
            <v>216</v>
          </cell>
          <cell r="X570">
            <v>390.08000000000004</v>
          </cell>
          <cell r="Y570">
            <v>174.68800000000002</v>
          </cell>
          <cell r="Z570">
            <v>877.68000000000006</v>
          </cell>
          <cell r="AA570">
            <v>1419.3400000000001</v>
          </cell>
          <cell r="AB570">
            <v>153.46597</v>
          </cell>
          <cell r="AC570">
            <v>19.111800000000002</v>
          </cell>
        </row>
        <row r="571">
          <cell r="D571" t="str">
            <v>CP3S</v>
          </cell>
          <cell r="E571">
            <v>4541.45</v>
          </cell>
          <cell r="F571">
            <v>6</v>
          </cell>
          <cell r="G571">
            <v>216</v>
          </cell>
          <cell r="X571">
            <v>390.08000000000004</v>
          </cell>
          <cell r="Y571">
            <v>174.68800000000002</v>
          </cell>
          <cell r="Z571">
            <v>992.16000000000008</v>
          </cell>
          <cell r="AA571">
            <v>1556.0800000000002</v>
          </cell>
          <cell r="AB571">
            <v>153.46597</v>
          </cell>
          <cell r="AC571">
            <v>19.111800000000002</v>
          </cell>
        </row>
        <row r="572">
          <cell r="D572" t="str">
            <v>CP4S</v>
          </cell>
          <cell r="E572">
            <v>4611.6099999999997</v>
          </cell>
          <cell r="F572">
            <v>6</v>
          </cell>
          <cell r="G572">
            <v>216</v>
          </cell>
          <cell r="X572">
            <v>390.08000000000004</v>
          </cell>
          <cell r="Y572">
            <v>174.68800000000002</v>
          </cell>
          <cell r="Z572">
            <v>1055.76</v>
          </cell>
          <cell r="AA572">
            <v>1856.0600000000002</v>
          </cell>
          <cell r="AB572">
            <v>153.46597</v>
          </cell>
          <cell r="AC572">
            <v>19.111800000000002</v>
          </cell>
        </row>
        <row r="573">
          <cell r="D573" t="str">
            <v>KVX-P10001000</v>
          </cell>
          <cell r="E573">
            <v>615.20440150000002</v>
          </cell>
          <cell r="F573">
            <v>13</v>
          </cell>
          <cell r="G573">
            <v>468</v>
          </cell>
          <cell r="H573">
            <v>119.65053730000001</v>
          </cell>
          <cell r="Q573">
            <v>2.9</v>
          </cell>
          <cell r="R573">
            <v>8.3986041999999994</v>
          </cell>
          <cell r="S573">
            <v>16.25526</v>
          </cell>
        </row>
        <row r="574">
          <cell r="D574" t="str">
            <v>KVX-P12501000</v>
          </cell>
          <cell r="E574">
            <v>645.11703582500002</v>
          </cell>
          <cell r="F574">
            <v>13</v>
          </cell>
          <cell r="G574">
            <v>468</v>
          </cell>
          <cell r="H574">
            <v>149.56317162500002</v>
          </cell>
          <cell r="Q574">
            <v>2.9</v>
          </cell>
          <cell r="R574">
            <v>8.3986041999999994</v>
          </cell>
          <cell r="S574">
            <v>16.25526</v>
          </cell>
        </row>
        <row r="575">
          <cell r="D575" t="str">
            <v>KVX-P15001000</v>
          </cell>
          <cell r="E575">
            <v>675.02967015000002</v>
          </cell>
          <cell r="F575">
            <v>13</v>
          </cell>
          <cell r="G575">
            <v>468</v>
          </cell>
          <cell r="H575">
            <v>179.47580595000002</v>
          </cell>
          <cell r="Q575">
            <v>2.9</v>
          </cell>
          <cell r="R575">
            <v>8.3986041999999994</v>
          </cell>
          <cell r="S575">
            <v>16.25526</v>
          </cell>
        </row>
        <row r="576">
          <cell r="D576" t="str">
            <v>KVX-P20001000</v>
          </cell>
          <cell r="E576">
            <v>734.85493880000001</v>
          </cell>
          <cell r="F576">
            <v>13</v>
          </cell>
          <cell r="G576">
            <v>468</v>
          </cell>
          <cell r="H576">
            <v>239.30107460000002</v>
          </cell>
          <cell r="Q576">
            <v>2.9</v>
          </cell>
          <cell r="R576">
            <v>8.3986041999999994</v>
          </cell>
          <cell r="S576">
            <v>16.25526</v>
          </cell>
        </row>
        <row r="577">
          <cell r="D577" t="str">
            <v>KVX-M10001000</v>
          </cell>
          <cell r="E577">
            <v>1045.1075905</v>
          </cell>
          <cell r="F577">
            <v>17</v>
          </cell>
          <cell r="G577">
            <v>612</v>
          </cell>
          <cell r="H577">
            <v>119.65053730000001</v>
          </cell>
          <cell r="M577">
            <v>79.84588500000001</v>
          </cell>
          <cell r="N577">
            <v>31.542280000000002</v>
          </cell>
          <cell r="O577">
            <v>9.9700000000000006</v>
          </cell>
          <cell r="Q577">
            <v>2.9</v>
          </cell>
          <cell r="R577">
            <v>8.3986041999999994</v>
          </cell>
          <cell r="S577">
            <v>16.25526</v>
          </cell>
          <cell r="U577">
            <v>14.41</v>
          </cell>
          <cell r="W577">
            <v>41.308039999999998</v>
          </cell>
          <cell r="AD577">
            <v>108.826984</v>
          </cell>
        </row>
        <row r="578">
          <cell r="D578" t="str">
            <v>KVX-M12501000</v>
          </cell>
          <cell r="E578">
            <v>1115.6867760749999</v>
          </cell>
          <cell r="F578">
            <v>17</v>
          </cell>
          <cell r="G578">
            <v>612</v>
          </cell>
          <cell r="H578">
            <v>149.56317162500002</v>
          </cell>
          <cell r="M578">
            <v>99.807356250000012</v>
          </cell>
          <cell r="N578">
            <v>39.427849999999999</v>
          </cell>
          <cell r="O578">
            <v>12.4625</v>
          </cell>
          <cell r="Q578">
            <v>2.9</v>
          </cell>
          <cell r="R578">
            <v>8.3986041999999994</v>
          </cell>
          <cell r="S578">
            <v>16.25526</v>
          </cell>
          <cell r="U578">
            <v>14.41</v>
          </cell>
          <cell r="W578">
            <v>51.635049999999993</v>
          </cell>
          <cell r="AD578">
            <v>108.826984</v>
          </cell>
        </row>
        <row r="579">
          <cell r="D579" t="str">
            <v>KVX-M15001000</v>
          </cell>
          <cell r="E579">
            <v>1186.26596165</v>
          </cell>
          <cell r="F579">
            <v>17</v>
          </cell>
          <cell r="G579">
            <v>612</v>
          </cell>
          <cell r="H579">
            <v>179.47580595000002</v>
          </cell>
          <cell r="M579">
            <v>119.76882750000001</v>
          </cell>
          <cell r="N579">
            <v>47.313420000000008</v>
          </cell>
          <cell r="O579">
            <v>14.955000000000002</v>
          </cell>
          <cell r="Q579">
            <v>2.9</v>
          </cell>
          <cell r="R579">
            <v>8.3986041999999994</v>
          </cell>
          <cell r="S579">
            <v>16.25526</v>
          </cell>
          <cell r="U579">
            <v>14.41</v>
          </cell>
          <cell r="W579">
            <v>61.962060000000001</v>
          </cell>
          <cell r="AD579">
            <v>108.826984</v>
          </cell>
        </row>
        <row r="580">
          <cell r="D580" t="str">
            <v>KVX-M17501000</v>
          </cell>
          <cell r="E580">
            <v>1292.8451472250001</v>
          </cell>
          <cell r="F580">
            <v>18</v>
          </cell>
          <cell r="G580">
            <v>648</v>
          </cell>
          <cell r="H580">
            <v>209.38844027500002</v>
          </cell>
          <cell r="M580">
            <v>139.73029875</v>
          </cell>
          <cell r="N580">
            <v>55.198990000000002</v>
          </cell>
          <cell r="O580">
            <v>17.447500000000002</v>
          </cell>
          <cell r="Q580">
            <v>2.9</v>
          </cell>
          <cell r="R580">
            <v>8.3986041999999994</v>
          </cell>
          <cell r="S580">
            <v>16.25526</v>
          </cell>
          <cell r="U580">
            <v>14.41</v>
          </cell>
          <cell r="W580">
            <v>72.289069999999995</v>
          </cell>
          <cell r="AD580">
            <v>108.826984</v>
          </cell>
        </row>
        <row r="581">
          <cell r="D581" t="str">
            <v>KVX-M20001000</v>
          </cell>
          <cell r="E581">
            <v>1363.4243328</v>
          </cell>
          <cell r="F581">
            <v>18</v>
          </cell>
          <cell r="G581">
            <v>648</v>
          </cell>
          <cell r="H581">
            <v>239.30107460000002</v>
          </cell>
          <cell r="M581">
            <v>159.69177000000002</v>
          </cell>
          <cell r="N581">
            <v>63.084560000000003</v>
          </cell>
          <cell r="O581">
            <v>19.940000000000001</v>
          </cell>
          <cell r="Q581">
            <v>2.9</v>
          </cell>
          <cell r="R581">
            <v>8.3986041999999994</v>
          </cell>
          <cell r="S581">
            <v>16.25526</v>
          </cell>
          <cell r="U581">
            <v>14.41</v>
          </cell>
          <cell r="W581">
            <v>82.616079999999997</v>
          </cell>
          <cell r="AD581">
            <v>108.826984</v>
          </cell>
        </row>
        <row r="582">
          <cell r="D582" t="str">
            <v>KVX-M22501000</v>
          </cell>
          <cell r="E582">
            <v>1448.4135183749997</v>
          </cell>
          <cell r="F582">
            <v>18</v>
          </cell>
          <cell r="G582">
            <v>648</v>
          </cell>
          <cell r="H582">
            <v>269.21370892500005</v>
          </cell>
          <cell r="M582">
            <v>179.65324125000001</v>
          </cell>
          <cell r="N582">
            <v>70.970130000000012</v>
          </cell>
          <cell r="O582">
            <v>22.432500000000001</v>
          </cell>
          <cell r="Q582">
            <v>2.9</v>
          </cell>
          <cell r="R582">
            <v>8.3986041999999994</v>
          </cell>
          <cell r="S582">
            <v>16.25526</v>
          </cell>
          <cell r="U582">
            <v>28.82</v>
          </cell>
          <cell r="W582">
            <v>92.943089999999998</v>
          </cell>
          <cell r="AD582">
            <v>108.826984</v>
          </cell>
        </row>
        <row r="583">
          <cell r="D583" t="str">
            <v>KVX-M25001000</v>
          </cell>
          <cell r="E583">
            <v>1554.9927039499999</v>
          </cell>
          <cell r="F583">
            <v>19</v>
          </cell>
          <cell r="G583">
            <v>684</v>
          </cell>
          <cell r="H583">
            <v>299.12634325000005</v>
          </cell>
          <cell r="M583">
            <v>199.61471250000002</v>
          </cell>
          <cell r="N583">
            <v>78.855699999999999</v>
          </cell>
          <cell r="O583">
            <v>24.925000000000001</v>
          </cell>
          <cell r="Q583">
            <v>2.9</v>
          </cell>
          <cell r="R583">
            <v>8.3986041999999994</v>
          </cell>
          <cell r="S583">
            <v>16.25526</v>
          </cell>
          <cell r="U583">
            <v>28.82</v>
          </cell>
          <cell r="W583">
            <v>103.27009999999999</v>
          </cell>
          <cell r="AD583">
            <v>108.826984</v>
          </cell>
        </row>
        <row r="584">
          <cell r="D584" t="str">
            <v>KVX-M27501000</v>
          </cell>
          <cell r="E584">
            <v>1625.5718895249997</v>
          </cell>
          <cell r="F584">
            <v>19</v>
          </cell>
          <cell r="G584">
            <v>684</v>
          </cell>
          <cell r="H584">
            <v>329.03897757500005</v>
          </cell>
          <cell r="M584">
            <v>219.57618375000001</v>
          </cell>
          <cell r="N584">
            <v>86.74127</v>
          </cell>
          <cell r="O584">
            <v>27.4175</v>
          </cell>
          <cell r="Q584">
            <v>2.9</v>
          </cell>
          <cell r="R584">
            <v>8.3986041999999994</v>
          </cell>
          <cell r="S584">
            <v>16.25526</v>
          </cell>
          <cell r="U584">
            <v>28.82</v>
          </cell>
          <cell r="W584">
            <v>113.59711</v>
          </cell>
          <cell r="AD584">
            <v>108.826984</v>
          </cell>
        </row>
        <row r="585">
          <cell r="D585" t="str">
            <v>KVX-M30001000</v>
          </cell>
          <cell r="E585">
            <v>1696.1510750999998</v>
          </cell>
          <cell r="F585">
            <v>19</v>
          </cell>
          <cell r="G585">
            <v>684</v>
          </cell>
          <cell r="H585">
            <v>358.95161190000005</v>
          </cell>
          <cell r="M585">
            <v>239.53765500000003</v>
          </cell>
          <cell r="N585">
            <v>94.626840000000016</v>
          </cell>
          <cell r="O585">
            <v>29.910000000000004</v>
          </cell>
          <cell r="Q585">
            <v>2.9</v>
          </cell>
          <cell r="R585">
            <v>8.3986041999999994</v>
          </cell>
          <cell r="S585">
            <v>16.25526</v>
          </cell>
          <cell r="U585">
            <v>28.82</v>
          </cell>
          <cell r="W585">
            <v>123.92412</v>
          </cell>
          <cell r="AD585">
            <v>108.826984</v>
          </cell>
        </row>
        <row r="586">
          <cell r="D586" t="str">
            <v>KVX-M10001250</v>
          </cell>
          <cell r="E586">
            <v>1045.1075905</v>
          </cell>
          <cell r="F586">
            <v>17</v>
          </cell>
          <cell r="G586">
            <v>612</v>
          </cell>
          <cell r="H586">
            <v>119.65053730000001</v>
          </cell>
          <cell r="M586">
            <v>79.84588500000001</v>
          </cell>
          <cell r="N586">
            <v>31.542280000000002</v>
          </cell>
          <cell r="O586">
            <v>9.9700000000000006</v>
          </cell>
          <cell r="Q586">
            <v>2.9</v>
          </cell>
          <cell r="R586">
            <v>8.3986041999999994</v>
          </cell>
          <cell r="S586">
            <v>16.25526</v>
          </cell>
          <cell r="U586">
            <v>14.41</v>
          </cell>
          <cell r="W586">
            <v>41.308039999999998</v>
          </cell>
          <cell r="AD586">
            <v>108.826984</v>
          </cell>
        </row>
        <row r="587">
          <cell r="D587" t="str">
            <v>KVX-M12501250</v>
          </cell>
          <cell r="E587">
            <v>1115.6867760749999</v>
          </cell>
          <cell r="F587">
            <v>17</v>
          </cell>
          <cell r="G587">
            <v>612</v>
          </cell>
          <cell r="H587">
            <v>149.56317162500002</v>
          </cell>
          <cell r="M587">
            <v>99.807356250000012</v>
          </cell>
          <cell r="N587">
            <v>39.427849999999999</v>
          </cell>
          <cell r="O587">
            <v>12.4625</v>
          </cell>
          <cell r="Q587">
            <v>2.9</v>
          </cell>
          <cell r="R587">
            <v>8.3986041999999994</v>
          </cell>
          <cell r="S587">
            <v>16.25526</v>
          </cell>
          <cell r="U587">
            <v>14.41</v>
          </cell>
          <cell r="W587">
            <v>51.635049999999993</v>
          </cell>
          <cell r="AD587">
            <v>108.826984</v>
          </cell>
        </row>
        <row r="588">
          <cell r="D588" t="str">
            <v>KVX-M15001250</v>
          </cell>
          <cell r="E588">
            <v>1186.26596165</v>
          </cell>
          <cell r="F588">
            <v>17</v>
          </cell>
          <cell r="G588">
            <v>612</v>
          </cell>
          <cell r="H588">
            <v>179.47580595000002</v>
          </cell>
          <cell r="M588">
            <v>119.76882750000001</v>
          </cell>
          <cell r="N588">
            <v>47.313420000000008</v>
          </cell>
          <cell r="O588">
            <v>14.955000000000002</v>
          </cell>
          <cell r="Q588">
            <v>2.9</v>
          </cell>
          <cell r="R588">
            <v>8.3986041999999994</v>
          </cell>
          <cell r="S588">
            <v>16.25526</v>
          </cell>
          <cell r="U588">
            <v>14.41</v>
          </cell>
          <cell r="W588">
            <v>61.962060000000001</v>
          </cell>
          <cell r="AD588">
            <v>108.826984</v>
          </cell>
        </row>
        <row r="589">
          <cell r="D589" t="str">
            <v>KVX-M17501250</v>
          </cell>
          <cell r="E589">
            <v>1292.8451472250001</v>
          </cell>
          <cell r="F589">
            <v>18</v>
          </cell>
          <cell r="G589">
            <v>648</v>
          </cell>
          <cell r="H589">
            <v>209.38844027500002</v>
          </cell>
          <cell r="M589">
            <v>139.73029875</v>
          </cell>
          <cell r="N589">
            <v>55.198990000000002</v>
          </cell>
          <cell r="O589">
            <v>17.447500000000002</v>
          </cell>
          <cell r="Q589">
            <v>2.9</v>
          </cell>
          <cell r="R589">
            <v>8.3986041999999994</v>
          </cell>
          <cell r="S589">
            <v>16.25526</v>
          </cell>
          <cell r="U589">
            <v>14.41</v>
          </cell>
          <cell r="W589">
            <v>72.289069999999995</v>
          </cell>
          <cell r="AD589">
            <v>108.826984</v>
          </cell>
        </row>
        <row r="590">
          <cell r="D590" t="str">
            <v>KVX-M20001250</v>
          </cell>
          <cell r="E590">
            <v>1363.4243328</v>
          </cell>
          <cell r="F590">
            <v>18</v>
          </cell>
          <cell r="G590">
            <v>648</v>
          </cell>
          <cell r="H590">
            <v>239.30107460000002</v>
          </cell>
          <cell r="M590">
            <v>159.69177000000002</v>
          </cell>
          <cell r="N590">
            <v>63.084560000000003</v>
          </cell>
          <cell r="O590">
            <v>19.940000000000001</v>
          </cell>
          <cell r="Q590">
            <v>2.9</v>
          </cell>
          <cell r="R590">
            <v>8.3986041999999994</v>
          </cell>
          <cell r="S590">
            <v>16.25526</v>
          </cell>
          <cell r="U590">
            <v>14.41</v>
          </cell>
          <cell r="W590">
            <v>82.616079999999997</v>
          </cell>
          <cell r="AD590">
            <v>108.826984</v>
          </cell>
        </row>
        <row r="591">
          <cell r="D591" t="str">
            <v>KVX-M22501250</v>
          </cell>
          <cell r="E591">
            <v>1448.4135183749997</v>
          </cell>
          <cell r="F591">
            <v>18</v>
          </cell>
          <cell r="G591">
            <v>648</v>
          </cell>
          <cell r="H591">
            <v>269.21370892500005</v>
          </cell>
          <cell r="M591">
            <v>179.65324125000001</v>
          </cell>
          <cell r="N591">
            <v>70.970130000000012</v>
          </cell>
          <cell r="O591">
            <v>22.432500000000001</v>
          </cell>
          <cell r="Q591">
            <v>2.9</v>
          </cell>
          <cell r="R591">
            <v>8.3986041999999994</v>
          </cell>
          <cell r="S591">
            <v>16.25526</v>
          </cell>
          <cell r="U591">
            <v>28.82</v>
          </cell>
          <cell r="W591">
            <v>92.943089999999998</v>
          </cell>
          <cell r="AD591">
            <v>108.826984</v>
          </cell>
        </row>
        <row r="592">
          <cell r="D592" t="str">
            <v>KVX-M25001250</v>
          </cell>
          <cell r="E592">
            <v>1554.9927039499999</v>
          </cell>
          <cell r="F592">
            <v>19</v>
          </cell>
          <cell r="G592">
            <v>684</v>
          </cell>
          <cell r="H592">
            <v>299.12634325000005</v>
          </cell>
          <cell r="M592">
            <v>199.61471250000002</v>
          </cell>
          <cell r="N592">
            <v>78.855699999999999</v>
          </cell>
          <cell r="O592">
            <v>24.925000000000001</v>
          </cell>
          <cell r="Q592">
            <v>2.9</v>
          </cell>
          <cell r="R592">
            <v>8.3986041999999994</v>
          </cell>
          <cell r="S592">
            <v>16.25526</v>
          </cell>
          <cell r="U592">
            <v>28.82</v>
          </cell>
          <cell r="W592">
            <v>103.27009999999999</v>
          </cell>
          <cell r="AD592">
            <v>108.826984</v>
          </cell>
        </row>
        <row r="593">
          <cell r="D593" t="str">
            <v>KVX-M27501250</v>
          </cell>
          <cell r="E593">
            <v>1625.5718895249997</v>
          </cell>
          <cell r="F593">
            <v>19</v>
          </cell>
          <cell r="G593">
            <v>684</v>
          </cell>
          <cell r="H593">
            <v>329.03897757500005</v>
          </cell>
          <cell r="M593">
            <v>219.57618375000001</v>
          </cell>
          <cell r="N593">
            <v>86.74127</v>
          </cell>
          <cell r="O593">
            <v>27.4175</v>
          </cell>
          <cell r="Q593">
            <v>2.9</v>
          </cell>
          <cell r="R593">
            <v>8.3986041999999994</v>
          </cell>
          <cell r="S593">
            <v>16.25526</v>
          </cell>
          <cell r="U593">
            <v>28.82</v>
          </cell>
          <cell r="W593">
            <v>113.59711</v>
          </cell>
          <cell r="AD593">
            <v>108.826984</v>
          </cell>
        </row>
        <row r="594">
          <cell r="D594" t="str">
            <v>KVX-M30001250</v>
          </cell>
          <cell r="E594">
            <v>1696.1510750999998</v>
          </cell>
          <cell r="F594">
            <v>19</v>
          </cell>
          <cell r="G594">
            <v>684</v>
          </cell>
          <cell r="H594">
            <v>358.95161190000005</v>
          </cell>
          <cell r="M594">
            <v>239.53765500000003</v>
          </cell>
          <cell r="N594">
            <v>94.626840000000016</v>
          </cell>
          <cell r="O594">
            <v>29.910000000000004</v>
          </cell>
          <cell r="Q594">
            <v>2.9</v>
          </cell>
          <cell r="R594">
            <v>8.3986041999999994</v>
          </cell>
          <cell r="S594">
            <v>16.25526</v>
          </cell>
          <cell r="U594">
            <v>28.82</v>
          </cell>
          <cell r="W594">
            <v>123.92412</v>
          </cell>
          <cell r="AD594">
            <v>108.826984</v>
          </cell>
        </row>
        <row r="595">
          <cell r="D595" t="str">
            <v>KVX-M10001500</v>
          </cell>
          <cell r="E595">
            <v>1090.0578664999998</v>
          </cell>
          <cell r="F595">
            <v>17</v>
          </cell>
          <cell r="G595">
            <v>612</v>
          </cell>
          <cell r="H595">
            <v>119.65053730000001</v>
          </cell>
          <cell r="M595">
            <v>79.84588500000001</v>
          </cell>
          <cell r="N595">
            <v>31.542280000000002</v>
          </cell>
          <cell r="O595">
            <v>9.9700000000000006</v>
          </cell>
          <cell r="Q595">
            <v>2.9</v>
          </cell>
          <cell r="R595">
            <v>8.3986041999999994</v>
          </cell>
          <cell r="S595">
            <v>16.25526</v>
          </cell>
          <cell r="U595">
            <v>14.41</v>
          </cell>
          <cell r="W595">
            <v>59.051569999999998</v>
          </cell>
          <cell r="AD595">
            <v>136.03372999999999</v>
          </cell>
        </row>
        <row r="596">
          <cell r="D596" t="str">
            <v>KVX-M12501500</v>
          </cell>
          <cell r="E596">
            <v>1165.0729345750001</v>
          </cell>
          <cell r="F596">
            <v>17</v>
          </cell>
          <cell r="G596">
            <v>612</v>
          </cell>
          <cell r="H596">
            <v>149.56317162500002</v>
          </cell>
          <cell r="M596">
            <v>99.807356250000012</v>
          </cell>
          <cell r="N596">
            <v>39.427849999999999</v>
          </cell>
          <cell r="O596">
            <v>12.4625</v>
          </cell>
          <cell r="Q596">
            <v>2.9</v>
          </cell>
          <cell r="R596">
            <v>8.3986041999999994</v>
          </cell>
          <cell r="S596">
            <v>16.25526</v>
          </cell>
          <cell r="U596">
            <v>14.41</v>
          </cell>
          <cell r="W596">
            <v>73.814462499999991</v>
          </cell>
          <cell r="AD596">
            <v>136.03372999999999</v>
          </cell>
        </row>
        <row r="597">
          <cell r="D597" t="str">
            <v>KVX-M15001500</v>
          </cell>
          <cell r="E597">
            <v>1240.0880026499999</v>
          </cell>
          <cell r="F597">
            <v>17</v>
          </cell>
          <cell r="G597">
            <v>612</v>
          </cell>
          <cell r="H597">
            <v>179.47580595000002</v>
          </cell>
          <cell r="M597">
            <v>119.76882750000001</v>
          </cell>
          <cell r="N597">
            <v>47.313420000000008</v>
          </cell>
          <cell r="O597">
            <v>14.955000000000002</v>
          </cell>
          <cell r="Q597">
            <v>2.9</v>
          </cell>
          <cell r="R597">
            <v>8.3986041999999994</v>
          </cell>
          <cell r="S597">
            <v>16.25526</v>
          </cell>
          <cell r="U597">
            <v>14.41</v>
          </cell>
          <cell r="W597">
            <v>88.577354999999997</v>
          </cell>
          <cell r="AD597">
            <v>136.03372999999999</v>
          </cell>
        </row>
        <row r="598">
          <cell r="D598" t="str">
            <v>KVX-M17501500</v>
          </cell>
          <cell r="E598">
            <v>1351.1030707250002</v>
          </cell>
          <cell r="F598">
            <v>18</v>
          </cell>
          <cell r="G598">
            <v>648</v>
          </cell>
          <cell r="H598">
            <v>209.38844027500002</v>
          </cell>
          <cell r="M598">
            <v>139.73029875</v>
          </cell>
          <cell r="N598">
            <v>55.198990000000002</v>
          </cell>
          <cell r="O598">
            <v>17.447500000000002</v>
          </cell>
          <cell r="Q598">
            <v>2.9</v>
          </cell>
          <cell r="R598">
            <v>8.3986041999999994</v>
          </cell>
          <cell r="S598">
            <v>16.25526</v>
          </cell>
          <cell r="U598">
            <v>14.41</v>
          </cell>
          <cell r="W598">
            <v>103.3402475</v>
          </cell>
          <cell r="AD598">
            <v>136.03372999999999</v>
          </cell>
        </row>
        <row r="599">
          <cell r="D599" t="str">
            <v>KVX-M20001500</v>
          </cell>
          <cell r="E599">
            <v>1426.1181388</v>
          </cell>
          <cell r="F599">
            <v>18</v>
          </cell>
          <cell r="G599">
            <v>648</v>
          </cell>
          <cell r="H599">
            <v>239.30107460000002</v>
          </cell>
          <cell r="M599">
            <v>159.69177000000002</v>
          </cell>
          <cell r="N599">
            <v>63.084560000000003</v>
          </cell>
          <cell r="O599">
            <v>19.940000000000001</v>
          </cell>
          <cell r="Q599">
            <v>2.9</v>
          </cell>
          <cell r="R599">
            <v>8.3986041999999994</v>
          </cell>
          <cell r="S599">
            <v>16.25526</v>
          </cell>
          <cell r="U599">
            <v>14.41</v>
          </cell>
          <cell r="W599">
            <v>118.10314</v>
          </cell>
          <cell r="AD599">
            <v>136.03372999999999</v>
          </cell>
        </row>
        <row r="600">
          <cell r="D600" t="str">
            <v>KVX-M22501500</v>
          </cell>
          <cell r="E600">
            <v>1515.5432068749997</v>
          </cell>
          <cell r="F600">
            <v>18</v>
          </cell>
          <cell r="G600">
            <v>648</v>
          </cell>
          <cell r="H600">
            <v>269.21370892500005</v>
          </cell>
          <cell r="M600">
            <v>179.65324125000001</v>
          </cell>
          <cell r="N600">
            <v>70.970130000000012</v>
          </cell>
          <cell r="O600">
            <v>22.432500000000001</v>
          </cell>
          <cell r="Q600">
            <v>2.9</v>
          </cell>
          <cell r="R600">
            <v>8.3986041999999994</v>
          </cell>
          <cell r="S600">
            <v>16.25526</v>
          </cell>
          <cell r="U600">
            <v>28.82</v>
          </cell>
          <cell r="W600">
            <v>132.86603249999999</v>
          </cell>
          <cell r="AD600">
            <v>136.03372999999999</v>
          </cell>
        </row>
        <row r="601">
          <cell r="D601" t="str">
            <v>KVX-M25001500</v>
          </cell>
          <cell r="E601">
            <v>1626.5582749499999</v>
          </cell>
          <cell r="F601">
            <v>19</v>
          </cell>
          <cell r="G601">
            <v>684</v>
          </cell>
          <cell r="H601">
            <v>299.12634325000005</v>
          </cell>
          <cell r="M601">
            <v>199.61471250000002</v>
          </cell>
          <cell r="N601">
            <v>78.855699999999999</v>
          </cell>
          <cell r="O601">
            <v>24.925000000000001</v>
          </cell>
          <cell r="Q601">
            <v>2.9</v>
          </cell>
          <cell r="R601">
            <v>8.3986041999999994</v>
          </cell>
          <cell r="S601">
            <v>16.25526</v>
          </cell>
          <cell r="U601">
            <v>28.82</v>
          </cell>
          <cell r="W601">
            <v>147.62892499999998</v>
          </cell>
          <cell r="AD601">
            <v>136.03372999999999</v>
          </cell>
        </row>
        <row r="602">
          <cell r="D602" t="str">
            <v>KVX-M27501500</v>
          </cell>
          <cell r="E602">
            <v>1701.5733430249998</v>
          </cell>
          <cell r="F602">
            <v>19</v>
          </cell>
          <cell r="G602">
            <v>684</v>
          </cell>
          <cell r="H602">
            <v>329.03897757500005</v>
          </cell>
          <cell r="M602">
            <v>219.57618375000001</v>
          </cell>
          <cell r="N602">
            <v>86.74127</v>
          </cell>
          <cell r="O602">
            <v>27.4175</v>
          </cell>
          <cell r="Q602">
            <v>2.9</v>
          </cell>
          <cell r="R602">
            <v>8.3986041999999994</v>
          </cell>
          <cell r="S602">
            <v>16.25526</v>
          </cell>
          <cell r="U602">
            <v>28.82</v>
          </cell>
          <cell r="W602">
            <v>162.3918175</v>
          </cell>
          <cell r="AD602">
            <v>136.03372999999999</v>
          </cell>
        </row>
        <row r="603">
          <cell r="D603" t="str">
            <v>KVX-M30001500</v>
          </cell>
          <cell r="E603">
            <v>1776.5884111</v>
          </cell>
          <cell r="F603">
            <v>19</v>
          </cell>
          <cell r="G603">
            <v>684</v>
          </cell>
          <cell r="H603">
            <v>358.95161190000005</v>
          </cell>
          <cell r="M603">
            <v>239.53765500000003</v>
          </cell>
          <cell r="N603">
            <v>94.626840000000016</v>
          </cell>
          <cell r="O603">
            <v>29.910000000000004</v>
          </cell>
          <cell r="Q603">
            <v>2.9</v>
          </cell>
          <cell r="R603">
            <v>8.3986041999999994</v>
          </cell>
          <cell r="S603">
            <v>16.25526</v>
          </cell>
          <cell r="U603">
            <v>28.82</v>
          </cell>
          <cell r="W603">
            <v>177.15470999999999</v>
          </cell>
          <cell r="AD603">
            <v>136.03372999999999</v>
          </cell>
        </row>
        <row r="604">
          <cell r="D604" t="str">
            <v>KVX-M10001750</v>
          </cell>
          <cell r="E604">
            <v>1175.2268104999998</v>
          </cell>
          <cell r="F604">
            <v>17</v>
          </cell>
          <cell r="G604">
            <v>612</v>
          </cell>
          <cell r="H604">
            <v>119.65053730000001</v>
          </cell>
          <cell r="M604">
            <v>79.84588500000001</v>
          </cell>
          <cell r="N604">
            <v>31.542280000000002</v>
          </cell>
          <cell r="O604">
            <v>9.9700000000000006</v>
          </cell>
          <cell r="Q604">
            <v>2.9</v>
          </cell>
          <cell r="R604">
            <v>8.3986041999999994</v>
          </cell>
          <cell r="S604">
            <v>16.25526</v>
          </cell>
          <cell r="U604">
            <v>14.41</v>
          </cell>
          <cell r="W604">
            <v>70.880589999999998</v>
          </cell>
          <cell r="AD604">
            <v>209.37365399999999</v>
          </cell>
        </row>
        <row r="605">
          <cell r="D605" t="str">
            <v>KVX-M12501750</v>
          </cell>
          <cell r="E605">
            <v>1253.1991335749999</v>
          </cell>
          <cell r="F605">
            <v>17</v>
          </cell>
          <cell r="G605">
            <v>612</v>
          </cell>
          <cell r="H605">
            <v>149.56317162500002</v>
          </cell>
          <cell r="M605">
            <v>99.807356250000012</v>
          </cell>
          <cell r="N605">
            <v>39.427849999999999</v>
          </cell>
          <cell r="O605">
            <v>12.4625</v>
          </cell>
          <cell r="Q605">
            <v>2.9</v>
          </cell>
          <cell r="R605">
            <v>8.3986041999999994</v>
          </cell>
          <cell r="S605">
            <v>16.25526</v>
          </cell>
          <cell r="U605">
            <v>14.41</v>
          </cell>
          <cell r="W605">
            <v>88.600737500000008</v>
          </cell>
          <cell r="AD605">
            <v>209.37365399999999</v>
          </cell>
        </row>
        <row r="606">
          <cell r="D606" t="str">
            <v>KVX-M15001750</v>
          </cell>
          <cell r="E606">
            <v>1331.17145665</v>
          </cell>
          <cell r="F606">
            <v>17</v>
          </cell>
          <cell r="G606">
            <v>612</v>
          </cell>
          <cell r="H606">
            <v>179.47580595000002</v>
          </cell>
          <cell r="M606">
            <v>119.76882750000001</v>
          </cell>
          <cell r="N606">
            <v>47.313420000000008</v>
          </cell>
          <cell r="O606">
            <v>14.955000000000002</v>
          </cell>
          <cell r="Q606">
            <v>2.9</v>
          </cell>
          <cell r="R606">
            <v>8.3986041999999994</v>
          </cell>
          <cell r="S606">
            <v>16.25526</v>
          </cell>
          <cell r="U606">
            <v>14.41</v>
          </cell>
          <cell r="W606">
            <v>106.32088499999999</v>
          </cell>
          <cell r="AD606">
            <v>209.37365399999999</v>
          </cell>
        </row>
        <row r="607">
          <cell r="D607" t="str">
            <v>KVX-M17501750</v>
          </cell>
          <cell r="E607">
            <v>1445.1437797250001</v>
          </cell>
          <cell r="F607">
            <v>18</v>
          </cell>
          <cell r="G607">
            <v>648</v>
          </cell>
          <cell r="H607">
            <v>209.38844027500002</v>
          </cell>
          <cell r="M607">
            <v>139.73029875</v>
          </cell>
          <cell r="N607">
            <v>55.198990000000002</v>
          </cell>
          <cell r="O607">
            <v>17.447500000000002</v>
          </cell>
          <cell r="Q607">
            <v>2.9</v>
          </cell>
          <cell r="R607">
            <v>8.3986041999999994</v>
          </cell>
          <cell r="S607">
            <v>16.25526</v>
          </cell>
          <cell r="U607">
            <v>14.41</v>
          </cell>
          <cell r="W607">
            <v>124.0410325</v>
          </cell>
          <cell r="AD607">
            <v>209.37365399999999</v>
          </cell>
        </row>
        <row r="608">
          <cell r="D608" t="str">
            <v>KVX-M20001750</v>
          </cell>
          <cell r="E608">
            <v>1523.1161027999999</v>
          </cell>
          <cell r="F608">
            <v>18</v>
          </cell>
          <cell r="G608">
            <v>648</v>
          </cell>
          <cell r="H608">
            <v>239.30107460000002</v>
          </cell>
          <cell r="M608">
            <v>159.69177000000002</v>
          </cell>
          <cell r="N608">
            <v>63.084560000000003</v>
          </cell>
          <cell r="O608">
            <v>19.940000000000001</v>
          </cell>
          <cell r="Q608">
            <v>2.9</v>
          </cell>
          <cell r="R608">
            <v>8.3986041999999994</v>
          </cell>
          <cell r="S608">
            <v>16.25526</v>
          </cell>
          <cell r="U608">
            <v>14.41</v>
          </cell>
          <cell r="W608">
            <v>141.76118</v>
          </cell>
          <cell r="AD608">
            <v>209.37365399999999</v>
          </cell>
        </row>
        <row r="609">
          <cell r="D609" t="str">
            <v>KVX-M22501750</v>
          </cell>
          <cell r="E609">
            <v>1615.4984258749996</v>
          </cell>
          <cell r="F609">
            <v>18</v>
          </cell>
          <cell r="G609">
            <v>648</v>
          </cell>
          <cell r="H609">
            <v>269.21370892500005</v>
          </cell>
          <cell r="M609">
            <v>179.65324125000001</v>
          </cell>
          <cell r="N609">
            <v>70.970130000000012</v>
          </cell>
          <cell r="O609">
            <v>22.432500000000001</v>
          </cell>
          <cell r="Q609">
            <v>2.9</v>
          </cell>
          <cell r="R609">
            <v>8.3986041999999994</v>
          </cell>
          <cell r="S609">
            <v>16.25526</v>
          </cell>
          <cell r="U609">
            <v>28.82</v>
          </cell>
          <cell r="W609">
            <v>159.48132749999999</v>
          </cell>
          <cell r="AD609">
            <v>209.37365399999999</v>
          </cell>
        </row>
        <row r="610">
          <cell r="D610" t="str">
            <v>KVX-M25001750</v>
          </cell>
          <cell r="E610">
            <v>1729.4707489499999</v>
          </cell>
          <cell r="F610">
            <v>19</v>
          </cell>
          <cell r="G610">
            <v>684</v>
          </cell>
          <cell r="H610">
            <v>299.12634325000005</v>
          </cell>
          <cell r="M610">
            <v>199.61471250000002</v>
          </cell>
          <cell r="N610">
            <v>78.855699999999999</v>
          </cell>
          <cell r="O610">
            <v>24.925000000000001</v>
          </cell>
          <cell r="Q610">
            <v>2.9</v>
          </cell>
          <cell r="R610">
            <v>8.3986041999999994</v>
          </cell>
          <cell r="S610">
            <v>16.25526</v>
          </cell>
          <cell r="U610">
            <v>28.82</v>
          </cell>
          <cell r="W610">
            <v>177.20147500000002</v>
          </cell>
          <cell r="AD610">
            <v>209.37365399999999</v>
          </cell>
        </row>
        <row r="611">
          <cell r="D611" t="str">
            <v>KVX-M27501750</v>
          </cell>
          <cell r="E611">
            <v>1807.4430720249998</v>
          </cell>
          <cell r="F611">
            <v>19</v>
          </cell>
          <cell r="G611">
            <v>684</v>
          </cell>
          <cell r="H611">
            <v>329.03897757500005</v>
          </cell>
          <cell r="M611">
            <v>219.57618375000001</v>
          </cell>
          <cell r="N611">
            <v>86.74127</v>
          </cell>
          <cell r="O611">
            <v>27.4175</v>
          </cell>
          <cell r="Q611">
            <v>2.9</v>
          </cell>
          <cell r="R611">
            <v>8.3986041999999994</v>
          </cell>
          <cell r="S611">
            <v>16.25526</v>
          </cell>
          <cell r="U611">
            <v>28.82</v>
          </cell>
          <cell r="W611">
            <v>194.92162249999998</v>
          </cell>
          <cell r="AD611">
            <v>209.37365399999999</v>
          </cell>
        </row>
        <row r="612">
          <cell r="D612" t="str">
            <v>KVX-M30001750</v>
          </cell>
          <cell r="E612">
            <v>1885.4153950999998</v>
          </cell>
          <cell r="F612">
            <v>19</v>
          </cell>
          <cell r="G612">
            <v>684</v>
          </cell>
          <cell r="H612">
            <v>358.95161190000005</v>
          </cell>
          <cell r="M612">
            <v>239.53765500000003</v>
          </cell>
          <cell r="N612">
            <v>94.626840000000016</v>
          </cell>
          <cell r="O612">
            <v>29.910000000000004</v>
          </cell>
          <cell r="Q612">
            <v>2.9</v>
          </cell>
          <cell r="R612">
            <v>8.3986041999999994</v>
          </cell>
          <cell r="S612">
            <v>16.25526</v>
          </cell>
          <cell r="U612">
            <v>28.82</v>
          </cell>
          <cell r="W612">
            <v>212.64176999999998</v>
          </cell>
          <cell r="AD612">
            <v>209.37365399999999</v>
          </cell>
        </row>
        <row r="613">
          <cell r="D613" t="str">
            <v>KVX-M10002000</v>
          </cell>
          <cell r="E613">
            <v>1267.4931664999999</v>
          </cell>
          <cell r="F613">
            <v>17</v>
          </cell>
          <cell r="G613">
            <v>612</v>
          </cell>
          <cell r="H613">
            <v>119.65053730000001</v>
          </cell>
          <cell r="M613">
            <v>79.84588500000001</v>
          </cell>
          <cell r="N613">
            <v>31.542280000000002</v>
          </cell>
          <cell r="O613">
            <v>9.9700000000000006</v>
          </cell>
          <cell r="Q613">
            <v>2.9</v>
          </cell>
          <cell r="R613">
            <v>8.3986041999999994</v>
          </cell>
          <cell r="S613">
            <v>16.25526</v>
          </cell>
          <cell r="U613">
            <v>14.41</v>
          </cell>
          <cell r="W613">
            <v>88.624119999999991</v>
          </cell>
          <cell r="AD613">
            <v>283.89648</v>
          </cell>
        </row>
        <row r="614">
          <cell r="D614" t="str">
            <v>KVX-M12502000</v>
          </cell>
          <cell r="E614">
            <v>1349.9013720749999</v>
          </cell>
          <cell r="F614">
            <v>17</v>
          </cell>
          <cell r="G614">
            <v>612</v>
          </cell>
          <cell r="H614">
            <v>149.56317162500002</v>
          </cell>
          <cell r="M614">
            <v>99.807356250000012</v>
          </cell>
          <cell r="N614">
            <v>39.427849999999999</v>
          </cell>
          <cell r="O614">
            <v>12.4625</v>
          </cell>
          <cell r="Q614">
            <v>2.9</v>
          </cell>
          <cell r="R614">
            <v>8.3986041999999994</v>
          </cell>
          <cell r="S614">
            <v>16.25526</v>
          </cell>
          <cell r="U614">
            <v>14.41</v>
          </cell>
          <cell r="W614">
            <v>110.78014999999999</v>
          </cell>
          <cell r="AD614">
            <v>283.89648</v>
          </cell>
        </row>
        <row r="615">
          <cell r="D615" t="str">
            <v>KVX-M15002000</v>
          </cell>
          <cell r="E615">
            <v>1432.3095776499999</v>
          </cell>
          <cell r="F615">
            <v>17</v>
          </cell>
          <cell r="G615">
            <v>612</v>
          </cell>
          <cell r="H615">
            <v>179.47580595000002</v>
          </cell>
          <cell r="M615">
            <v>119.76882750000001</v>
          </cell>
          <cell r="N615">
            <v>47.313420000000008</v>
          </cell>
          <cell r="O615">
            <v>14.955000000000002</v>
          </cell>
          <cell r="Q615">
            <v>2.9</v>
          </cell>
          <cell r="R615">
            <v>8.3986041999999994</v>
          </cell>
          <cell r="S615">
            <v>16.25526</v>
          </cell>
          <cell r="U615">
            <v>14.41</v>
          </cell>
          <cell r="W615">
            <v>132.93617999999998</v>
          </cell>
          <cell r="AD615">
            <v>283.89648</v>
          </cell>
        </row>
        <row r="616">
          <cell r="D616" t="str">
            <v>KVX-M17502000</v>
          </cell>
          <cell r="E616">
            <v>1550.7177832249999</v>
          </cell>
          <cell r="F616">
            <v>18</v>
          </cell>
          <cell r="G616">
            <v>648</v>
          </cell>
          <cell r="H616">
            <v>209.38844027500002</v>
          </cell>
          <cell r="M616">
            <v>139.73029875</v>
          </cell>
          <cell r="N616">
            <v>55.198990000000002</v>
          </cell>
          <cell r="O616">
            <v>17.447500000000002</v>
          </cell>
          <cell r="Q616">
            <v>2.9</v>
          </cell>
          <cell r="R616">
            <v>8.3986041999999994</v>
          </cell>
          <cell r="S616">
            <v>16.25526</v>
          </cell>
          <cell r="U616">
            <v>14.41</v>
          </cell>
          <cell r="W616">
            <v>155.09220999999999</v>
          </cell>
          <cell r="AD616">
            <v>283.89648</v>
          </cell>
        </row>
        <row r="617">
          <cell r="D617" t="str">
            <v>KVX-M20002000</v>
          </cell>
          <cell r="E617">
            <v>1633.1259888</v>
          </cell>
          <cell r="F617">
            <v>18</v>
          </cell>
          <cell r="G617">
            <v>648</v>
          </cell>
          <cell r="H617">
            <v>239.30107460000002</v>
          </cell>
          <cell r="M617">
            <v>159.69177000000002</v>
          </cell>
          <cell r="N617">
            <v>63.084560000000003</v>
          </cell>
          <cell r="O617">
            <v>19.940000000000001</v>
          </cell>
          <cell r="Q617">
            <v>2.9</v>
          </cell>
          <cell r="R617">
            <v>8.3986041999999994</v>
          </cell>
          <cell r="S617">
            <v>16.25526</v>
          </cell>
          <cell r="U617">
            <v>14.41</v>
          </cell>
          <cell r="W617">
            <v>177.24823999999998</v>
          </cell>
          <cell r="AD617">
            <v>283.89648</v>
          </cell>
        </row>
        <row r="618">
          <cell r="D618" t="str">
            <v>KVX-M22502000</v>
          </cell>
          <cell r="E618">
            <v>1729.9441943749998</v>
          </cell>
          <cell r="F618">
            <v>18</v>
          </cell>
          <cell r="G618">
            <v>648</v>
          </cell>
          <cell r="H618">
            <v>269.21370892500005</v>
          </cell>
          <cell r="M618">
            <v>179.65324125000001</v>
          </cell>
          <cell r="N618">
            <v>70.970130000000012</v>
          </cell>
          <cell r="O618">
            <v>22.432500000000001</v>
          </cell>
          <cell r="Q618">
            <v>2.9</v>
          </cell>
          <cell r="R618">
            <v>8.3986041999999994</v>
          </cell>
          <cell r="S618">
            <v>16.25526</v>
          </cell>
          <cell r="U618">
            <v>28.82</v>
          </cell>
          <cell r="W618">
            <v>199.40427</v>
          </cell>
          <cell r="AD618">
            <v>283.89648</v>
          </cell>
        </row>
        <row r="619">
          <cell r="D619" t="str">
            <v>KVX-M25002000</v>
          </cell>
          <cell r="E619">
            <v>1848.3523999499998</v>
          </cell>
          <cell r="F619">
            <v>19</v>
          </cell>
          <cell r="G619">
            <v>684</v>
          </cell>
          <cell r="H619">
            <v>299.12634325000005</v>
          </cell>
          <cell r="M619">
            <v>199.61471250000002</v>
          </cell>
          <cell r="N619">
            <v>78.855699999999999</v>
          </cell>
          <cell r="O619">
            <v>24.925000000000001</v>
          </cell>
          <cell r="Q619">
            <v>2.9</v>
          </cell>
          <cell r="R619">
            <v>8.3986041999999994</v>
          </cell>
          <cell r="S619">
            <v>16.25526</v>
          </cell>
          <cell r="U619">
            <v>28.82</v>
          </cell>
          <cell r="W619">
            <v>221.56029999999998</v>
          </cell>
          <cell r="AD619">
            <v>283.89648</v>
          </cell>
        </row>
        <row r="620">
          <cell r="D620" t="str">
            <v>KVX-M27502000</v>
          </cell>
          <cell r="E620">
            <v>1930.7606055249998</v>
          </cell>
          <cell r="F620">
            <v>19</v>
          </cell>
          <cell r="G620">
            <v>684</v>
          </cell>
          <cell r="H620">
            <v>329.03897757500005</v>
          </cell>
          <cell r="M620">
            <v>219.57618375000001</v>
          </cell>
          <cell r="N620">
            <v>86.74127</v>
          </cell>
          <cell r="O620">
            <v>27.4175</v>
          </cell>
          <cell r="Q620">
            <v>2.9</v>
          </cell>
          <cell r="R620">
            <v>8.3986041999999994</v>
          </cell>
          <cell r="S620">
            <v>16.25526</v>
          </cell>
          <cell r="U620">
            <v>28.82</v>
          </cell>
          <cell r="W620">
            <v>243.71633</v>
          </cell>
          <cell r="AD620">
            <v>283.89648</v>
          </cell>
        </row>
        <row r="621">
          <cell r="D621" t="str">
            <v>KVX-M30002000</v>
          </cell>
          <cell r="E621">
            <v>2013.1688110999999</v>
          </cell>
          <cell r="F621">
            <v>19</v>
          </cell>
          <cell r="G621">
            <v>684</v>
          </cell>
          <cell r="H621">
            <v>358.95161190000005</v>
          </cell>
          <cell r="M621">
            <v>239.53765500000003</v>
          </cell>
          <cell r="N621">
            <v>94.626840000000016</v>
          </cell>
          <cell r="O621">
            <v>29.910000000000004</v>
          </cell>
          <cell r="Q621">
            <v>2.9</v>
          </cell>
          <cell r="R621">
            <v>8.3986041999999994</v>
          </cell>
          <cell r="S621">
            <v>16.25526</v>
          </cell>
          <cell r="U621">
            <v>28.82</v>
          </cell>
          <cell r="W621">
            <v>265.87235999999996</v>
          </cell>
          <cell r="AD621">
            <v>283.89648</v>
          </cell>
        </row>
        <row r="622">
          <cell r="D622" t="str">
            <v>UVX-M10001000</v>
          </cell>
          <cell r="E622">
            <v>1261.1119373999998</v>
          </cell>
          <cell r="F622">
            <v>21</v>
          </cell>
          <cell r="G622">
            <v>756</v>
          </cell>
          <cell r="H622">
            <v>160.99296219999999</v>
          </cell>
          <cell r="M622">
            <v>79.84588500000001</v>
          </cell>
          <cell r="N622">
            <v>31.542280000000002</v>
          </cell>
          <cell r="O622">
            <v>9.9700000000000006</v>
          </cell>
          <cell r="P622">
            <v>30.661922000000001</v>
          </cell>
          <cell r="Q622">
            <v>2.9</v>
          </cell>
          <cell r="R622">
            <v>8.3986041999999994</v>
          </cell>
          <cell r="S622">
            <v>16.25526</v>
          </cell>
          <cell r="U622">
            <v>14.41</v>
          </cell>
          <cell r="W622">
            <v>41.308039999999998</v>
          </cell>
          <cell r="AD622">
            <v>108.826984</v>
          </cell>
        </row>
        <row r="623">
          <cell r="D623" t="str">
            <v>UVX-M12501000</v>
          </cell>
          <cell r="E623">
            <v>1342.0267292000003</v>
          </cell>
          <cell r="F623">
            <v>21</v>
          </cell>
          <cell r="G623">
            <v>756</v>
          </cell>
          <cell r="H623">
            <v>201.24120274999999</v>
          </cell>
          <cell r="M623">
            <v>99.807356250000012</v>
          </cell>
          <cell r="N623">
            <v>39.427849999999999</v>
          </cell>
          <cell r="O623">
            <v>12.4625</v>
          </cell>
          <cell r="P623">
            <v>30.661922000000001</v>
          </cell>
          <cell r="Q623">
            <v>2.9</v>
          </cell>
          <cell r="R623">
            <v>8.3986041999999994</v>
          </cell>
          <cell r="S623">
            <v>16.25526</v>
          </cell>
          <cell r="U623">
            <v>14.41</v>
          </cell>
          <cell r="W623">
            <v>51.635049999999993</v>
          </cell>
          <cell r="AD623">
            <v>108.826984</v>
          </cell>
        </row>
        <row r="624">
          <cell r="D624" t="str">
            <v>UVX-M15001000</v>
          </cell>
          <cell r="E624">
            <v>1422.941521</v>
          </cell>
          <cell r="F624">
            <v>21</v>
          </cell>
          <cell r="G624">
            <v>756</v>
          </cell>
          <cell r="H624">
            <v>241.48944329999998</v>
          </cell>
          <cell r="M624">
            <v>119.76882750000001</v>
          </cell>
          <cell r="N624">
            <v>47.313420000000008</v>
          </cell>
          <cell r="O624">
            <v>14.955000000000002</v>
          </cell>
          <cell r="P624">
            <v>30.661922000000001</v>
          </cell>
          <cell r="Q624">
            <v>2.9</v>
          </cell>
          <cell r="R624">
            <v>8.3986041999999994</v>
          </cell>
          <cell r="S624">
            <v>16.25526</v>
          </cell>
          <cell r="U624">
            <v>14.41</v>
          </cell>
          <cell r="W624">
            <v>61.962060000000001</v>
          </cell>
          <cell r="AD624">
            <v>108.826984</v>
          </cell>
        </row>
        <row r="625">
          <cell r="D625" t="str">
            <v>UVX-M17501000</v>
          </cell>
          <cell r="E625">
            <v>1503.8563128000001</v>
          </cell>
          <cell r="F625">
            <v>21</v>
          </cell>
          <cell r="G625">
            <v>756</v>
          </cell>
          <cell r="H625">
            <v>281.73768385</v>
          </cell>
          <cell r="M625">
            <v>139.73029875</v>
          </cell>
          <cell r="N625">
            <v>55.198990000000002</v>
          </cell>
          <cell r="O625">
            <v>17.447500000000002</v>
          </cell>
          <cell r="P625">
            <v>30.661922000000001</v>
          </cell>
          <cell r="Q625">
            <v>2.9</v>
          </cell>
          <cell r="R625">
            <v>8.3986041999999994</v>
          </cell>
          <cell r="S625">
            <v>16.25526</v>
          </cell>
          <cell r="U625">
            <v>14.41</v>
          </cell>
          <cell r="W625">
            <v>72.289069999999995</v>
          </cell>
          <cell r="AD625">
            <v>108.826984</v>
          </cell>
        </row>
        <row r="626">
          <cell r="D626" t="str">
            <v>UVX-M20001000</v>
          </cell>
          <cell r="E626">
            <v>1593.8203048999999</v>
          </cell>
          <cell r="F626">
            <v>21</v>
          </cell>
          <cell r="G626">
            <v>756</v>
          </cell>
          <cell r="H626">
            <v>321.98592439999999</v>
          </cell>
          <cell r="M626">
            <v>159.69177000000002</v>
          </cell>
          <cell r="N626">
            <v>63.084560000000003</v>
          </cell>
          <cell r="O626">
            <v>19.940000000000001</v>
          </cell>
          <cell r="P626">
            <v>39.7111223</v>
          </cell>
          <cell r="Q626">
            <v>2.9</v>
          </cell>
          <cell r="R626">
            <v>8.3986041999999994</v>
          </cell>
          <cell r="S626">
            <v>16.25526</v>
          </cell>
          <cell r="U626">
            <v>14.41</v>
          </cell>
          <cell r="W626">
            <v>82.616079999999997</v>
          </cell>
          <cell r="AD626">
            <v>108.826984</v>
          </cell>
        </row>
        <row r="627">
          <cell r="D627" t="str">
            <v>UVX-M22501000</v>
          </cell>
          <cell r="E627">
            <v>1725.1450966999996</v>
          </cell>
          <cell r="F627">
            <v>22</v>
          </cell>
          <cell r="G627">
            <v>792</v>
          </cell>
          <cell r="H627">
            <v>362.23416494999998</v>
          </cell>
          <cell r="M627">
            <v>179.65324125000001</v>
          </cell>
          <cell r="N627">
            <v>70.970130000000012</v>
          </cell>
          <cell r="O627">
            <v>22.432500000000001</v>
          </cell>
          <cell r="P627">
            <v>39.7111223</v>
          </cell>
          <cell r="Q627">
            <v>2.9</v>
          </cell>
          <cell r="R627">
            <v>8.3986041999999994</v>
          </cell>
          <cell r="S627">
            <v>16.25526</v>
          </cell>
          <cell r="U627">
            <v>28.82</v>
          </cell>
          <cell r="W627">
            <v>92.943089999999998</v>
          </cell>
          <cell r="AD627">
            <v>108.826984</v>
          </cell>
        </row>
        <row r="628">
          <cell r="D628" t="str">
            <v>UVX-M25001000</v>
          </cell>
          <cell r="E628">
            <v>1806.0598884999997</v>
          </cell>
          <cell r="F628">
            <v>22</v>
          </cell>
          <cell r="G628">
            <v>792</v>
          </cell>
          <cell r="H628">
            <v>402.48240549999997</v>
          </cell>
          <cell r="M628">
            <v>199.61471250000002</v>
          </cell>
          <cell r="N628">
            <v>78.855699999999999</v>
          </cell>
          <cell r="O628">
            <v>24.925000000000001</v>
          </cell>
          <cell r="P628">
            <v>39.7111223</v>
          </cell>
          <cell r="Q628">
            <v>2.9</v>
          </cell>
          <cell r="R628">
            <v>8.3986041999999994</v>
          </cell>
          <cell r="S628">
            <v>16.25526</v>
          </cell>
          <cell r="U628">
            <v>28.82</v>
          </cell>
          <cell r="W628">
            <v>103.27009999999999</v>
          </cell>
          <cell r="AD628">
            <v>108.826984</v>
          </cell>
        </row>
        <row r="629">
          <cell r="D629" t="str">
            <v>UVX-M27501000</v>
          </cell>
          <cell r="E629">
            <v>1922.9746802999996</v>
          </cell>
          <cell r="F629">
            <v>23</v>
          </cell>
          <cell r="G629">
            <v>828</v>
          </cell>
          <cell r="H629">
            <v>442.73064604999996</v>
          </cell>
          <cell r="M629">
            <v>219.57618375000001</v>
          </cell>
          <cell r="N629">
            <v>86.74127</v>
          </cell>
          <cell r="O629">
            <v>27.4175</v>
          </cell>
          <cell r="P629">
            <v>39.7111223</v>
          </cell>
          <cell r="Q629">
            <v>2.9</v>
          </cell>
          <cell r="R629">
            <v>8.3986041999999994</v>
          </cell>
          <cell r="S629">
            <v>16.25526</v>
          </cell>
          <cell r="U629">
            <v>28.82</v>
          </cell>
          <cell r="W629">
            <v>113.59711</v>
          </cell>
          <cell r="AD629">
            <v>108.826984</v>
          </cell>
        </row>
        <row r="630">
          <cell r="D630" t="str">
            <v>UVX-M30001000</v>
          </cell>
          <cell r="E630">
            <v>2003.8894720999997</v>
          </cell>
          <cell r="F630">
            <v>23</v>
          </cell>
          <cell r="G630">
            <v>828</v>
          </cell>
          <cell r="H630">
            <v>482.97888659999995</v>
          </cell>
          <cell r="M630">
            <v>239.53765500000003</v>
          </cell>
          <cell r="N630">
            <v>94.626840000000016</v>
          </cell>
          <cell r="O630">
            <v>29.910000000000004</v>
          </cell>
          <cell r="P630">
            <v>39.7111223</v>
          </cell>
          <cell r="Q630">
            <v>2.9</v>
          </cell>
          <cell r="R630">
            <v>8.3986041999999994</v>
          </cell>
          <cell r="S630">
            <v>16.25526</v>
          </cell>
          <cell r="U630">
            <v>28.82</v>
          </cell>
          <cell r="W630">
            <v>123.92412</v>
          </cell>
          <cell r="AD630">
            <v>108.826984</v>
          </cell>
        </row>
        <row r="631">
          <cell r="D631" t="str">
            <v>UVX-M10001250</v>
          </cell>
          <cell r="E631">
            <v>1261.1119373999998</v>
          </cell>
          <cell r="F631">
            <v>21</v>
          </cell>
          <cell r="G631">
            <v>756</v>
          </cell>
          <cell r="H631">
            <v>160.99296219999999</v>
          </cell>
          <cell r="M631">
            <v>79.84588500000001</v>
          </cell>
          <cell r="N631">
            <v>31.542280000000002</v>
          </cell>
          <cell r="O631">
            <v>9.9700000000000006</v>
          </cell>
          <cell r="P631">
            <v>30.661922000000001</v>
          </cell>
          <cell r="Q631">
            <v>2.9</v>
          </cell>
          <cell r="R631">
            <v>8.3986041999999994</v>
          </cell>
          <cell r="S631">
            <v>16.25526</v>
          </cell>
          <cell r="U631">
            <v>14.41</v>
          </cell>
          <cell r="W631">
            <v>41.308039999999998</v>
          </cell>
          <cell r="AD631">
            <v>108.826984</v>
          </cell>
        </row>
        <row r="632">
          <cell r="D632" t="str">
            <v>UVX-M12501250</v>
          </cell>
          <cell r="E632">
            <v>1342.0267292000003</v>
          </cell>
          <cell r="F632">
            <v>21</v>
          </cell>
          <cell r="G632">
            <v>756</v>
          </cell>
          <cell r="H632">
            <v>201.24120274999999</v>
          </cell>
          <cell r="M632">
            <v>99.807356250000012</v>
          </cell>
          <cell r="N632">
            <v>39.427849999999999</v>
          </cell>
          <cell r="O632">
            <v>12.4625</v>
          </cell>
          <cell r="P632">
            <v>30.661922000000001</v>
          </cell>
          <cell r="Q632">
            <v>2.9</v>
          </cell>
          <cell r="R632">
            <v>8.3986041999999994</v>
          </cell>
          <cell r="S632">
            <v>16.25526</v>
          </cell>
          <cell r="U632">
            <v>14.41</v>
          </cell>
          <cell r="W632">
            <v>51.635049999999993</v>
          </cell>
          <cell r="AD632">
            <v>108.826984</v>
          </cell>
        </row>
        <row r="633">
          <cell r="D633" t="str">
            <v>UVX-M15001250</v>
          </cell>
          <cell r="E633">
            <v>1422.941521</v>
          </cell>
          <cell r="F633">
            <v>21</v>
          </cell>
          <cell r="G633">
            <v>756</v>
          </cell>
          <cell r="H633">
            <v>241.48944329999998</v>
          </cell>
          <cell r="M633">
            <v>119.76882750000001</v>
          </cell>
          <cell r="N633">
            <v>47.313420000000008</v>
          </cell>
          <cell r="O633">
            <v>14.955000000000002</v>
          </cell>
          <cell r="P633">
            <v>30.661922000000001</v>
          </cell>
          <cell r="Q633">
            <v>2.9</v>
          </cell>
          <cell r="R633">
            <v>8.3986041999999994</v>
          </cell>
          <cell r="S633">
            <v>16.25526</v>
          </cell>
          <cell r="U633">
            <v>14.41</v>
          </cell>
          <cell r="W633">
            <v>61.962060000000001</v>
          </cell>
          <cell r="AD633">
            <v>108.826984</v>
          </cell>
        </row>
        <row r="634">
          <cell r="D634" t="str">
            <v>UVX-M17501250</v>
          </cell>
          <cell r="E634">
            <v>1503.8563128000001</v>
          </cell>
          <cell r="F634">
            <v>21</v>
          </cell>
          <cell r="G634">
            <v>756</v>
          </cell>
          <cell r="H634">
            <v>281.73768385</v>
          </cell>
          <cell r="M634">
            <v>139.73029875</v>
          </cell>
          <cell r="N634">
            <v>55.198990000000002</v>
          </cell>
          <cell r="O634">
            <v>17.447500000000002</v>
          </cell>
          <cell r="P634">
            <v>30.661922000000001</v>
          </cell>
          <cell r="Q634">
            <v>2.9</v>
          </cell>
          <cell r="R634">
            <v>8.3986041999999994</v>
          </cell>
          <cell r="S634">
            <v>16.25526</v>
          </cell>
          <cell r="U634">
            <v>14.41</v>
          </cell>
          <cell r="W634">
            <v>72.289069999999995</v>
          </cell>
          <cell r="AD634">
            <v>108.826984</v>
          </cell>
        </row>
        <row r="635">
          <cell r="D635" t="str">
            <v>UVX-M20001250</v>
          </cell>
          <cell r="E635">
            <v>1593.8203048999999</v>
          </cell>
          <cell r="F635">
            <v>21</v>
          </cell>
          <cell r="G635">
            <v>756</v>
          </cell>
          <cell r="H635">
            <v>321.98592439999999</v>
          </cell>
          <cell r="M635">
            <v>159.69177000000002</v>
          </cell>
          <cell r="N635">
            <v>63.084560000000003</v>
          </cell>
          <cell r="O635">
            <v>19.940000000000001</v>
          </cell>
          <cell r="P635">
            <v>39.7111223</v>
          </cell>
          <cell r="Q635">
            <v>2.9</v>
          </cell>
          <cell r="R635">
            <v>8.3986041999999994</v>
          </cell>
          <cell r="S635">
            <v>16.25526</v>
          </cell>
          <cell r="U635">
            <v>14.41</v>
          </cell>
          <cell r="W635">
            <v>82.616079999999997</v>
          </cell>
          <cell r="AD635">
            <v>108.826984</v>
          </cell>
        </row>
        <row r="636">
          <cell r="D636" t="str">
            <v>UVX-M22501250</v>
          </cell>
          <cell r="E636">
            <v>1725.1450966999996</v>
          </cell>
          <cell r="F636">
            <v>22</v>
          </cell>
          <cell r="G636">
            <v>792</v>
          </cell>
          <cell r="H636">
            <v>362.23416494999998</v>
          </cell>
          <cell r="M636">
            <v>179.65324125000001</v>
          </cell>
          <cell r="N636">
            <v>70.970130000000012</v>
          </cell>
          <cell r="O636">
            <v>22.432500000000001</v>
          </cell>
          <cell r="P636">
            <v>39.7111223</v>
          </cell>
          <cell r="Q636">
            <v>2.9</v>
          </cell>
          <cell r="R636">
            <v>8.3986041999999994</v>
          </cell>
          <cell r="S636">
            <v>16.25526</v>
          </cell>
          <cell r="U636">
            <v>28.82</v>
          </cell>
          <cell r="W636">
            <v>92.943089999999998</v>
          </cell>
          <cell r="AD636">
            <v>108.826984</v>
          </cell>
        </row>
        <row r="637">
          <cell r="D637" t="str">
            <v>UVX-M25001250</v>
          </cell>
          <cell r="E637">
            <v>1806.0598884999997</v>
          </cell>
          <cell r="F637">
            <v>22</v>
          </cell>
          <cell r="G637">
            <v>792</v>
          </cell>
          <cell r="H637">
            <v>402.48240549999997</v>
          </cell>
          <cell r="M637">
            <v>199.61471250000002</v>
          </cell>
          <cell r="N637">
            <v>78.855699999999999</v>
          </cell>
          <cell r="O637">
            <v>24.925000000000001</v>
          </cell>
          <cell r="P637">
            <v>39.7111223</v>
          </cell>
          <cell r="Q637">
            <v>2.9</v>
          </cell>
          <cell r="R637">
            <v>8.3986041999999994</v>
          </cell>
          <cell r="S637">
            <v>16.25526</v>
          </cell>
          <cell r="U637">
            <v>28.82</v>
          </cell>
          <cell r="W637">
            <v>103.27009999999999</v>
          </cell>
          <cell r="AD637">
            <v>108.826984</v>
          </cell>
        </row>
        <row r="638">
          <cell r="D638" t="str">
            <v>UVX-M27501250</v>
          </cell>
          <cell r="E638">
            <v>1922.9746802999996</v>
          </cell>
          <cell r="F638">
            <v>23</v>
          </cell>
          <cell r="G638">
            <v>828</v>
          </cell>
          <cell r="H638">
            <v>442.73064604999996</v>
          </cell>
          <cell r="M638">
            <v>219.57618375000001</v>
          </cell>
          <cell r="N638">
            <v>86.74127</v>
          </cell>
          <cell r="O638">
            <v>27.4175</v>
          </cell>
          <cell r="P638">
            <v>39.7111223</v>
          </cell>
          <cell r="Q638">
            <v>2.9</v>
          </cell>
          <cell r="R638">
            <v>8.3986041999999994</v>
          </cell>
          <cell r="S638">
            <v>16.25526</v>
          </cell>
          <cell r="U638">
            <v>28.82</v>
          </cell>
          <cell r="W638">
            <v>113.59711</v>
          </cell>
          <cell r="AD638">
            <v>108.826984</v>
          </cell>
        </row>
        <row r="639">
          <cell r="D639" t="str">
            <v>UVX-M30001250</v>
          </cell>
          <cell r="E639">
            <v>2003.8894720999997</v>
          </cell>
          <cell r="F639">
            <v>23</v>
          </cell>
          <cell r="G639">
            <v>828</v>
          </cell>
          <cell r="H639">
            <v>482.97888659999995</v>
          </cell>
          <cell r="M639">
            <v>239.53765500000003</v>
          </cell>
          <cell r="N639">
            <v>94.626840000000016</v>
          </cell>
          <cell r="O639">
            <v>29.910000000000004</v>
          </cell>
          <cell r="P639">
            <v>39.7111223</v>
          </cell>
          <cell r="Q639">
            <v>2.9</v>
          </cell>
          <cell r="R639">
            <v>8.3986041999999994</v>
          </cell>
          <cell r="S639">
            <v>16.25526</v>
          </cell>
          <cell r="U639">
            <v>28.82</v>
          </cell>
          <cell r="W639">
            <v>123.92412</v>
          </cell>
          <cell r="AD639">
            <v>108.826984</v>
          </cell>
        </row>
        <row r="640">
          <cell r="D640" t="str">
            <v>UVX-M10001500</v>
          </cell>
          <cell r="E640">
            <v>1306.0622134</v>
          </cell>
          <cell r="F640">
            <v>21</v>
          </cell>
          <cell r="G640">
            <v>756</v>
          </cell>
          <cell r="H640">
            <v>160.99296219999999</v>
          </cell>
          <cell r="M640">
            <v>79.84588500000001</v>
          </cell>
          <cell r="N640">
            <v>31.542280000000002</v>
          </cell>
          <cell r="O640">
            <v>9.9700000000000006</v>
          </cell>
          <cell r="P640">
            <v>30.661922000000001</v>
          </cell>
          <cell r="Q640">
            <v>2.9</v>
          </cell>
          <cell r="R640">
            <v>8.3986041999999994</v>
          </cell>
          <cell r="S640">
            <v>16.25526</v>
          </cell>
          <cell r="U640">
            <v>14.41</v>
          </cell>
          <cell r="W640">
            <v>59.051569999999998</v>
          </cell>
          <cell r="AD640">
            <v>136.03372999999999</v>
          </cell>
        </row>
        <row r="641">
          <cell r="D641" t="str">
            <v>UVX-M12501500</v>
          </cell>
          <cell r="E641">
            <v>1391.4128877000003</v>
          </cell>
          <cell r="F641">
            <v>21</v>
          </cell>
          <cell r="G641">
            <v>756</v>
          </cell>
          <cell r="H641">
            <v>201.24120274999999</v>
          </cell>
          <cell r="M641">
            <v>99.807356250000012</v>
          </cell>
          <cell r="N641">
            <v>39.427849999999999</v>
          </cell>
          <cell r="O641">
            <v>12.4625</v>
          </cell>
          <cell r="P641">
            <v>30.661922000000001</v>
          </cell>
          <cell r="Q641">
            <v>2.9</v>
          </cell>
          <cell r="R641">
            <v>8.3986041999999994</v>
          </cell>
          <cell r="S641">
            <v>16.25526</v>
          </cell>
          <cell r="U641">
            <v>14.41</v>
          </cell>
          <cell r="W641">
            <v>73.814462499999991</v>
          </cell>
          <cell r="AD641">
            <v>136.03372999999999</v>
          </cell>
        </row>
        <row r="642">
          <cell r="D642" t="str">
            <v>UVX-M15001500</v>
          </cell>
          <cell r="E642">
            <v>1476.7635619999996</v>
          </cell>
          <cell r="F642">
            <v>21</v>
          </cell>
          <cell r="G642">
            <v>756</v>
          </cell>
          <cell r="H642">
            <v>241.48944329999998</v>
          </cell>
          <cell r="M642">
            <v>119.76882750000001</v>
          </cell>
          <cell r="N642">
            <v>47.313420000000008</v>
          </cell>
          <cell r="O642">
            <v>14.955000000000002</v>
          </cell>
          <cell r="P642">
            <v>30.661922000000001</v>
          </cell>
          <cell r="Q642">
            <v>2.9</v>
          </cell>
          <cell r="R642">
            <v>8.3986041999999994</v>
          </cell>
          <cell r="S642">
            <v>16.25526</v>
          </cell>
          <cell r="U642">
            <v>14.41</v>
          </cell>
          <cell r="W642">
            <v>88.577354999999997</v>
          </cell>
          <cell r="AD642">
            <v>136.03372999999999</v>
          </cell>
        </row>
        <row r="643">
          <cell r="D643" t="str">
            <v>UVX-M17501500</v>
          </cell>
          <cell r="E643">
            <v>1562.1142362999999</v>
          </cell>
          <cell r="F643">
            <v>21</v>
          </cell>
          <cell r="G643">
            <v>756</v>
          </cell>
          <cell r="H643">
            <v>281.73768385</v>
          </cell>
          <cell r="M643">
            <v>139.73029875</v>
          </cell>
          <cell r="N643">
            <v>55.198990000000002</v>
          </cell>
          <cell r="O643">
            <v>17.447500000000002</v>
          </cell>
          <cell r="P643">
            <v>30.661922000000001</v>
          </cell>
          <cell r="Q643">
            <v>2.9</v>
          </cell>
          <cell r="R643">
            <v>8.3986041999999994</v>
          </cell>
          <cell r="S643">
            <v>16.25526</v>
          </cell>
          <cell r="U643">
            <v>14.41</v>
          </cell>
          <cell r="W643">
            <v>103.3402475</v>
          </cell>
          <cell r="AD643">
            <v>136.03372999999999</v>
          </cell>
        </row>
        <row r="644">
          <cell r="D644" t="str">
            <v>UVX-M20001500</v>
          </cell>
          <cell r="E644">
            <v>1656.5141108999997</v>
          </cell>
          <cell r="F644">
            <v>21</v>
          </cell>
          <cell r="G644">
            <v>756</v>
          </cell>
          <cell r="H644">
            <v>321.98592439999999</v>
          </cell>
          <cell r="M644">
            <v>159.69177000000002</v>
          </cell>
          <cell r="N644">
            <v>63.084560000000003</v>
          </cell>
          <cell r="O644">
            <v>19.940000000000001</v>
          </cell>
          <cell r="P644">
            <v>39.7111223</v>
          </cell>
          <cell r="Q644">
            <v>2.9</v>
          </cell>
          <cell r="R644">
            <v>8.3986041999999994</v>
          </cell>
          <cell r="S644">
            <v>16.25526</v>
          </cell>
          <cell r="U644">
            <v>14.41</v>
          </cell>
          <cell r="W644">
            <v>118.10314</v>
          </cell>
          <cell r="AD644">
            <v>136.03372999999999</v>
          </cell>
        </row>
        <row r="645">
          <cell r="D645" t="str">
            <v>UVX-M22501500</v>
          </cell>
          <cell r="E645">
            <v>1792.2747851999998</v>
          </cell>
          <cell r="F645">
            <v>22</v>
          </cell>
          <cell r="G645">
            <v>792</v>
          </cell>
          <cell r="H645">
            <v>362.23416494999998</v>
          </cell>
          <cell r="M645">
            <v>179.65324125000001</v>
          </cell>
          <cell r="N645">
            <v>70.970130000000012</v>
          </cell>
          <cell r="O645">
            <v>22.432500000000001</v>
          </cell>
          <cell r="P645">
            <v>39.7111223</v>
          </cell>
          <cell r="Q645">
            <v>2.9</v>
          </cell>
          <cell r="R645">
            <v>8.3986041999999994</v>
          </cell>
          <cell r="S645">
            <v>16.25526</v>
          </cell>
          <cell r="U645">
            <v>28.82</v>
          </cell>
          <cell r="W645">
            <v>132.86603249999999</v>
          </cell>
          <cell r="AD645">
            <v>136.03372999999999</v>
          </cell>
        </row>
        <row r="646">
          <cell r="D646" t="str">
            <v>UVX-M25001500</v>
          </cell>
          <cell r="E646">
            <v>1877.6254594999996</v>
          </cell>
          <cell r="F646">
            <v>22</v>
          </cell>
          <cell r="G646">
            <v>792</v>
          </cell>
          <cell r="H646">
            <v>402.48240549999997</v>
          </cell>
          <cell r="M646">
            <v>199.61471250000002</v>
          </cell>
          <cell r="N646">
            <v>78.855699999999999</v>
          </cell>
          <cell r="O646">
            <v>24.925000000000001</v>
          </cell>
          <cell r="P646">
            <v>39.7111223</v>
          </cell>
          <cell r="Q646">
            <v>2.9</v>
          </cell>
          <cell r="R646">
            <v>8.3986041999999994</v>
          </cell>
          <cell r="S646">
            <v>16.25526</v>
          </cell>
          <cell r="U646">
            <v>28.82</v>
          </cell>
          <cell r="W646">
            <v>147.62892499999998</v>
          </cell>
          <cell r="AD646">
            <v>136.03372999999999</v>
          </cell>
        </row>
        <row r="647">
          <cell r="D647" t="str">
            <v>UVX-M27501500</v>
          </cell>
          <cell r="E647">
            <v>1998.9761337999998</v>
          </cell>
          <cell r="F647">
            <v>23</v>
          </cell>
          <cell r="G647">
            <v>828</v>
          </cell>
          <cell r="H647">
            <v>442.73064604999996</v>
          </cell>
          <cell r="M647">
            <v>219.57618375000001</v>
          </cell>
          <cell r="N647">
            <v>86.74127</v>
          </cell>
          <cell r="O647">
            <v>27.4175</v>
          </cell>
          <cell r="P647">
            <v>39.7111223</v>
          </cell>
          <cell r="Q647">
            <v>2.9</v>
          </cell>
          <cell r="R647">
            <v>8.3986041999999994</v>
          </cell>
          <cell r="S647">
            <v>16.25526</v>
          </cell>
          <cell r="U647">
            <v>28.82</v>
          </cell>
          <cell r="W647">
            <v>162.3918175</v>
          </cell>
          <cell r="AD647">
            <v>136.03372999999999</v>
          </cell>
        </row>
        <row r="648">
          <cell r="D648" t="str">
            <v>UVX-M30001500</v>
          </cell>
          <cell r="E648">
            <v>2084.3268080999997</v>
          </cell>
          <cell r="F648">
            <v>23</v>
          </cell>
          <cell r="G648">
            <v>828</v>
          </cell>
          <cell r="H648">
            <v>482.97888659999995</v>
          </cell>
          <cell r="M648">
            <v>239.53765500000003</v>
          </cell>
          <cell r="N648">
            <v>94.626840000000016</v>
          </cell>
          <cell r="O648">
            <v>29.910000000000004</v>
          </cell>
          <cell r="P648">
            <v>39.7111223</v>
          </cell>
          <cell r="Q648">
            <v>2.9</v>
          </cell>
          <cell r="R648">
            <v>8.3986041999999994</v>
          </cell>
          <cell r="S648">
            <v>16.25526</v>
          </cell>
          <cell r="U648">
            <v>28.82</v>
          </cell>
          <cell r="W648">
            <v>177.15470999999999</v>
          </cell>
          <cell r="AD648">
            <v>136.03372999999999</v>
          </cell>
        </row>
        <row r="649">
          <cell r="D649" t="str">
            <v>UVX-M10001750</v>
          </cell>
          <cell r="E649">
            <v>1391.2311573999998</v>
          </cell>
          <cell r="F649">
            <v>21</v>
          </cell>
          <cell r="G649">
            <v>756</v>
          </cell>
          <cell r="H649">
            <v>160.99296219999999</v>
          </cell>
          <cell r="M649">
            <v>79.84588500000001</v>
          </cell>
          <cell r="N649">
            <v>31.542280000000002</v>
          </cell>
          <cell r="O649">
            <v>9.9700000000000006</v>
          </cell>
          <cell r="P649">
            <v>30.661922000000001</v>
          </cell>
          <cell r="Q649">
            <v>2.9</v>
          </cell>
          <cell r="R649">
            <v>8.3986041999999994</v>
          </cell>
          <cell r="S649">
            <v>16.25526</v>
          </cell>
          <cell r="U649">
            <v>14.41</v>
          </cell>
          <cell r="W649">
            <v>70.880589999999998</v>
          </cell>
          <cell r="AD649">
            <v>209.37365399999999</v>
          </cell>
        </row>
        <row r="650">
          <cell r="D650" t="str">
            <v>UVX-M12501750</v>
          </cell>
          <cell r="E650">
            <v>1479.5390867000001</v>
          </cell>
          <cell r="F650">
            <v>21</v>
          </cell>
          <cell r="G650">
            <v>756</v>
          </cell>
          <cell r="H650">
            <v>201.24120274999999</v>
          </cell>
          <cell r="M650">
            <v>99.807356250000012</v>
          </cell>
          <cell r="N650">
            <v>39.427849999999999</v>
          </cell>
          <cell r="O650">
            <v>12.4625</v>
          </cell>
          <cell r="P650">
            <v>30.661922000000001</v>
          </cell>
          <cell r="Q650">
            <v>2.9</v>
          </cell>
          <cell r="R650">
            <v>8.3986041999999994</v>
          </cell>
          <cell r="S650">
            <v>16.25526</v>
          </cell>
          <cell r="U650">
            <v>14.41</v>
          </cell>
          <cell r="W650">
            <v>88.600737500000008</v>
          </cell>
          <cell r="AD650">
            <v>209.37365399999999</v>
          </cell>
        </row>
        <row r="651">
          <cell r="D651" t="str">
            <v>UVX-M15001750</v>
          </cell>
          <cell r="E651">
            <v>1567.8470159999999</v>
          </cell>
          <cell r="F651">
            <v>21</v>
          </cell>
          <cell r="G651">
            <v>756</v>
          </cell>
          <cell r="H651">
            <v>241.48944329999998</v>
          </cell>
          <cell r="M651">
            <v>119.76882750000001</v>
          </cell>
          <cell r="N651">
            <v>47.313420000000008</v>
          </cell>
          <cell r="O651">
            <v>14.955000000000002</v>
          </cell>
          <cell r="P651">
            <v>30.661922000000001</v>
          </cell>
          <cell r="Q651">
            <v>2.9</v>
          </cell>
          <cell r="R651">
            <v>8.3986041999999994</v>
          </cell>
          <cell r="S651">
            <v>16.25526</v>
          </cell>
          <cell r="U651">
            <v>14.41</v>
          </cell>
          <cell r="W651">
            <v>106.32088499999999</v>
          </cell>
          <cell r="AD651">
            <v>209.37365399999999</v>
          </cell>
        </row>
        <row r="652">
          <cell r="D652" t="str">
            <v>UVX-M17501750</v>
          </cell>
          <cell r="E652">
            <v>1665.2041455999999</v>
          </cell>
          <cell r="F652">
            <v>21</v>
          </cell>
          <cell r="G652">
            <v>756</v>
          </cell>
          <cell r="H652">
            <v>281.73768385</v>
          </cell>
          <cell r="M652">
            <v>139.73029875</v>
          </cell>
          <cell r="N652">
            <v>55.198990000000002</v>
          </cell>
          <cell r="O652">
            <v>17.447500000000002</v>
          </cell>
          <cell r="P652">
            <v>39.7111223</v>
          </cell>
          <cell r="Q652">
            <v>2.9</v>
          </cell>
          <cell r="R652">
            <v>8.3986041999999994</v>
          </cell>
          <cell r="S652">
            <v>16.25526</v>
          </cell>
          <cell r="U652">
            <v>14.41</v>
          </cell>
          <cell r="W652">
            <v>124.0410325</v>
          </cell>
          <cell r="AD652">
            <v>209.37365399999999</v>
          </cell>
        </row>
        <row r="653">
          <cell r="D653" t="str">
            <v>UVX-M20001750</v>
          </cell>
          <cell r="E653">
            <v>1753.5120748999998</v>
          </cell>
          <cell r="F653">
            <v>21</v>
          </cell>
          <cell r="G653">
            <v>756</v>
          </cell>
          <cell r="H653">
            <v>321.98592439999999</v>
          </cell>
          <cell r="M653">
            <v>159.69177000000002</v>
          </cell>
          <cell r="N653">
            <v>63.084560000000003</v>
          </cell>
          <cell r="O653">
            <v>19.940000000000001</v>
          </cell>
          <cell r="P653">
            <v>39.7111223</v>
          </cell>
          <cell r="Q653">
            <v>2.9</v>
          </cell>
          <cell r="R653">
            <v>8.3986041999999994</v>
          </cell>
          <cell r="S653">
            <v>16.25526</v>
          </cell>
          <cell r="U653">
            <v>14.41</v>
          </cell>
          <cell r="W653">
            <v>141.76118</v>
          </cell>
          <cell r="AD653">
            <v>209.37365399999999</v>
          </cell>
        </row>
        <row r="654">
          <cell r="D654" t="str">
            <v>UVX-M22501750</v>
          </cell>
          <cell r="E654">
            <v>1892.2300041999995</v>
          </cell>
          <cell r="F654">
            <v>22</v>
          </cell>
          <cell r="G654">
            <v>792</v>
          </cell>
          <cell r="H654">
            <v>362.23416494999998</v>
          </cell>
          <cell r="M654">
            <v>179.65324125000001</v>
          </cell>
          <cell r="N654">
            <v>70.970130000000012</v>
          </cell>
          <cell r="O654">
            <v>22.432500000000001</v>
          </cell>
          <cell r="P654">
            <v>39.7111223</v>
          </cell>
          <cell r="Q654">
            <v>2.9</v>
          </cell>
          <cell r="R654">
            <v>8.3986041999999994</v>
          </cell>
          <cell r="S654">
            <v>16.25526</v>
          </cell>
          <cell r="U654">
            <v>28.82</v>
          </cell>
          <cell r="W654">
            <v>159.48132749999999</v>
          </cell>
          <cell r="AD654">
            <v>209.37365399999999</v>
          </cell>
        </row>
        <row r="655">
          <cell r="D655" t="str">
            <v>UVX-M25001750</v>
          </cell>
          <cell r="E655">
            <v>1980.5379334999998</v>
          </cell>
          <cell r="F655">
            <v>22</v>
          </cell>
          <cell r="G655">
            <v>792</v>
          </cell>
          <cell r="H655">
            <v>402.48240549999997</v>
          </cell>
          <cell r="M655">
            <v>199.61471250000002</v>
          </cell>
          <cell r="N655">
            <v>78.855699999999999</v>
          </cell>
          <cell r="O655">
            <v>24.925000000000001</v>
          </cell>
          <cell r="P655">
            <v>39.7111223</v>
          </cell>
          <cell r="Q655">
            <v>2.9</v>
          </cell>
          <cell r="R655">
            <v>8.3986041999999994</v>
          </cell>
          <cell r="S655">
            <v>16.25526</v>
          </cell>
          <cell r="U655">
            <v>28.82</v>
          </cell>
          <cell r="W655">
            <v>177.20147500000002</v>
          </cell>
          <cell r="AD655">
            <v>209.37365399999999</v>
          </cell>
        </row>
        <row r="656">
          <cell r="D656" t="str">
            <v>UVX-M27501750</v>
          </cell>
          <cell r="E656">
            <v>2104.8458627999998</v>
          </cell>
          <cell r="F656">
            <v>23</v>
          </cell>
          <cell r="G656">
            <v>828</v>
          </cell>
          <cell r="H656">
            <v>442.73064604999996</v>
          </cell>
          <cell r="M656">
            <v>219.57618375000001</v>
          </cell>
          <cell r="N656">
            <v>86.74127</v>
          </cell>
          <cell r="O656">
            <v>27.4175</v>
          </cell>
          <cell r="P656">
            <v>39.7111223</v>
          </cell>
          <cell r="Q656">
            <v>2.9</v>
          </cell>
          <cell r="R656">
            <v>8.3986041999999994</v>
          </cell>
          <cell r="S656">
            <v>16.25526</v>
          </cell>
          <cell r="U656">
            <v>28.82</v>
          </cell>
          <cell r="W656">
            <v>194.92162249999998</v>
          </cell>
          <cell r="AD656">
            <v>209.37365399999999</v>
          </cell>
        </row>
        <row r="657">
          <cell r="D657" t="str">
            <v>UVX-M30001750</v>
          </cell>
          <cell r="E657">
            <v>2193.1537920999999</v>
          </cell>
          <cell r="F657">
            <v>23</v>
          </cell>
          <cell r="G657">
            <v>828</v>
          </cell>
          <cell r="H657">
            <v>482.97888659999995</v>
          </cell>
          <cell r="M657">
            <v>239.53765500000003</v>
          </cell>
          <cell r="N657">
            <v>94.626840000000016</v>
          </cell>
          <cell r="O657">
            <v>29.910000000000004</v>
          </cell>
          <cell r="P657">
            <v>39.7111223</v>
          </cell>
          <cell r="Q657">
            <v>2.9</v>
          </cell>
          <cell r="R657">
            <v>8.3986041999999994</v>
          </cell>
          <cell r="S657">
            <v>16.25526</v>
          </cell>
          <cell r="U657">
            <v>28.82</v>
          </cell>
          <cell r="W657">
            <v>212.64176999999998</v>
          </cell>
          <cell r="AD657">
            <v>209.37365399999999</v>
          </cell>
        </row>
        <row r="658">
          <cell r="D658" t="str">
            <v>UVX-M10002000</v>
          </cell>
          <cell r="E658">
            <v>1483.4975133999997</v>
          </cell>
          <cell r="F658">
            <v>21</v>
          </cell>
          <cell r="G658">
            <v>756</v>
          </cell>
          <cell r="H658">
            <v>160.99296219999999</v>
          </cell>
          <cell r="M658">
            <v>79.84588500000001</v>
          </cell>
          <cell r="N658">
            <v>31.542280000000002</v>
          </cell>
          <cell r="O658">
            <v>9.9700000000000006</v>
          </cell>
          <cell r="P658">
            <v>30.661922000000001</v>
          </cell>
          <cell r="Q658">
            <v>2.9</v>
          </cell>
          <cell r="R658">
            <v>8.3986041999999994</v>
          </cell>
          <cell r="S658">
            <v>16.25526</v>
          </cell>
          <cell r="U658">
            <v>14.41</v>
          </cell>
          <cell r="W658">
            <v>88.624119999999991</v>
          </cell>
          <cell r="AD658">
            <v>283.89648</v>
          </cell>
        </row>
        <row r="659">
          <cell r="D659" t="str">
            <v>UVX-M12502000</v>
          </cell>
          <cell r="E659">
            <v>1576.2413252000001</v>
          </cell>
          <cell r="F659">
            <v>21</v>
          </cell>
          <cell r="G659">
            <v>756</v>
          </cell>
          <cell r="H659">
            <v>201.24120274999999</v>
          </cell>
          <cell r="M659">
            <v>99.807356250000012</v>
          </cell>
          <cell r="N659">
            <v>39.427849999999999</v>
          </cell>
          <cell r="O659">
            <v>12.4625</v>
          </cell>
          <cell r="P659">
            <v>30.661922000000001</v>
          </cell>
          <cell r="Q659">
            <v>2.9</v>
          </cell>
          <cell r="R659">
            <v>8.3986041999999994</v>
          </cell>
          <cell r="S659">
            <v>16.25526</v>
          </cell>
          <cell r="U659">
            <v>14.41</v>
          </cell>
          <cell r="W659">
            <v>110.78014999999999</v>
          </cell>
          <cell r="AD659">
            <v>283.89648</v>
          </cell>
        </row>
        <row r="660">
          <cell r="D660" t="str">
            <v>UVX-M15002000</v>
          </cell>
          <cell r="E660">
            <v>1668.9851369999997</v>
          </cell>
          <cell r="F660">
            <v>21</v>
          </cell>
          <cell r="G660">
            <v>756</v>
          </cell>
          <cell r="H660">
            <v>241.48944329999998</v>
          </cell>
          <cell r="M660">
            <v>119.76882750000001</v>
          </cell>
          <cell r="N660">
            <v>47.313420000000008</v>
          </cell>
          <cell r="O660">
            <v>14.955000000000002</v>
          </cell>
          <cell r="P660">
            <v>30.661922000000001</v>
          </cell>
          <cell r="Q660">
            <v>2.9</v>
          </cell>
          <cell r="R660">
            <v>8.3986041999999994</v>
          </cell>
          <cell r="S660">
            <v>16.25526</v>
          </cell>
          <cell r="U660">
            <v>14.41</v>
          </cell>
          <cell r="W660">
            <v>132.93617999999998</v>
          </cell>
          <cell r="AD660">
            <v>283.89648</v>
          </cell>
        </row>
        <row r="661">
          <cell r="D661" t="str">
            <v>UVX-M17502000</v>
          </cell>
          <cell r="E661">
            <v>1761.7289488000001</v>
          </cell>
          <cell r="F661">
            <v>21</v>
          </cell>
          <cell r="G661">
            <v>756</v>
          </cell>
          <cell r="H661">
            <v>281.73768385</v>
          </cell>
          <cell r="M661">
            <v>139.73029875</v>
          </cell>
          <cell r="N661">
            <v>55.198990000000002</v>
          </cell>
          <cell r="O661">
            <v>17.447500000000002</v>
          </cell>
          <cell r="P661">
            <v>30.661922000000001</v>
          </cell>
          <cell r="Q661">
            <v>2.9</v>
          </cell>
          <cell r="R661">
            <v>8.3986041999999994</v>
          </cell>
          <cell r="S661">
            <v>16.25526</v>
          </cell>
          <cell r="U661">
            <v>14.41</v>
          </cell>
          <cell r="W661">
            <v>155.09220999999999</v>
          </cell>
          <cell r="AD661">
            <v>283.89648</v>
          </cell>
        </row>
        <row r="662">
          <cell r="D662" t="str">
            <v>UVX-M20002000</v>
          </cell>
          <cell r="E662">
            <v>1863.5219608999996</v>
          </cell>
          <cell r="F662">
            <v>21</v>
          </cell>
          <cell r="G662">
            <v>756</v>
          </cell>
          <cell r="H662">
            <v>321.98592439999999</v>
          </cell>
          <cell r="M662">
            <v>159.69177000000002</v>
          </cell>
          <cell r="N662">
            <v>63.084560000000003</v>
          </cell>
          <cell r="O662">
            <v>19.940000000000001</v>
          </cell>
          <cell r="P662">
            <v>39.7111223</v>
          </cell>
          <cell r="Q662">
            <v>2.9</v>
          </cell>
          <cell r="R662">
            <v>8.3986041999999994</v>
          </cell>
          <cell r="S662">
            <v>16.25526</v>
          </cell>
          <cell r="U662">
            <v>14.41</v>
          </cell>
          <cell r="W662">
            <v>177.24823999999998</v>
          </cell>
          <cell r="AD662">
            <v>283.89648</v>
          </cell>
        </row>
        <row r="663">
          <cell r="D663" t="str">
            <v>UVX-M22502000</v>
          </cell>
          <cell r="E663">
            <v>2006.6757726999995</v>
          </cell>
          <cell r="F663">
            <v>22</v>
          </cell>
          <cell r="G663">
            <v>792</v>
          </cell>
          <cell r="H663">
            <v>362.23416494999998</v>
          </cell>
          <cell r="M663">
            <v>179.65324125000001</v>
          </cell>
          <cell r="N663">
            <v>70.970130000000012</v>
          </cell>
          <cell r="O663">
            <v>22.432500000000001</v>
          </cell>
          <cell r="P663">
            <v>39.7111223</v>
          </cell>
          <cell r="Q663">
            <v>2.9</v>
          </cell>
          <cell r="R663">
            <v>8.3986041999999994</v>
          </cell>
          <cell r="S663">
            <v>16.25526</v>
          </cell>
          <cell r="U663">
            <v>28.82</v>
          </cell>
          <cell r="W663">
            <v>199.40427</v>
          </cell>
          <cell r="AD663">
            <v>283.89648</v>
          </cell>
        </row>
        <row r="664">
          <cell r="D664" t="str">
            <v>UVX-M25002000</v>
          </cell>
          <cell r="E664">
            <v>2099.4195844999995</v>
          </cell>
          <cell r="F664">
            <v>22</v>
          </cell>
          <cell r="G664">
            <v>792</v>
          </cell>
          <cell r="H664">
            <v>402.48240549999997</v>
          </cell>
          <cell r="M664">
            <v>199.61471250000002</v>
          </cell>
          <cell r="N664">
            <v>78.855699999999999</v>
          </cell>
          <cell r="O664">
            <v>24.925000000000001</v>
          </cell>
          <cell r="P664">
            <v>39.7111223</v>
          </cell>
          <cell r="Q664">
            <v>2.9</v>
          </cell>
          <cell r="R664">
            <v>8.3986041999999994</v>
          </cell>
          <cell r="S664">
            <v>16.25526</v>
          </cell>
          <cell r="U664">
            <v>28.82</v>
          </cell>
          <cell r="W664">
            <v>221.56029999999998</v>
          </cell>
          <cell r="AD664">
            <v>283.89648</v>
          </cell>
        </row>
        <row r="665">
          <cell r="D665" t="str">
            <v>UVX-M27502000</v>
          </cell>
          <cell r="E665">
            <v>2228.1633962999995</v>
          </cell>
          <cell r="F665">
            <v>23</v>
          </cell>
          <cell r="G665">
            <v>828</v>
          </cell>
          <cell r="H665">
            <v>442.73064604999996</v>
          </cell>
          <cell r="M665">
            <v>219.57618375000001</v>
          </cell>
          <cell r="N665">
            <v>86.74127</v>
          </cell>
          <cell r="O665">
            <v>27.4175</v>
          </cell>
          <cell r="P665">
            <v>39.7111223</v>
          </cell>
          <cell r="Q665">
            <v>2.9</v>
          </cell>
          <cell r="R665">
            <v>8.3986041999999994</v>
          </cell>
          <cell r="S665">
            <v>16.25526</v>
          </cell>
          <cell r="U665">
            <v>28.82</v>
          </cell>
          <cell r="W665">
            <v>243.71633</v>
          </cell>
          <cell r="AD665">
            <v>283.89648</v>
          </cell>
        </row>
        <row r="666">
          <cell r="D666" t="str">
            <v>UVX-M30002000</v>
          </cell>
          <cell r="E666">
            <v>2320.9072080999995</v>
          </cell>
          <cell r="F666">
            <v>23</v>
          </cell>
          <cell r="G666">
            <v>828</v>
          </cell>
          <cell r="H666">
            <v>482.97888659999995</v>
          </cell>
          <cell r="M666">
            <v>239.53765500000003</v>
          </cell>
          <cell r="N666">
            <v>94.626840000000016</v>
          </cell>
          <cell r="O666">
            <v>29.910000000000004</v>
          </cell>
          <cell r="P666">
            <v>39.7111223</v>
          </cell>
          <cell r="Q666">
            <v>2.9</v>
          </cell>
          <cell r="R666">
            <v>8.3986041999999994</v>
          </cell>
          <cell r="S666">
            <v>16.25526</v>
          </cell>
          <cell r="U666">
            <v>28.82</v>
          </cell>
          <cell r="W666">
            <v>265.87235999999996</v>
          </cell>
          <cell r="AD666">
            <v>283.89648</v>
          </cell>
        </row>
        <row r="667">
          <cell r="D667" t="str">
            <v>UV-C POD15001000</v>
          </cell>
          <cell r="E667">
            <v>1090</v>
          </cell>
          <cell r="F667">
            <v>20</v>
          </cell>
          <cell r="G667">
            <v>720</v>
          </cell>
          <cell r="I667">
            <v>320</v>
          </cell>
          <cell r="J667">
            <v>50</v>
          </cell>
        </row>
        <row r="668">
          <cell r="D668" t="str">
            <v>UV-C POD20001000</v>
          </cell>
          <cell r="E668">
            <v>1196</v>
          </cell>
          <cell r="F668">
            <v>20</v>
          </cell>
          <cell r="G668">
            <v>720</v>
          </cell>
          <cell r="I668">
            <v>426</v>
          </cell>
          <cell r="J668">
            <v>50</v>
          </cell>
        </row>
        <row r="669">
          <cell r="D669" t="str">
            <v>UV-C POD25001000</v>
          </cell>
          <cell r="E669">
            <v>1303</v>
          </cell>
          <cell r="F669">
            <v>20</v>
          </cell>
          <cell r="G669">
            <v>720</v>
          </cell>
          <cell r="I669">
            <v>533</v>
          </cell>
          <cell r="J669">
            <v>50</v>
          </cell>
        </row>
        <row r="670">
          <cell r="D670" t="str">
            <v>UV-C POD30001000</v>
          </cell>
          <cell r="E670">
            <v>1409</v>
          </cell>
          <cell r="F670">
            <v>20</v>
          </cell>
          <cell r="G670">
            <v>720</v>
          </cell>
          <cell r="I670">
            <v>639</v>
          </cell>
          <cell r="J670">
            <v>50</v>
          </cell>
        </row>
      </sheetData>
      <sheetData sheetId="23">
        <row r="53">
          <cell r="A53" t="str">
            <v>SELECT WORKS</v>
          </cell>
          <cell r="B53">
            <v>0</v>
          </cell>
          <cell r="C53">
            <v>0</v>
          </cell>
          <cell r="D53" t="str">
            <v/>
          </cell>
        </row>
        <row r="54">
          <cell r="A54" t="str">
            <v>ROUND CORNERS</v>
          </cell>
          <cell r="B54">
            <v>63.6</v>
          </cell>
          <cell r="C54">
            <v>4</v>
          </cell>
          <cell r="D54" t="str">
            <v>CORNER(S)</v>
          </cell>
        </row>
        <row r="55">
          <cell r="A55" t="str">
            <v>CUT OUT</v>
          </cell>
          <cell r="B55">
            <v>170</v>
          </cell>
          <cell r="C55">
            <v>5</v>
          </cell>
          <cell r="D55" t="str">
            <v>CUT OUT(S) PER CANOPY</v>
          </cell>
        </row>
        <row r="56">
          <cell r="A56" t="str">
            <v xml:space="preserve">CASTELLE LOCKING </v>
          </cell>
          <cell r="B56">
            <v>1043</v>
          </cell>
          <cell r="C56">
            <v>8</v>
          </cell>
          <cell r="D56" t="str">
            <v>SECTION(S) OF CANOPY</v>
          </cell>
        </row>
        <row r="57">
          <cell r="A57" t="str">
            <v>HEADER DUCT S/S</v>
          </cell>
          <cell r="B57">
            <v>398</v>
          </cell>
          <cell r="C57">
            <v>4</v>
          </cell>
          <cell r="D57" t="str">
            <v>METER OF DUCT</v>
          </cell>
        </row>
        <row r="58">
          <cell r="A58" t="str">
            <v xml:space="preserve">HEADER DUCT </v>
          </cell>
          <cell r="B58">
            <v>0</v>
          </cell>
          <cell r="C58">
            <v>0</v>
          </cell>
          <cell r="D58" t="str">
            <v>METER OF DUCT</v>
          </cell>
        </row>
        <row r="59">
          <cell r="A59" t="str">
            <v>PAINT FINSH</v>
          </cell>
          <cell r="B59">
            <v>0</v>
          </cell>
          <cell r="C59">
            <v>0</v>
          </cell>
          <cell r="D59" t="str">
            <v>PER METER</v>
          </cell>
        </row>
        <row r="60">
          <cell r="A60" t="str">
            <v>UV ON DEMAND</v>
          </cell>
          <cell r="B60">
            <v>257</v>
          </cell>
          <cell r="C60">
            <v>0</v>
          </cell>
          <cell r="D60" t="str">
            <v/>
          </cell>
        </row>
        <row r="61">
          <cell r="A61" t="str">
            <v>E/over for emergency strip light</v>
          </cell>
          <cell r="B61">
            <v>0</v>
          </cell>
          <cell r="C61">
            <v>0</v>
          </cell>
          <cell r="D61" t="str">
            <v>PER SECTION</v>
          </cell>
        </row>
        <row r="62">
          <cell r="A62" t="str">
            <v>E/over for small emer. spot light</v>
          </cell>
          <cell r="B62">
            <v>0</v>
          </cell>
          <cell r="C62">
            <v>0</v>
          </cell>
          <cell r="D62" t="str">
            <v/>
          </cell>
        </row>
        <row r="63">
          <cell r="A63" t="str">
            <v>E/over for large emer. spot light</v>
          </cell>
          <cell r="B63">
            <v>0</v>
          </cell>
          <cell r="C63">
            <v>0</v>
          </cell>
          <cell r="D63" t="str">
            <v>PER LIGHT FITTING</v>
          </cell>
        </row>
        <row r="64">
          <cell r="A64" t="str">
            <v>COLD MIST ON DEMAND</v>
          </cell>
          <cell r="B64">
            <v>543</v>
          </cell>
          <cell r="C64">
            <v>0</v>
          </cell>
          <cell r="D64" t="str">
            <v>PER SECTION</v>
          </cell>
        </row>
        <row r="65">
          <cell r="A65" t="str">
            <v>CMW  PIPEWORK HWS/CWS</v>
          </cell>
          <cell r="B65">
            <v>1590</v>
          </cell>
          <cell r="C65">
            <v>0</v>
          </cell>
          <cell r="D65" t="str">
            <v>UP TO 5M</v>
          </cell>
        </row>
        <row r="66">
          <cell r="A66" t="str">
            <v>CANOPY GROUND SUPPORT</v>
          </cell>
          <cell r="B66">
            <v>0</v>
          </cell>
          <cell r="C66">
            <v>1</v>
          </cell>
          <cell r="D66" t="str">
            <v>S/S  T-SHAPED SUPPORT</v>
          </cell>
        </row>
        <row r="67">
          <cell r="A67" t="str">
            <v>BIM/ REVIT per CANOPY</v>
          </cell>
          <cell r="B67">
            <v>50</v>
          </cell>
          <cell r="C67">
            <v>1</v>
          </cell>
          <cell r="D67" t="str">
            <v>SECTION(S) OF CANOPY</v>
          </cell>
        </row>
        <row r="68">
          <cell r="A68" t="str">
            <v xml:space="preserve"> 2nd EXTRACT PLENUM</v>
          </cell>
          <cell r="B68">
            <v>449</v>
          </cell>
          <cell r="C68">
            <v>1</v>
          </cell>
          <cell r="D68" t="str">
            <v>PER METRE (292mm)</v>
          </cell>
        </row>
        <row r="69">
          <cell r="A69" t="str">
            <v>SUPPLY AIR PLENUM</v>
          </cell>
          <cell r="B69">
            <v>402</v>
          </cell>
          <cell r="C69">
            <v>1</v>
          </cell>
          <cell r="D69" t="str">
            <v>PER METRE (365mm)</v>
          </cell>
        </row>
        <row r="70">
          <cell r="A70" t="str">
            <v>CAPTUREJET PLENUM</v>
          </cell>
          <cell r="B70">
            <v>288</v>
          </cell>
          <cell r="C70">
            <v>4</v>
          </cell>
          <cell r="D70" t="str">
            <v>PER METRE</v>
          </cell>
        </row>
        <row r="71">
          <cell r="A71" t="str">
            <v>COALESCER</v>
          </cell>
          <cell r="B71">
            <v>80</v>
          </cell>
          <cell r="C71">
            <v>1</v>
          </cell>
          <cell r="D71" t="str">
            <v>EACH</v>
          </cell>
        </row>
        <row r="72">
          <cell r="B72">
            <v>0</v>
          </cell>
          <cell r="C72">
            <v>0</v>
          </cell>
          <cell r="D72" t="str">
            <v/>
          </cell>
        </row>
        <row r="73">
          <cell r="B73">
            <v>0</v>
          </cell>
          <cell r="C73">
            <v>0</v>
          </cell>
          <cell r="D73" t="str">
            <v/>
          </cell>
        </row>
        <row r="81">
          <cell r="A81" t="str">
            <v>SELECT PANEL</v>
          </cell>
          <cell r="B81">
            <v>0</v>
          </cell>
          <cell r="C81">
            <v>0</v>
          </cell>
        </row>
        <row r="82">
          <cell r="A82" t="str">
            <v>CP1S</v>
          </cell>
          <cell r="B82">
            <v>3957.74</v>
          </cell>
          <cell r="C82">
            <v>6</v>
          </cell>
        </row>
        <row r="83">
          <cell r="A83" t="str">
            <v>CP2S</v>
          </cell>
          <cell r="B83">
            <v>4249.6000000000004</v>
          </cell>
          <cell r="C83">
            <v>6</v>
          </cell>
        </row>
        <row r="84">
          <cell r="A84" t="str">
            <v>CP3S</v>
          </cell>
          <cell r="B84">
            <v>4541.45</v>
          </cell>
          <cell r="C84">
            <v>6</v>
          </cell>
        </row>
        <row r="85">
          <cell r="A85" t="str">
            <v>CP4S</v>
          </cell>
          <cell r="B85">
            <v>4611.6099999999997</v>
          </cell>
          <cell r="C8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CA16-A89C-8448-8439-4B9D2EC11AA9}">
  <dimension ref="A1:T216"/>
  <sheetViews>
    <sheetView tabSelected="1" workbookViewId="0">
      <selection activeCell="P15" sqref="P15"/>
    </sheetView>
  </sheetViews>
  <sheetFormatPr baseColWidth="10" defaultRowHeight="16" x14ac:dyDescent="0.2"/>
  <sheetData>
    <row r="1" spans="1:20" ht="19" x14ac:dyDescent="0.2">
      <c r="A1" s="1"/>
      <c r="B1" s="2" t="s">
        <v>0</v>
      </c>
      <c r="C1" s="2"/>
      <c r="D1" s="3"/>
      <c r="E1" s="3"/>
      <c r="F1" s="3"/>
      <c r="G1" s="3"/>
      <c r="H1" s="4"/>
      <c r="I1" s="4"/>
      <c r="J1" s="5"/>
      <c r="K1" s="6"/>
      <c r="L1" s="7"/>
      <c r="M1" s="8"/>
      <c r="N1" s="5"/>
      <c r="O1" s="9" t="s">
        <v>1</v>
      </c>
      <c r="P1" s="10"/>
      <c r="Q1" s="11"/>
      <c r="R1" s="12"/>
      <c r="S1" s="10"/>
      <c r="T1" s="10"/>
    </row>
    <row r="2" spans="1:20" x14ac:dyDescent="0.2">
      <c r="A2" s="1"/>
      <c r="B2" s="13"/>
      <c r="C2" s="14"/>
      <c r="D2" s="14"/>
      <c r="E2" s="10"/>
      <c r="F2" s="13"/>
      <c r="G2" s="15"/>
      <c r="H2" s="16"/>
      <c r="I2" s="16"/>
      <c r="J2" s="17"/>
      <c r="K2" s="18"/>
      <c r="L2" s="19"/>
      <c r="M2" s="20"/>
      <c r="N2" s="21"/>
      <c r="O2" s="22"/>
      <c r="P2" s="10"/>
      <c r="Q2" s="10"/>
      <c r="R2" s="23"/>
      <c r="S2" s="10"/>
      <c r="T2" s="10"/>
    </row>
    <row r="3" spans="1:20" x14ac:dyDescent="0.2">
      <c r="A3" s="1"/>
      <c r="B3" s="24" t="s">
        <v>2</v>
      </c>
      <c r="C3" s="25"/>
      <c r="D3" s="25"/>
      <c r="E3" s="10"/>
      <c r="F3" s="26" t="s">
        <v>3</v>
      </c>
      <c r="G3" s="27"/>
      <c r="H3" s="27"/>
      <c r="I3" s="27"/>
      <c r="J3" s="27"/>
      <c r="K3" s="28"/>
      <c r="L3" s="19"/>
      <c r="M3" s="20"/>
      <c r="N3" s="21"/>
      <c r="O3" s="22"/>
      <c r="P3" s="10"/>
      <c r="Q3" s="10"/>
      <c r="R3" s="23"/>
      <c r="S3" s="10"/>
      <c r="T3" s="10"/>
    </row>
    <row r="4" spans="1:20" x14ac:dyDescent="0.2">
      <c r="A4" s="1"/>
      <c r="B4" s="13"/>
      <c r="C4" s="29"/>
      <c r="D4" s="29"/>
      <c r="E4" s="10"/>
      <c r="F4" s="15"/>
      <c r="G4" s="16"/>
      <c r="H4" s="30"/>
      <c r="I4" s="30"/>
      <c r="J4" s="18"/>
      <c r="K4" s="28"/>
      <c r="L4" s="19"/>
      <c r="M4" s="20"/>
      <c r="N4" s="21"/>
      <c r="O4" s="22"/>
      <c r="P4" s="10"/>
      <c r="Q4" s="10"/>
      <c r="R4" s="23"/>
      <c r="S4" s="10"/>
      <c r="T4" s="10"/>
    </row>
    <row r="5" spans="1:20" ht="19" x14ac:dyDescent="0.2">
      <c r="A5" s="1"/>
      <c r="B5" s="24" t="s">
        <v>4</v>
      </c>
      <c r="C5" s="25"/>
      <c r="D5" s="25"/>
      <c r="E5" s="10"/>
      <c r="F5" s="26" t="s">
        <v>5</v>
      </c>
      <c r="G5" s="27"/>
      <c r="H5" s="27"/>
      <c r="I5" s="27"/>
      <c r="J5" s="27"/>
      <c r="K5" s="28"/>
      <c r="L5" s="28"/>
      <c r="M5" s="20"/>
      <c r="N5" s="21"/>
      <c r="O5" s="22"/>
      <c r="P5" s="31" t="s">
        <v>6</v>
      </c>
      <c r="Q5" s="31"/>
      <c r="R5" s="31"/>
      <c r="S5" s="31"/>
      <c r="T5" s="31"/>
    </row>
    <row r="6" spans="1:20" x14ac:dyDescent="0.2">
      <c r="A6" s="1"/>
      <c r="B6" s="24"/>
      <c r="C6" s="32"/>
      <c r="D6" s="32"/>
      <c r="E6" s="10"/>
      <c r="F6" s="26"/>
      <c r="G6" s="16"/>
      <c r="H6" s="13"/>
      <c r="I6" s="13"/>
      <c r="J6" s="33"/>
      <c r="K6" s="28"/>
      <c r="L6" s="19"/>
      <c r="M6" s="20"/>
      <c r="N6" s="21"/>
      <c r="O6" s="22"/>
      <c r="P6" s="34"/>
      <c r="Q6" s="10"/>
      <c r="R6" s="23"/>
      <c r="S6" s="35"/>
      <c r="T6" s="10"/>
    </row>
    <row r="7" spans="1:20" x14ac:dyDescent="0.2">
      <c r="A7" s="1"/>
      <c r="B7" s="11" t="s">
        <v>7</v>
      </c>
      <c r="C7" s="25"/>
      <c r="D7" s="25"/>
      <c r="E7" s="10"/>
      <c r="F7" s="26" t="s">
        <v>8</v>
      </c>
      <c r="G7" s="36"/>
      <c r="H7" s="36"/>
      <c r="I7" s="36"/>
      <c r="J7" s="36"/>
      <c r="K7" s="28"/>
      <c r="L7" s="28"/>
      <c r="M7" s="37"/>
      <c r="N7" s="38" t="s">
        <v>9</v>
      </c>
      <c r="O7" s="39"/>
      <c r="P7" s="40" t="s">
        <v>10</v>
      </c>
      <c r="Q7" s="40"/>
      <c r="R7" s="40"/>
      <c r="S7" s="35"/>
      <c r="T7" s="10"/>
    </row>
    <row r="8" spans="1:20" x14ac:dyDescent="0.2">
      <c r="A8" s="1"/>
      <c r="B8" s="10"/>
      <c r="C8" s="10"/>
      <c r="D8" s="41"/>
      <c r="E8" s="41"/>
      <c r="F8" s="10"/>
      <c r="G8" s="41"/>
      <c r="H8" s="42"/>
      <c r="I8" s="42"/>
      <c r="J8" s="37"/>
      <c r="K8" s="22"/>
      <c r="L8" s="28"/>
      <c r="M8" s="37"/>
      <c r="N8" s="43"/>
      <c r="O8" s="22"/>
      <c r="P8" s="10"/>
      <c r="Q8" s="10"/>
      <c r="R8" s="23"/>
      <c r="S8" s="10"/>
      <c r="T8" s="10"/>
    </row>
    <row r="9" spans="1:20" ht="19" x14ac:dyDescent="0.2">
      <c r="A9" s="1"/>
      <c r="B9" s="44" t="s">
        <v>11</v>
      </c>
      <c r="C9" s="45"/>
      <c r="D9" s="46">
        <f>IF(C9=0,0,(SUBTOTAL(9,M14:M197)/(1-C9))-M9)</f>
        <v>0</v>
      </c>
      <c r="E9" s="47"/>
      <c r="F9" s="47"/>
      <c r="G9" s="48"/>
      <c r="H9" s="48"/>
      <c r="I9" s="48"/>
      <c r="J9" s="48"/>
      <c r="K9" s="49">
        <f>SUBTOTAL(9,K12:K197)</f>
        <v>50</v>
      </c>
      <c r="L9" s="50">
        <f>IF(O9=0,"-",O9/M9)</f>
        <v>0.45226917057902971</v>
      </c>
      <c r="M9" s="49">
        <f>SUBTOTAL(9,M12:M197)</f>
        <v>91.285714285714278</v>
      </c>
      <c r="N9" s="51">
        <f>SUBTOTAL(9,N12:N197)</f>
        <v>89.285714285714278</v>
      </c>
      <c r="O9" s="49">
        <f>SUBTOTAL(9,O12:O197)</f>
        <v>41.285714285714278</v>
      </c>
      <c r="P9" s="10"/>
      <c r="Q9" s="10"/>
      <c r="R9" s="10"/>
      <c r="S9" s="10"/>
      <c r="T9" s="10"/>
    </row>
    <row r="10" spans="1:20" ht="32" x14ac:dyDescent="0.2">
      <c r="A10" s="1"/>
      <c r="B10" s="52" t="s">
        <v>11</v>
      </c>
      <c r="C10" s="52" t="s">
        <v>12</v>
      </c>
      <c r="D10" s="52" t="s">
        <v>13</v>
      </c>
      <c r="E10" s="52"/>
      <c r="F10" s="52"/>
      <c r="G10" s="52"/>
      <c r="H10" s="52"/>
      <c r="I10" s="53"/>
      <c r="J10" s="54" t="s">
        <v>14</v>
      </c>
      <c r="K10" s="55" t="s">
        <v>15</v>
      </c>
      <c r="L10" s="56" t="s">
        <v>16</v>
      </c>
      <c r="M10" s="57" t="s">
        <v>17</v>
      </c>
      <c r="N10" s="54" t="s">
        <v>18</v>
      </c>
      <c r="O10" s="58" t="s">
        <v>19</v>
      </c>
      <c r="P10" s="10"/>
      <c r="Q10" s="10"/>
      <c r="R10" s="10"/>
      <c r="S10" s="59"/>
      <c r="T10" s="10"/>
    </row>
    <row r="11" spans="1:20" ht="48" x14ac:dyDescent="0.2">
      <c r="A11" s="1"/>
      <c r="B11" s="60"/>
      <c r="C11" s="61"/>
      <c r="D11" s="61"/>
      <c r="E11" s="61"/>
      <c r="F11" s="61"/>
      <c r="G11" s="62" t="s">
        <v>20</v>
      </c>
      <c r="H11" s="61"/>
      <c r="I11" s="62">
        <f>IF(ISNUMBER(SEARCH("UV",D14)),49.7,71.75)</f>
        <v>71.75</v>
      </c>
      <c r="J11" s="63"/>
      <c r="K11" s="60"/>
      <c r="L11" s="64"/>
      <c r="M11" s="65"/>
      <c r="N11" s="63"/>
      <c r="O11" s="22"/>
      <c r="P11" s="10"/>
      <c r="Q11" s="10"/>
      <c r="R11" s="10"/>
      <c r="S11" s="59"/>
      <c r="T11" s="10"/>
    </row>
    <row r="12" spans="1:20" ht="32" x14ac:dyDescent="0.2">
      <c r="A12" s="1"/>
      <c r="B12" s="66" t="s">
        <v>21</v>
      </c>
      <c r="C12" s="67">
        <f>IF(H12&lt;1,0,(((VLOOKUP(G12,[1]CC!$D$2:$F$670,3,FALSE))*H12)+IF(ISNUMBER(SEARCH("CMW",D14)),VLOOKUP(C25,[1]CCBASE!$A$81:$C$85,3,FALSE),0)+(VLOOKUP(C17,[1]CCBASE!$A$53:$C$73,3,FALSE)*D17)+(VLOOKUP(C18,[1]CCBASE!$A$53:$C$73,3,FALSE)*D18))&amp;" HRS")</f>
        <v>0</v>
      </c>
      <c r="D12" s="68" t="str">
        <f>D14</f>
        <v>CANOPY TYPE</v>
      </c>
      <c r="E12" s="44">
        <f>CEILING(IF(C14="WALL",E14, (E14/2)),250)</f>
        <v>0</v>
      </c>
      <c r="F12" s="44">
        <f>IF(H12&lt;1,0,CEILING((F14-100)/H14,250))</f>
        <v>0</v>
      </c>
      <c r="G12" s="68" t="str">
        <f>D12&amp;F12&amp;E12</f>
        <v>CANOPY TYPE00</v>
      </c>
      <c r="H12" s="67">
        <f>IF(E14=0,0,IF(F14=0,0,(E14/(IF(C14="WALL",E14,(E14/2)))*H14)))</f>
        <v>0</v>
      </c>
      <c r="I12" s="67" t="str">
        <f>I14&amp;" m³/s"</f>
        <v xml:space="preserve"> m³/s</v>
      </c>
      <c r="J12" s="69"/>
      <c r="K12" s="70">
        <f>SUBTOTAL(9,K14:K27)</f>
        <v>50</v>
      </c>
      <c r="L12" s="71" t="str">
        <f>IF(K14=0,"-",O12/M12)</f>
        <v>-</v>
      </c>
      <c r="M12" s="70">
        <f>SUBTOTAL(9,M14:M27)</f>
        <v>91.285714285714278</v>
      </c>
      <c r="N12" s="51">
        <f>SUBTOTAL(9,N14:N27)</f>
        <v>89.285714285714278</v>
      </c>
      <c r="O12" s="70">
        <f>SUBTOTAL(9,O14:O27)</f>
        <v>41.285714285714278</v>
      </c>
      <c r="P12" s="10"/>
      <c r="Q12" s="10"/>
      <c r="R12" s="10"/>
      <c r="S12" s="59"/>
      <c r="T12" s="10"/>
    </row>
    <row r="13" spans="1:20" x14ac:dyDescent="0.2">
      <c r="A13" s="1"/>
      <c r="B13" s="72"/>
      <c r="C13" s="73" t="s">
        <v>22</v>
      </c>
      <c r="D13" s="74" t="s">
        <v>23</v>
      </c>
      <c r="E13" s="73" t="s">
        <v>24</v>
      </c>
      <c r="F13" s="73" t="s">
        <v>25</v>
      </c>
      <c r="G13" s="73" t="s">
        <v>26</v>
      </c>
      <c r="H13" s="73" t="s">
        <v>27</v>
      </c>
      <c r="I13" s="74" t="s">
        <v>28</v>
      </c>
      <c r="J13" s="75"/>
      <c r="K13" s="76"/>
      <c r="L13" s="76"/>
      <c r="M13" s="77"/>
      <c r="N13" s="78"/>
      <c r="O13" s="58"/>
      <c r="P13" s="10"/>
      <c r="Q13" s="10"/>
      <c r="R13" s="10"/>
      <c r="S13" s="34"/>
      <c r="T13" s="10"/>
    </row>
    <row r="14" spans="1:20" ht="32" x14ac:dyDescent="0.2">
      <c r="A14" s="1"/>
      <c r="B14" s="79" t="s">
        <v>29</v>
      </c>
      <c r="C14" s="80" t="s">
        <v>30</v>
      </c>
      <c r="D14" s="81" t="s">
        <v>31</v>
      </c>
      <c r="E14" s="82"/>
      <c r="F14" s="82"/>
      <c r="G14" s="82"/>
      <c r="H14" s="83"/>
      <c r="I14" s="82"/>
      <c r="J14" s="84">
        <f>IF(ISNA(C12),0,IF(F12&gt;3000,0,(IF(H12&lt;1,0,((VLOOKUP(G12,[1]CC!$D$2:$E$670,2,FALSE))*H12)+((VLOOKUP(G12,[1]CC!$D$2:$AD$670,17,FALSE)*(H12/H14)))))))</f>
        <v>0</v>
      </c>
      <c r="K14" s="85">
        <f>J14*1</f>
        <v>0</v>
      </c>
      <c r="L14" s="86">
        <v>0.44</v>
      </c>
      <c r="M14" s="87">
        <v>2</v>
      </c>
      <c r="N14" s="85"/>
      <c r="O14" s="88">
        <f t="shared" ref="O14:O27" si="0">M14-K14</f>
        <v>2</v>
      </c>
      <c r="P14" s="10"/>
      <c r="Q14" s="10"/>
      <c r="R14" s="10"/>
      <c r="S14" s="34"/>
      <c r="T14" s="10"/>
    </row>
    <row r="15" spans="1:20" ht="32" x14ac:dyDescent="0.2">
      <c r="A15" s="1">
        <v>104</v>
      </c>
      <c r="B15" s="79" t="s">
        <v>32</v>
      </c>
      <c r="C15" s="81" t="s">
        <v>33</v>
      </c>
      <c r="D15" s="89"/>
      <c r="E15" s="90"/>
      <c r="F15" s="91"/>
      <c r="G15" s="92"/>
      <c r="H15" s="4"/>
      <c r="I15" s="4"/>
      <c r="J15" s="84">
        <f>IF(ISNA(C12),0,IF(D15=0,0,IF(C15="FLO",VLOOKUP(E15,'[1]Base Costs'!$M$4:$N$14,2,FALSE),IF(C15="LED STRIP",VLOOKUP(E15,'[1]Base Costs'!$M$4:$N$14,2,FALSE),(VLOOKUP(C15,'[1]Base Costs'!$M$4:$N$14,2,FALSE))))))</f>
        <v>0</v>
      </c>
      <c r="K15" s="85">
        <f>J15*D15</f>
        <v>0</v>
      </c>
      <c r="L15" s="86">
        <v>0.31</v>
      </c>
      <c r="M15" s="87">
        <f t="shared" ref="M14:M27" si="1">K15/(1-L15)*(1+$C$9)</f>
        <v>0</v>
      </c>
      <c r="N15" s="85">
        <f>M15*VLOOKUP($B$9,'[1]Base Costs'!$A$32:$B$37,2,FALSE)</f>
        <v>0</v>
      </c>
      <c r="O15" s="88">
        <f t="shared" si="0"/>
        <v>0</v>
      </c>
      <c r="P15" s="93"/>
      <c r="Q15" s="10"/>
      <c r="R15" s="10"/>
      <c r="S15" s="34"/>
      <c r="T15" s="10"/>
    </row>
    <row r="16" spans="1:20" ht="48" x14ac:dyDescent="0.2">
      <c r="A16" s="1">
        <v>234</v>
      </c>
      <c r="B16" s="79" t="s">
        <v>34</v>
      </c>
      <c r="C16" s="94" t="s">
        <v>35</v>
      </c>
      <c r="D16" s="95"/>
      <c r="E16" s="96" t="s">
        <v>36</v>
      </c>
      <c r="F16" s="97"/>
      <c r="G16" s="98"/>
      <c r="H16" s="99"/>
      <c r="I16" s="100">
        <v>1</v>
      </c>
      <c r="J16" s="84">
        <f>VLOOKUP(C16,'[1]Base Costs'!$U$4:$V$41,2,FALSE)</f>
        <v>0</v>
      </c>
      <c r="K16" s="85">
        <f t="shared" ref="K16:K24" si="2">J16*1</f>
        <v>0</v>
      </c>
      <c r="L16" s="86">
        <v>0.35</v>
      </c>
      <c r="M16" s="87">
        <f t="shared" si="1"/>
        <v>0</v>
      </c>
      <c r="N16" s="85">
        <f>M16*VLOOKUP($B$9,'[1]Base Costs'!$A$32:$B$37,2,FALSE)</f>
        <v>0</v>
      </c>
      <c r="O16" s="88">
        <f t="shared" si="0"/>
        <v>0</v>
      </c>
      <c r="P16" s="93"/>
      <c r="Q16" s="101"/>
      <c r="R16" s="10"/>
      <c r="S16" s="34"/>
      <c r="T16" s="10"/>
    </row>
    <row r="17" spans="1:20" ht="32" x14ac:dyDescent="0.2">
      <c r="A17" s="1"/>
      <c r="B17" s="79" t="s">
        <v>37</v>
      </c>
      <c r="C17" s="102" t="s">
        <v>38</v>
      </c>
      <c r="D17" s="83"/>
      <c r="E17" s="103" t="str">
        <f>IF(C17="","",VLOOKUP(C17,[1]CCBASE!$A$53:$D$73,4,FALSE))</f>
        <v/>
      </c>
      <c r="F17" s="104"/>
      <c r="G17" s="98"/>
      <c r="H17" s="99"/>
      <c r="I17" s="105"/>
      <c r="J17" s="84">
        <f>IF(C17="",0,VLOOKUP(C17,[1]CCBASE!$A$53:$C$73,2,FALSE))</f>
        <v>0</v>
      </c>
      <c r="K17" s="85">
        <f>J17*D17</f>
        <v>0</v>
      </c>
      <c r="L17" s="86">
        <v>0.44</v>
      </c>
      <c r="M17" s="87">
        <f t="shared" si="1"/>
        <v>0</v>
      </c>
      <c r="N17" s="85">
        <f>M17*VLOOKUP($B$9,'[1]Base Costs'!$A$32:$B$37,2,FALSE)</f>
        <v>0</v>
      </c>
      <c r="O17" s="88">
        <f t="shared" si="0"/>
        <v>0</v>
      </c>
      <c r="P17" s="106"/>
      <c r="Q17" s="10"/>
      <c r="R17" s="10"/>
      <c r="S17" s="34"/>
      <c r="T17" s="10"/>
    </row>
    <row r="18" spans="1:20" ht="32" x14ac:dyDescent="0.2">
      <c r="A18" s="1"/>
      <c r="B18" s="107" t="s">
        <v>37</v>
      </c>
      <c r="C18" s="108" t="s">
        <v>39</v>
      </c>
      <c r="D18" s="109">
        <v>1</v>
      </c>
      <c r="E18" s="110" t="str">
        <f>IF(C18="","",VLOOKUP(C18,[1]CCBASE!$A$53:$D$73,4,FALSE))</f>
        <v>SECTION(S) OF CANOPY</v>
      </c>
      <c r="F18" s="111"/>
      <c r="G18" s="112"/>
      <c r="H18" s="113"/>
      <c r="I18" s="114"/>
      <c r="J18" s="115">
        <f>IF(C18="",0,VLOOKUP(C18,[1]CCBASE!$A$53:$C$73,2,FALSE))</f>
        <v>50</v>
      </c>
      <c r="K18" s="116">
        <f>J18*D18</f>
        <v>50</v>
      </c>
      <c r="L18" s="117">
        <v>0.44</v>
      </c>
      <c r="M18" s="118">
        <f t="shared" si="1"/>
        <v>89.285714285714278</v>
      </c>
      <c r="N18" s="116">
        <f>M18*VLOOKUP($B$9,'[1]Base Costs'!$A$32:$B$37,2,FALSE)</f>
        <v>89.285714285714278</v>
      </c>
      <c r="O18" s="119">
        <f t="shared" si="0"/>
        <v>39.285714285714278</v>
      </c>
      <c r="P18" s="111" t="s">
        <v>40</v>
      </c>
      <c r="Q18" s="10"/>
      <c r="R18" s="10"/>
      <c r="S18" s="34"/>
      <c r="T18" s="10"/>
    </row>
    <row r="19" spans="1:20" ht="32" x14ac:dyDescent="0.2">
      <c r="A19" s="1">
        <v>289</v>
      </c>
      <c r="B19" s="79" t="s">
        <v>41</v>
      </c>
      <c r="C19" s="102" t="s">
        <v>42</v>
      </c>
      <c r="D19" s="120">
        <f>ROUNDUP($F14/1000,0)</f>
        <v>0</v>
      </c>
      <c r="E19" s="121" t="s">
        <v>43</v>
      </c>
      <c r="F19" s="122"/>
      <c r="G19" s="104"/>
      <c r="H19" s="99"/>
      <c r="I19" s="105"/>
      <c r="J19" s="84">
        <f>IF(D19=0,0,VLOOKUP(C19,'[1]Base Costs'!$A$19:$B$22,2,FALSE))</f>
        <v>0</v>
      </c>
      <c r="K19" s="85">
        <f>J19*D19</f>
        <v>0</v>
      </c>
      <c r="L19" s="86">
        <v>0.44</v>
      </c>
      <c r="M19" s="87">
        <f t="shared" si="1"/>
        <v>0</v>
      </c>
      <c r="N19" s="85">
        <f>M19*VLOOKUP($B$9,'[1]Base Costs'!$A$32:$B$37,2,FALSE)</f>
        <v>0</v>
      </c>
      <c r="O19" s="88">
        <f>M19-K19</f>
        <v>0</v>
      </c>
      <c r="P19" s="10"/>
      <c r="Q19" s="10"/>
      <c r="R19" s="10"/>
      <c r="S19" s="34"/>
      <c r="T19" s="10"/>
    </row>
    <row r="20" spans="1:20" ht="48" x14ac:dyDescent="0.2">
      <c r="A20" s="1">
        <v>242</v>
      </c>
      <c r="B20" s="79" t="s">
        <v>44</v>
      </c>
      <c r="C20" s="102"/>
      <c r="D20" s="90" t="s">
        <v>45</v>
      </c>
      <c r="E20" s="98" t="s">
        <v>46</v>
      </c>
      <c r="F20" s="97"/>
      <c r="G20" s="98"/>
      <c r="H20" s="99"/>
      <c r="I20" s="105"/>
      <c r="J20" s="84">
        <f>IF(C20=0,0,'[1]Base Costs'!$B$26)</f>
        <v>0</v>
      </c>
      <c r="K20" s="85">
        <f>J20*C20</f>
        <v>0</v>
      </c>
      <c r="L20" s="86">
        <v>0.44</v>
      </c>
      <c r="M20" s="87">
        <f t="shared" si="1"/>
        <v>0</v>
      </c>
      <c r="N20" s="85">
        <f>M20*VLOOKUP($B$9,'[1]Base Costs'!$A$32:$B$37,2,FALSE)</f>
        <v>0</v>
      </c>
      <c r="O20" s="88">
        <f t="shared" si="0"/>
        <v>0</v>
      </c>
      <c r="P20" s="10"/>
      <c r="Q20" s="10"/>
      <c r="R20" s="10"/>
      <c r="S20" s="34"/>
      <c r="T20" s="10"/>
    </row>
    <row r="21" spans="1:20" x14ac:dyDescent="0.2">
      <c r="A21" s="1">
        <v>220</v>
      </c>
      <c r="B21" s="79" t="s">
        <v>47</v>
      </c>
      <c r="C21" s="102"/>
      <c r="D21" s="90" t="s">
        <v>48</v>
      </c>
      <c r="E21" s="97"/>
      <c r="F21" s="97"/>
      <c r="G21" s="123" t="str">
        <f>IF(ISNUMBER(SEARCH("KSA",$D22)),"MAX. EXTRACT (m³/s)", "")</f>
        <v/>
      </c>
      <c r="H21" s="124" t="str">
        <f>IF(ISNUMBER(SEARCH("MUAP",$D14)),"MAX.  SUPPLY (m³/s)",IF(ISNUMBER(SEARCH("SPECIAL",$D14)),"MAX.  SUPPLY (m³/s)",(IF(ISNUMBER(SEARCH("F",$D14)),"MAX.  SUPPLY (m³/s)",""))))</f>
        <v/>
      </c>
      <c r="I21" s="124"/>
      <c r="J21" s="84">
        <f>IF(C21=0,0,'[1]Base Costs'!$B$29)</f>
        <v>0</v>
      </c>
      <c r="K21" s="85">
        <f>J21*C21</f>
        <v>0</v>
      </c>
      <c r="L21" s="86">
        <v>0.44</v>
      </c>
      <c r="M21" s="87">
        <f t="shared" si="1"/>
        <v>0</v>
      </c>
      <c r="N21" s="85">
        <f>M21*VLOOKUP($B$9,'[1]Base Costs'!$A$32:$B$37,2,FALSE)</f>
        <v>0</v>
      </c>
      <c r="O21" s="88">
        <f t="shared" si="0"/>
        <v>0</v>
      </c>
      <c r="P21" s="10"/>
      <c r="Q21" s="10"/>
      <c r="R21" s="10"/>
      <c r="S21" s="34"/>
      <c r="T21" s="10"/>
    </row>
    <row r="22" spans="1:20" ht="32" x14ac:dyDescent="0.2">
      <c r="A22" s="1"/>
      <c r="B22" s="79" t="s">
        <v>49</v>
      </c>
      <c r="C22" s="89">
        <f>IF(ISNUMBER(SEARCH("CMW",D14)),1,IF(F12=0,0,(ROUNDDOWN(((((F14-(100+(50*H12))))/H14)/500),0)*H12)))</f>
        <v>0</v>
      </c>
      <c r="D22" s="90" t="str">
        <f>VLOOKUP(D14,'[1]Base Costs'!$A$39:$B$58,2,FALSE)</f>
        <v>FILTER TYPE</v>
      </c>
      <c r="E22" s="125" t="str">
        <f>IF(C22=0,0,IF(D22="KSA",ROUND(I14/C22,3),""))&amp; "  m³/s per filter"</f>
        <v>0  m³/s per filter</v>
      </c>
      <c r="F22" s="125" t="str">
        <f>IF(C22=0," Pa",ROUND((((I14*3600)/(C22*I11))^2),1)+20&amp; " Pa")</f>
        <v xml:space="preserve"> Pa</v>
      </c>
      <c r="G22" s="126" t="str">
        <f>IF(ISNUMBER(SEARCH("KSA",$D22)),$C22*0.25, "")</f>
        <v/>
      </c>
      <c r="H22" s="127" t="str">
        <f>IF(ISNUMBER(SEARCH("MUAP",$D14)),0.225*($F14/1000),IF(ISNUMBER(SEARCH("SPECIAL",$D14)),0.225*($F14/1000),(IF(ISNUMBER(SEARCH("F",$D14)),0.225*($F14/1000),""))))</f>
        <v/>
      </c>
      <c r="I22" s="127"/>
      <c r="J22" s="84">
        <f>IF(ISNA(D22),0,(VLOOKUP(D22,'[1]Base Costs'!$Q$4:$R$11,2,FALSE)))</f>
        <v>0</v>
      </c>
      <c r="K22" s="85">
        <f>IF(ISNA(D22),0,IF(D22="MX",J22*1,J22*C22))</f>
        <v>0</v>
      </c>
      <c r="L22" s="86">
        <v>0.44</v>
      </c>
      <c r="M22" s="87">
        <f t="shared" si="1"/>
        <v>0</v>
      </c>
      <c r="N22" s="85">
        <f>M22*VLOOKUP($B$9,'[1]Base Costs'!$A$32:$B$37,2,FALSE)</f>
        <v>0</v>
      </c>
      <c r="O22" s="88">
        <f t="shared" si="0"/>
        <v>0</v>
      </c>
      <c r="P22" s="10"/>
      <c r="Q22" s="10"/>
      <c r="R22" s="10"/>
      <c r="S22" s="34"/>
      <c r="T22" s="10"/>
    </row>
    <row r="23" spans="1:20" ht="48" x14ac:dyDescent="0.2">
      <c r="A23" s="1"/>
      <c r="B23" s="79" t="s">
        <v>50</v>
      </c>
      <c r="C23" s="89">
        <v>0</v>
      </c>
      <c r="D23" s="90" t="str">
        <f>VLOOKUP(D14,'[1]Base Costs'!$A$39:$C$58,3,FALSE)</f>
        <v>PSU</v>
      </c>
      <c r="E23" s="125" t="str">
        <f>IF(C23=0,0,IF(D23="PSU",ROUND(I14/C23,3),""))&amp; " m³/s per filter"</f>
        <v>0 m³/s per filter</v>
      </c>
      <c r="F23" s="125" t="str">
        <f>IF(C23=0," Pa",ROUND((((I14*3600)/(C23*I11))^2),1)+20&amp; " Pa")</f>
        <v xml:space="preserve"> Pa</v>
      </c>
      <c r="G23" s="126" t="str">
        <f>IF(ISNUMBER(SEARCH("KSA",$D23)),$C23*0.25, "")</f>
        <v/>
      </c>
      <c r="H23" s="127" t="str">
        <f>IF(ISNUMBER(SEARCH("MUAP",$D14)),0.225*($F14/1000),IF(ISNUMBER(SEARCH("SPECIAL",$D14)),0.225*($F14/1000),(IF(ISNUMBER(SEARCH("F",$D14)),0.225*($F14/1000),""))))</f>
        <v/>
      </c>
      <c r="I23" s="127"/>
      <c r="J23" s="84">
        <f>IF(ISNA(D23),0,(VLOOKUP(D23,'[1]Base Costs'!$Q$4:$R$14,2,FALSE)))</f>
        <v>112.678</v>
      </c>
      <c r="K23" s="85">
        <f>IF(ISNA(D23),0,IF(D23="MX",J23*1,J23*C23))</f>
        <v>0</v>
      </c>
      <c r="L23" s="86">
        <v>0.44</v>
      </c>
      <c r="M23" s="87">
        <f t="shared" si="1"/>
        <v>0</v>
      </c>
      <c r="N23" s="85">
        <f>M23*VLOOKUP($B$9,'[1]Base Costs'!$A$32:$B$37,2,FALSE)</f>
        <v>0</v>
      </c>
      <c r="O23" s="88">
        <f t="shared" si="0"/>
        <v>0</v>
      </c>
      <c r="P23" s="10"/>
      <c r="Q23" s="10"/>
      <c r="R23" s="10"/>
      <c r="S23" s="34"/>
      <c r="T23" s="10"/>
    </row>
    <row r="24" spans="1:20" x14ac:dyDescent="0.2">
      <c r="A24" s="1">
        <v>107</v>
      </c>
      <c r="B24" s="128" t="str">
        <f>IF(ISNUMBER(SEARCH("UV",D14)),"UV-C COMPONENTS",IF(ISNUMBER(SEARCH("CMW",D14)),"WATERWASH COMPONENTS",""))</f>
        <v/>
      </c>
      <c r="C24" s="129" t="str">
        <f>IF(H12=0,"UVR",IF(I14=0,"UVR",IF(I24&gt;0,("UVR")&amp;(INDEX('[1]Base Costs'!$AH$5:$AI$10,(MATCH((I14/H12),'[1]Base Costs'!$AI$5:$AI$10,-1)),1))&amp;("-")&amp;(H12),"UVR")))</f>
        <v>UVR</v>
      </c>
      <c r="D24" s="130" t="str">
        <f>VLOOKUP(C24,'[1]Base Costs'!$Z$4:$AF$77,7,FALSE)&amp;" m³/s"</f>
        <v xml:space="preserve"> m³/s</v>
      </c>
      <c r="E24" s="131" t="str">
        <f>IF(ISNUMBER(SEARCH("L",C24)),"LONG RACK IN SECTION","SHORTRACK")</f>
        <v>SHORTRACK</v>
      </c>
      <c r="F24" s="132" t="str">
        <f>IF(ISNUMBER(SEARCH("L",C24)),ROUND(F14/H14,1)&amp;" mm","")</f>
        <v/>
      </c>
      <c r="G24" s="104"/>
      <c r="H24" s="104"/>
      <c r="I24" s="100">
        <f>IF(ISNUMBER(SEARCH("UV",D14)),1, 0)</f>
        <v>0</v>
      </c>
      <c r="J24" s="84">
        <f>IF(ISNA(C24),0,VLOOKUP(C24,'[1]Base Costs'!$Z$4:$AF$77,2,FALSE))</f>
        <v>0</v>
      </c>
      <c r="K24" s="85">
        <f t="shared" si="2"/>
        <v>0</v>
      </c>
      <c r="L24" s="86">
        <v>0.44</v>
      </c>
      <c r="M24" s="87">
        <f t="shared" si="1"/>
        <v>0</v>
      </c>
      <c r="N24" s="85">
        <f>M24*VLOOKUP($B$9,'[1]Base Costs'!$A$32:$B$37,2,FALSE)</f>
        <v>0</v>
      </c>
      <c r="O24" s="88">
        <f t="shared" si="0"/>
        <v>0</v>
      </c>
      <c r="P24" s="10"/>
      <c r="Q24" s="10"/>
      <c r="R24" s="133"/>
      <c r="S24" s="34"/>
      <c r="T24" s="10"/>
    </row>
    <row r="25" spans="1:20" x14ac:dyDescent="0.2">
      <c r="A25" s="1"/>
      <c r="B25" s="79" t="str">
        <f>IF(ISNUMBER(SEARCH("UV",D14)),"UV-C 2ND FILTER",IF(ISNUMBER(SEARCH("CMW",D14)),"CONTROL PANEL",""))</f>
        <v/>
      </c>
      <c r="C25" s="125" t="s">
        <v>51</v>
      </c>
      <c r="D25" s="128" t="str">
        <f>IF(ISNUMBER(SEARCH("CP1S",$C25)),"Up to 12m of canopy","")</f>
        <v/>
      </c>
      <c r="E25" s="128" t="str">
        <f>IF(ISNUMBER(SEARCH("CMW",$D14)),"CWS REQUIREMENT @ 2Bar","")</f>
        <v/>
      </c>
      <c r="F25" s="134" t="str">
        <f>IF(ISNUMBER(SEARCH("CMW",$D14)),$F14/1000*0.02&amp;" L/S","")</f>
        <v/>
      </c>
      <c r="G25" s="104"/>
      <c r="H25" s="99"/>
      <c r="I25" s="100">
        <f>C22</f>
        <v>0</v>
      </c>
      <c r="J25" s="84">
        <f>IF(ISNUMBER(SEARCH("CMW",D14)),VLOOKUP(C25,[1]CCBASE!$A$81:$B$85,2,FALSE),(IF(I24&gt;0,'[1]Base Costs'!$R$7,0)))</f>
        <v>0</v>
      </c>
      <c r="K25" s="85">
        <f>J25*C22</f>
        <v>0</v>
      </c>
      <c r="L25" s="86">
        <v>0.44</v>
      </c>
      <c r="M25" s="87">
        <f t="shared" si="1"/>
        <v>0</v>
      </c>
      <c r="N25" s="85">
        <f>M25*VLOOKUP($B$9,'[1]Base Costs'!$A$32:$B$37,2,FALSE)</f>
        <v>0</v>
      </c>
      <c r="O25" s="88">
        <f t="shared" si="0"/>
        <v>0</v>
      </c>
      <c r="P25" s="135"/>
      <c r="Q25" s="10"/>
      <c r="R25" s="10"/>
      <c r="S25" s="34"/>
      <c r="T25" s="10"/>
    </row>
    <row r="26" spans="1:20" x14ac:dyDescent="0.2">
      <c r="A26" s="1">
        <v>285</v>
      </c>
      <c r="B26" s="79" t="str">
        <f>IF(ISNUMBER(SEARCH("UV",D14)),"UV-C WORKSHOP WIRING",IF(ISNUMBER(SEARCH("CMW",D14)),"W/W PODS",""))</f>
        <v/>
      </c>
      <c r="C26" s="125" t="s">
        <v>52</v>
      </c>
      <c r="D26" s="125">
        <v>0</v>
      </c>
      <c r="E26" s="128" t="str">
        <f>IF(ISNUMBER(SEARCH("CMW",$D14)),"HWS REQUIREMENT @ 60°C ","")</f>
        <v/>
      </c>
      <c r="F26" s="136" t="str">
        <f>IF(ISNUMBER(SEARCH("CMW",$D14)),$F14/1000*0.103&amp;" L/S","")</f>
        <v/>
      </c>
      <c r="G26" s="104"/>
      <c r="H26" s="99"/>
      <c r="I26" s="100">
        <f>IF(I24&gt;0,H12,0)</f>
        <v>0</v>
      </c>
      <c r="J26" s="84">
        <f>IF(ISNUMBER(SEARCH("CMW",D14)),VLOOKUP(C26,'[1]Base Costs'!$Q$35:$R$45,2,FALSE),IF(I26=0,0,36*1.03))</f>
        <v>0</v>
      </c>
      <c r="K26" s="85">
        <f>IF(ISNUMBER(SEARCH("CMW",D14)),J26*D26,J26*H12)</f>
        <v>0</v>
      </c>
      <c r="L26" s="86">
        <v>0.44</v>
      </c>
      <c r="M26" s="87">
        <f t="shared" si="1"/>
        <v>0</v>
      </c>
      <c r="N26" s="85">
        <f>M26*VLOOKUP($B$9,'[1]Base Costs'!$A$32:$B$37,2,FALSE)</f>
        <v>0</v>
      </c>
      <c r="O26" s="88">
        <f t="shared" si="0"/>
        <v>0</v>
      </c>
      <c r="P26" s="10"/>
      <c r="Q26" s="10"/>
      <c r="R26" s="10"/>
      <c r="S26" s="34"/>
      <c r="T26" s="10"/>
    </row>
    <row r="27" spans="1:20" x14ac:dyDescent="0.2">
      <c r="A27" s="1">
        <v>286</v>
      </c>
      <c r="B27" s="79" t="str">
        <f>IF(ISNUMBER(SEARCH("CMW",$D14)),"CWS/HWS PIPEWORK UP TO 5M",IF(ISNUMBER(SEARCH("UV",$D14)),"MU5 INTERFACE", ""))</f>
        <v/>
      </c>
      <c r="C27" s="125">
        <v>1</v>
      </c>
      <c r="D27" s="137"/>
      <c r="E27" s="128" t="str">
        <f>IF(ISNUMBER(SEARCH("CMW",$D14)),"HW STORAGE 3m wash","")</f>
        <v/>
      </c>
      <c r="F27" s="134" t="str">
        <f>IF(ISNUMBER(SEARCH("CMW",$D14)),($F14/1000)*0.103*180&amp;" L","")</f>
        <v/>
      </c>
      <c r="G27" s="98"/>
      <c r="H27" s="99"/>
      <c r="I27" s="100">
        <f>IF(I24=0,0,1)</f>
        <v>0</v>
      </c>
      <c r="J27" s="84">
        <f>IF(B27="CWS/HWS PIPEWORK UP TO 5M",[1]CCBASE!$B$65,IF(I27=0,0,100*1.44))</f>
        <v>0</v>
      </c>
      <c r="K27" s="85">
        <f>J27*C27</f>
        <v>0</v>
      </c>
      <c r="L27" s="86">
        <v>0.44</v>
      </c>
      <c r="M27" s="87">
        <f t="shared" si="1"/>
        <v>0</v>
      </c>
      <c r="N27" s="85">
        <f>M27*VLOOKUP($B$9,'[1]Base Costs'!$A$32:$B$37,2,FALSE)</f>
        <v>0</v>
      </c>
      <c r="O27" s="88">
        <f t="shared" si="0"/>
        <v>0</v>
      </c>
      <c r="P27" s="10"/>
      <c r="Q27" s="10"/>
      <c r="R27" s="10"/>
      <c r="S27" s="34"/>
      <c r="T27" s="10"/>
    </row>
    <row r="28" spans="1:20" ht="48" x14ac:dyDescent="0.2">
      <c r="A28" s="1"/>
      <c r="B28" s="60"/>
      <c r="C28" s="61"/>
      <c r="D28" s="61"/>
      <c r="E28" s="61"/>
      <c r="F28" s="61"/>
      <c r="G28" s="62" t="s">
        <v>20</v>
      </c>
      <c r="H28" s="61"/>
      <c r="I28" s="62">
        <f>IF(ISNUMBER(SEARCH("UV",D31)),49.7,71.75)</f>
        <v>71.75</v>
      </c>
      <c r="J28" s="63"/>
      <c r="K28" s="60"/>
      <c r="L28" s="64"/>
      <c r="M28" s="65"/>
      <c r="N28" s="63"/>
      <c r="O28" s="22"/>
      <c r="P28" s="10"/>
      <c r="Q28" s="10"/>
      <c r="R28" s="10"/>
      <c r="S28" s="59"/>
      <c r="T28" s="10"/>
    </row>
    <row r="29" spans="1:20" ht="32" x14ac:dyDescent="0.2">
      <c r="A29" s="1"/>
      <c r="B29" s="66" t="s">
        <v>21</v>
      </c>
      <c r="C29" s="67">
        <f>IF(H29&lt;1,0,(((VLOOKUP(G29,[1]CC!$D$2:$F$670,3,FALSE))*H29)+IF(ISNUMBER(SEARCH("CMW",D31)),VLOOKUP(C42,[1]CCBASE!$A$81:$C$85,3,FALSE),0)+(VLOOKUP(C34,[1]CCBASE!$A$53:$C$73,3,FALSE)*D34)+(VLOOKUP(C35,[1]CCBASE!$A$53:$C$73,3,FALSE)*D35))&amp;" HRS")</f>
        <v>0</v>
      </c>
      <c r="D29" s="68" t="str">
        <f>D31</f>
        <v>CANOPY TYPE</v>
      </c>
      <c r="E29" s="44">
        <f>CEILING(IF(C31="WALL",E31, (E31/2)),250)</f>
        <v>0</v>
      </c>
      <c r="F29" s="44">
        <f>IF(H29&lt;1,0,CEILING((F31-100)/H31,250))</f>
        <v>0</v>
      </c>
      <c r="G29" s="68" t="str">
        <f>D29&amp;F29&amp;E29</f>
        <v>CANOPY TYPE00</v>
      </c>
      <c r="H29" s="67">
        <f>IF(E31=0,0,IF(F31=0,0,(E31/(IF(C31="WALL",E31,(E31/2)))*H31)))</f>
        <v>0</v>
      </c>
      <c r="I29" s="67" t="str">
        <f>I31&amp;" m³/s"</f>
        <v xml:space="preserve"> m³/s</v>
      </c>
      <c r="J29" s="69"/>
      <c r="K29" s="70">
        <f>SUBTOTAL(9,K31:K44)</f>
        <v>0</v>
      </c>
      <c r="L29" s="71" t="str">
        <f>IF(K31=0,"-",O29/M29)</f>
        <v>-</v>
      </c>
      <c r="M29" s="70">
        <f>SUBTOTAL(9,M31:M44)</f>
        <v>0</v>
      </c>
      <c r="N29" s="51">
        <f>SUBTOTAL(9,N31:N44)</f>
        <v>0</v>
      </c>
      <c r="O29" s="70">
        <f>SUBTOTAL(9,O31:O44)</f>
        <v>0</v>
      </c>
      <c r="P29" s="10"/>
      <c r="Q29" s="10"/>
      <c r="R29" s="10"/>
      <c r="S29" s="59"/>
      <c r="T29" s="10"/>
    </row>
    <row r="30" spans="1:20" x14ac:dyDescent="0.2">
      <c r="A30" s="1"/>
      <c r="B30" s="72"/>
      <c r="C30" s="73" t="s">
        <v>22</v>
      </c>
      <c r="D30" s="74" t="s">
        <v>23</v>
      </c>
      <c r="E30" s="73" t="s">
        <v>24</v>
      </c>
      <c r="F30" s="73" t="s">
        <v>25</v>
      </c>
      <c r="G30" s="73" t="s">
        <v>26</v>
      </c>
      <c r="H30" s="73" t="s">
        <v>27</v>
      </c>
      <c r="I30" s="74"/>
      <c r="J30" s="75"/>
      <c r="K30" s="76"/>
      <c r="L30" s="76"/>
      <c r="M30" s="77"/>
      <c r="N30" s="78"/>
      <c r="O30" s="58"/>
      <c r="P30" s="10"/>
      <c r="Q30" s="10"/>
      <c r="R30" s="10"/>
      <c r="S30" s="34"/>
      <c r="T30" s="10"/>
    </row>
    <row r="31" spans="1:20" ht="32" x14ac:dyDescent="0.2">
      <c r="A31" s="1">
        <v>210</v>
      </c>
      <c r="B31" s="79" t="s">
        <v>29</v>
      </c>
      <c r="C31" s="80" t="s">
        <v>30</v>
      </c>
      <c r="D31" s="81" t="s">
        <v>31</v>
      </c>
      <c r="E31" s="82"/>
      <c r="F31" s="82"/>
      <c r="G31" s="82"/>
      <c r="H31" s="83"/>
      <c r="I31" s="82"/>
      <c r="J31" s="84">
        <f>IF(ISNA(C29),0,IF(F29&gt;3000,0,(IF(H29&lt;1,0,((VLOOKUP(G29,[1]CC!$D$2:$E$670,2,FALSE))*H29)+((VLOOKUP(G29,[1]CC!$D$2:$AD$670,17,FALSE)*(H29/H31)))))))</f>
        <v>0</v>
      </c>
      <c r="K31" s="85">
        <f>J31*1</f>
        <v>0</v>
      </c>
      <c r="L31" s="86">
        <v>0.44</v>
      </c>
      <c r="M31" s="87">
        <f t="shared" ref="M31:M44" si="3">K31/(1-L31)*(1+$C$9)</f>
        <v>0</v>
      </c>
      <c r="N31" s="85">
        <f>M31*VLOOKUP($B$9,'[1]Base Costs'!$A$32:$B$37,2,FALSE)</f>
        <v>0</v>
      </c>
      <c r="O31" s="88">
        <f t="shared" ref="O31:O35" si="4">M31-K31</f>
        <v>0</v>
      </c>
      <c r="P31" s="10"/>
      <c r="Q31" s="10"/>
      <c r="R31" s="10"/>
      <c r="S31" s="34"/>
      <c r="T31" s="10"/>
    </row>
    <row r="32" spans="1:20" ht="32" x14ac:dyDescent="0.2">
      <c r="A32" s="1">
        <v>104</v>
      </c>
      <c r="B32" s="79" t="s">
        <v>32</v>
      </c>
      <c r="C32" s="81" t="s">
        <v>33</v>
      </c>
      <c r="D32" s="89"/>
      <c r="E32" s="90"/>
      <c r="F32" s="91"/>
      <c r="G32" s="92"/>
      <c r="H32" s="4"/>
      <c r="I32" s="4"/>
      <c r="J32" s="84">
        <f>IF(ISNA(C29),0,IF(D32=0,0,IF(C32="FLO",VLOOKUP(E32,'[1]Base Costs'!$M$4:$N$14,2,FALSE),IF(C32="LED STRIP",VLOOKUP(E32,'[1]Base Costs'!$M$4:$N$14,2,FALSE),(VLOOKUP(C32,'[1]Base Costs'!$M$4:$N$14,2,FALSE))))))</f>
        <v>0</v>
      </c>
      <c r="K32" s="85">
        <f>J32*D32</f>
        <v>0</v>
      </c>
      <c r="L32" s="86">
        <v>0.31</v>
      </c>
      <c r="M32" s="87">
        <f t="shared" si="3"/>
        <v>0</v>
      </c>
      <c r="N32" s="85">
        <f>M32*VLOOKUP($B$9,'[1]Base Costs'!$A$32:$B$37,2,FALSE)</f>
        <v>0</v>
      </c>
      <c r="O32" s="88">
        <f t="shared" si="4"/>
        <v>0</v>
      </c>
      <c r="P32" s="93"/>
      <c r="Q32" s="10"/>
      <c r="R32" s="10"/>
      <c r="S32" s="34"/>
      <c r="T32" s="10"/>
    </row>
    <row r="33" spans="1:20" ht="48" x14ac:dyDescent="0.2">
      <c r="A33" s="1">
        <v>234</v>
      </c>
      <c r="B33" s="79" t="s">
        <v>35</v>
      </c>
      <c r="C33" s="94" t="s">
        <v>35</v>
      </c>
      <c r="D33" s="95"/>
      <c r="E33" s="138"/>
      <c r="F33" s="97"/>
      <c r="G33" s="98"/>
      <c r="H33" s="99"/>
      <c r="I33" s="100">
        <v>1</v>
      </c>
      <c r="J33" s="84">
        <f>VLOOKUP(C33,'[1]Base Costs'!$U$4:$V$41,2,FALSE)</f>
        <v>0</v>
      </c>
      <c r="K33" s="85">
        <f t="shared" ref="K33" si="5">J33*1</f>
        <v>0</v>
      </c>
      <c r="L33" s="86">
        <v>0.35</v>
      </c>
      <c r="M33" s="87">
        <f t="shared" si="3"/>
        <v>0</v>
      </c>
      <c r="N33" s="85">
        <f>M33*VLOOKUP($B$9,'[1]Base Costs'!$A$32:$B$37,2,FALSE)</f>
        <v>0</v>
      </c>
      <c r="O33" s="88">
        <f t="shared" si="4"/>
        <v>0</v>
      </c>
      <c r="P33" s="10"/>
      <c r="Q33" s="10"/>
      <c r="R33" s="10"/>
      <c r="S33" s="34"/>
      <c r="T33" s="10"/>
    </row>
    <row r="34" spans="1:20" ht="32" x14ac:dyDescent="0.2">
      <c r="A34" s="1"/>
      <c r="B34" s="79" t="s">
        <v>37</v>
      </c>
      <c r="C34" s="102" t="s">
        <v>38</v>
      </c>
      <c r="D34" s="83"/>
      <c r="E34" s="103" t="str">
        <f>IF(C34="","",VLOOKUP(C34,[1]CCBASE!$A$53:$D$73,4,FALSE))</f>
        <v/>
      </c>
      <c r="F34" s="104"/>
      <c r="G34" s="98"/>
      <c r="H34" s="99"/>
      <c r="I34" s="105"/>
      <c r="J34" s="84">
        <f>IF(C34="",0,VLOOKUP(C34,[1]CCBASE!$A$53:$C$73,2,FALSE))</f>
        <v>0</v>
      </c>
      <c r="K34" s="85">
        <f>J34*D34</f>
        <v>0</v>
      </c>
      <c r="L34" s="86">
        <v>0.44</v>
      </c>
      <c r="M34" s="87">
        <f t="shared" si="3"/>
        <v>0</v>
      </c>
      <c r="N34" s="85">
        <f>M34*VLOOKUP($B$9,'[1]Base Costs'!$A$32:$B$37,2,FALSE)</f>
        <v>0</v>
      </c>
      <c r="O34" s="88">
        <f t="shared" si="4"/>
        <v>0</v>
      </c>
      <c r="P34" s="10"/>
      <c r="Q34" s="10"/>
      <c r="R34" s="10"/>
      <c r="S34" s="34"/>
      <c r="T34" s="10"/>
    </row>
    <row r="35" spans="1:20" ht="32" x14ac:dyDescent="0.2">
      <c r="A35" s="1"/>
      <c r="B35" s="107" t="s">
        <v>37</v>
      </c>
      <c r="C35" s="108" t="s">
        <v>39</v>
      </c>
      <c r="D35" s="109"/>
      <c r="E35" s="139"/>
      <c r="F35" s="140"/>
      <c r="G35" s="112"/>
      <c r="H35" s="113"/>
      <c r="I35" s="114"/>
      <c r="J35" s="115">
        <f>IF(C35="",0,VLOOKUP(C35,[1]CCBASE!$A$53:$C$73,2,FALSE))</f>
        <v>50</v>
      </c>
      <c r="K35" s="116">
        <f>J35*D35</f>
        <v>0</v>
      </c>
      <c r="L35" s="117">
        <v>0.44</v>
      </c>
      <c r="M35" s="118">
        <f t="shared" si="3"/>
        <v>0</v>
      </c>
      <c r="N35" s="116">
        <f>M35*VLOOKUP($B$9,'[1]Base Costs'!$A$32:$B$37,2,FALSE)</f>
        <v>0</v>
      </c>
      <c r="O35" s="119">
        <f t="shared" si="4"/>
        <v>0</v>
      </c>
      <c r="P35" s="111" t="s">
        <v>40</v>
      </c>
      <c r="Q35" s="10"/>
      <c r="R35" s="10"/>
      <c r="S35" s="34"/>
      <c r="T35" s="10"/>
    </row>
    <row r="36" spans="1:20" ht="32" x14ac:dyDescent="0.2">
      <c r="A36" s="1">
        <v>289</v>
      </c>
      <c r="B36" s="79" t="s">
        <v>41</v>
      </c>
      <c r="C36" s="102" t="s">
        <v>42</v>
      </c>
      <c r="D36" s="120">
        <f>ROUNDUP($F31/1000,0)</f>
        <v>0</v>
      </c>
      <c r="E36" s="121" t="s">
        <v>43</v>
      </c>
      <c r="F36" s="122"/>
      <c r="G36" s="104"/>
      <c r="H36" s="99"/>
      <c r="I36" s="105"/>
      <c r="J36" s="84">
        <f>IF(D36=0,0,VLOOKUP(C36,'[1]Base Costs'!$A$19:$B$22,2,FALSE))</f>
        <v>0</v>
      </c>
      <c r="K36" s="85">
        <f>J36*D36</f>
        <v>0</v>
      </c>
      <c r="L36" s="86">
        <v>0.44</v>
      </c>
      <c r="M36" s="87">
        <f t="shared" si="3"/>
        <v>0</v>
      </c>
      <c r="N36" s="85">
        <f>M36*VLOOKUP($B$9,'[1]Base Costs'!$A$32:$B$37,2,FALSE)</f>
        <v>0</v>
      </c>
      <c r="O36" s="88">
        <f>M36-K36</f>
        <v>0</v>
      </c>
      <c r="P36" s="10"/>
      <c r="Q36" s="10"/>
      <c r="R36" s="10"/>
      <c r="S36" s="34"/>
      <c r="T36" s="10"/>
    </row>
    <row r="37" spans="1:20" ht="48" x14ac:dyDescent="0.2">
      <c r="A37" s="1">
        <v>242</v>
      </c>
      <c r="B37" s="79" t="s">
        <v>44</v>
      </c>
      <c r="C37" s="102"/>
      <c r="D37" s="90" t="s">
        <v>45</v>
      </c>
      <c r="E37" s="98" t="s">
        <v>46</v>
      </c>
      <c r="F37" s="97"/>
      <c r="G37" s="98"/>
      <c r="H37" s="99"/>
      <c r="I37" s="105"/>
      <c r="J37" s="84">
        <f>IF(C37=0,0,'[1]Base Costs'!$B$26)</f>
        <v>0</v>
      </c>
      <c r="K37" s="85">
        <f>J37*C37</f>
        <v>0</v>
      </c>
      <c r="L37" s="86">
        <v>0.44</v>
      </c>
      <c r="M37" s="87">
        <f t="shared" si="3"/>
        <v>0</v>
      </c>
      <c r="N37" s="85">
        <f>M37*VLOOKUP($B$9,'[1]Base Costs'!$A$32:$B$37,2,FALSE)</f>
        <v>0</v>
      </c>
      <c r="O37" s="88">
        <f t="shared" ref="O37:O44" si="6">M37-K37</f>
        <v>0</v>
      </c>
      <c r="P37" s="10"/>
      <c r="Q37" s="10"/>
      <c r="R37" s="10"/>
      <c r="S37" s="34"/>
      <c r="T37" s="10"/>
    </row>
    <row r="38" spans="1:20" x14ac:dyDescent="0.2">
      <c r="A38" s="1">
        <v>220</v>
      </c>
      <c r="B38" s="79" t="s">
        <v>47</v>
      </c>
      <c r="C38" s="102"/>
      <c r="D38" s="90" t="s">
        <v>48</v>
      </c>
      <c r="E38" s="97"/>
      <c r="F38" s="97"/>
      <c r="G38" s="123" t="str">
        <f>IF(ISNUMBER(SEARCH("KSA",$D39)),"MAX. EXTRACT (m³/s)", "")</f>
        <v/>
      </c>
      <c r="H38" s="124" t="str">
        <f>IF(ISNUMBER(SEARCH("MUAP",$D31)),"MAX.  SUPPLY (m³/s)",IF(ISNUMBER(SEARCH("SPECIAL",$D31)),"MAX.  SUPPLY (m³/s)",(IF(ISNUMBER(SEARCH("F",$D31)),"MAX.  SUPPLY (m³/s)",""))))</f>
        <v/>
      </c>
      <c r="I38" s="124"/>
      <c r="J38" s="84">
        <f>IF(C38=0,0,'[1]Base Costs'!$B$29)</f>
        <v>0</v>
      </c>
      <c r="K38" s="85">
        <f>J38*C38</f>
        <v>0</v>
      </c>
      <c r="L38" s="86">
        <v>0.44</v>
      </c>
      <c r="M38" s="87">
        <f t="shared" si="3"/>
        <v>0</v>
      </c>
      <c r="N38" s="85">
        <f>M38*VLOOKUP($B$9,'[1]Base Costs'!$A$32:$B$37,2,FALSE)</f>
        <v>0</v>
      </c>
      <c r="O38" s="88">
        <f t="shared" si="6"/>
        <v>0</v>
      </c>
      <c r="P38" s="10"/>
      <c r="Q38" s="10"/>
      <c r="R38" s="10"/>
      <c r="S38" s="34"/>
      <c r="T38" s="10"/>
    </row>
    <row r="39" spans="1:20" ht="32" x14ac:dyDescent="0.2">
      <c r="A39" s="1">
        <v>103</v>
      </c>
      <c r="B39" s="79" t="s">
        <v>49</v>
      </c>
      <c r="C39" s="89">
        <f>IF(ISNUMBER(SEARCH("CMW",D31)),1,IF(F29=0,0,(ROUNDDOWN(((((F31-(100+(50*H29))))/H31)/500),0)*H29)))</f>
        <v>0</v>
      </c>
      <c r="D39" s="90" t="str">
        <f>VLOOKUP(D31,'[1]Base Costs'!$A$39:$B$58,2,FALSE)</f>
        <v>FILTER TYPE</v>
      </c>
      <c r="E39" s="125" t="str">
        <f>IF(C39=0,0,IF(D39="KSA",ROUND(I31/C39,3),""))&amp; "  m³/s per filter"</f>
        <v>0  m³/s per filter</v>
      </c>
      <c r="F39" s="125" t="str">
        <f>IF(C39=0," Pa",ROUND((((I31*3600)/(C39*I28))^2),1)+20&amp; " Pa")</f>
        <v xml:space="preserve"> Pa</v>
      </c>
      <c r="G39" s="126" t="str">
        <f>IF(ISNUMBER(SEARCH("KSA",$D39)),$C39*0.25, "")</f>
        <v/>
      </c>
      <c r="H39" s="127" t="str">
        <f>IF(ISNUMBER(SEARCH("MUAP",$D31)),0.225*($F31/1000),IF(ISNUMBER(SEARCH("SPECIAL",$D31)),0.225*($F31/1000),(IF(ISNUMBER(SEARCH("F",$D31)),0.225*($F31/1000),""))))</f>
        <v/>
      </c>
      <c r="I39" s="127"/>
      <c r="J39" s="84">
        <f>IF(ISNA(D39),0,(VLOOKUP(D39,'[1]Base Costs'!$Q$4:$R$11,2,FALSE)))</f>
        <v>0</v>
      </c>
      <c r="K39" s="85">
        <f>IF(ISNA(D39),0,IF(D39="MX",J39*1,J39*C39))</f>
        <v>0</v>
      </c>
      <c r="L39" s="86">
        <v>0.44</v>
      </c>
      <c r="M39" s="87">
        <f t="shared" si="3"/>
        <v>0</v>
      </c>
      <c r="N39" s="85">
        <f>M39*VLOOKUP($B$9,'[1]Base Costs'!$A$32:$B$37,2,FALSE)</f>
        <v>0</v>
      </c>
      <c r="O39" s="88">
        <f t="shared" si="6"/>
        <v>0</v>
      </c>
      <c r="P39" s="10"/>
      <c r="Q39" s="10"/>
      <c r="R39" s="10"/>
      <c r="S39" s="34"/>
      <c r="T39" s="10"/>
    </row>
    <row r="40" spans="1:20" ht="48" x14ac:dyDescent="0.2">
      <c r="A40" s="1"/>
      <c r="B40" s="79" t="s">
        <v>50</v>
      </c>
      <c r="C40" s="89">
        <v>0</v>
      </c>
      <c r="D40" s="90" t="str">
        <f>VLOOKUP(D31,'[1]Base Costs'!$A$39:$C$58,3,FALSE)</f>
        <v>PSU</v>
      </c>
      <c r="E40" s="125" t="str">
        <f>IF(C40=0,0,IF(D40="PSU",ROUND(I31/C40,3),""))&amp; " m³/s per filter"</f>
        <v>0 m³/s per filter</v>
      </c>
      <c r="F40" s="125" t="str">
        <f>IF(C40=0," Pa",ROUND((((I31*3600)/(C40*I28))^2),1)+20&amp; " Pa")</f>
        <v xml:space="preserve"> Pa</v>
      </c>
      <c r="G40" s="126" t="str">
        <f>IF(ISNUMBER(SEARCH("KSA",$D40)),$C40*0.25, "")</f>
        <v/>
      </c>
      <c r="H40" s="127" t="str">
        <f>IF(ISNUMBER(SEARCH("MUAP",$D31)),0.225*($F31/1000),IF(ISNUMBER(SEARCH("SPECIAL",$D31)),0.225*($F31/1000),(IF(ISNUMBER(SEARCH("F",$D31)),0.225*($F31/1000),""))))</f>
        <v/>
      </c>
      <c r="I40" s="127"/>
      <c r="J40" s="84">
        <f>IF(ISNA(D40),0,(VLOOKUP(D40,'[1]Base Costs'!$Q$4:$R$13,2,FALSE)))</f>
        <v>112.678</v>
      </c>
      <c r="K40" s="85">
        <f>IF(ISNA(D40),0,IF(D40="MX",J40*1,J40*C40))</f>
        <v>0</v>
      </c>
      <c r="L40" s="86">
        <v>0.44</v>
      </c>
      <c r="M40" s="87">
        <f t="shared" si="3"/>
        <v>0</v>
      </c>
      <c r="N40" s="85">
        <f>M40*VLOOKUP($B$9,'[1]Base Costs'!$A$32:$B$37,2,FALSE)</f>
        <v>0</v>
      </c>
      <c r="O40" s="88">
        <f t="shared" si="6"/>
        <v>0</v>
      </c>
      <c r="P40" s="10"/>
      <c r="Q40" s="10"/>
      <c r="R40" s="10"/>
      <c r="S40" s="34"/>
      <c r="T40" s="10"/>
    </row>
    <row r="41" spans="1:20" x14ac:dyDescent="0.2">
      <c r="A41" s="1">
        <v>107</v>
      </c>
      <c r="B41" s="128" t="str">
        <f>IF(ISNUMBER(SEARCH("UV",D31)),"UV-C COMPONENTS",IF(ISNUMBER(SEARCH("CMW",D31)),"WATERWASH COMPONENTS",""))</f>
        <v/>
      </c>
      <c r="C41" s="129" t="str">
        <f>IF(H29=0,"UVR",IF(I31=0,"UVR",IF(I41&gt;0,("UVR")&amp;(INDEX('[1]Base Costs'!$AH$5:$AI$10,(MATCH((I31/H29),'[1]Base Costs'!$AI$5:$AI$10,-1)),1))&amp;("-")&amp;(H29),"UVR")))</f>
        <v>UVR</v>
      </c>
      <c r="D41" s="141" t="str">
        <f>VLOOKUP(C41,'[1]Base Costs'!$Z$4:$AF$77,7,FALSE)&amp;" m³/s"</f>
        <v xml:space="preserve"> m³/s</v>
      </c>
      <c r="E41" s="131" t="str">
        <f>IF(ISNUMBER(SEARCH("L",C41)),"LONG RACK IN SECTION","SHORTRACK")</f>
        <v>SHORTRACK</v>
      </c>
      <c r="F41" s="132" t="str">
        <f>IF(ISNUMBER(SEARCH("L",C41)),ROUND(F31/H31,1)&amp;" mm","")</f>
        <v/>
      </c>
      <c r="G41" s="104"/>
      <c r="H41" s="104"/>
      <c r="I41" s="100">
        <f>IF(ISNUMBER(SEARCH("UV",D31)),1, 0)</f>
        <v>0</v>
      </c>
      <c r="J41" s="84">
        <f>IF(ISNA(C41),0,VLOOKUP(C41,'[1]Base Costs'!$Z$4:$AF$77,2,FALSE))</f>
        <v>0</v>
      </c>
      <c r="K41" s="85">
        <f t="shared" ref="K41" si="7">J41*1</f>
        <v>0</v>
      </c>
      <c r="L41" s="86">
        <v>0.44</v>
      </c>
      <c r="M41" s="87">
        <f t="shared" si="3"/>
        <v>0</v>
      </c>
      <c r="N41" s="85">
        <f>M41*VLOOKUP($B$9,'[1]Base Costs'!$A$32:$B$37,2,FALSE)</f>
        <v>0</v>
      </c>
      <c r="O41" s="88">
        <f t="shared" si="6"/>
        <v>0</v>
      </c>
      <c r="P41" s="10"/>
      <c r="Q41" s="10"/>
      <c r="R41" s="10"/>
      <c r="S41" s="34"/>
      <c r="T41" s="10"/>
    </row>
    <row r="42" spans="1:20" x14ac:dyDescent="0.2">
      <c r="A42" s="1"/>
      <c r="B42" s="79" t="str">
        <f>IF(ISNUMBER(SEARCH("UV",D31)),"UV-C 2ND FILTER",IF(ISNUMBER(SEARCH("CMW",D31)),"CONTROL PANEL",""))</f>
        <v/>
      </c>
      <c r="C42" s="125" t="s">
        <v>51</v>
      </c>
      <c r="D42" s="128" t="str">
        <f>IF(ISNUMBER(SEARCH("CP1S",$C42)),"Up to 12m of canopy","")</f>
        <v/>
      </c>
      <c r="E42" s="128" t="str">
        <f>IF(ISNUMBER(SEARCH("CMW",$D31)),"CWS REQUIREMENT @ 2Bar","")</f>
        <v/>
      </c>
      <c r="F42" s="134" t="str">
        <f>IF(ISNUMBER(SEARCH("CMW",$D31)),$F31/1000*0.02&amp;" L/S","")</f>
        <v/>
      </c>
      <c r="G42" s="104"/>
      <c r="H42" s="99"/>
      <c r="I42" s="100">
        <f>C39</f>
        <v>0</v>
      </c>
      <c r="J42" s="84">
        <f>IF(ISNUMBER(SEARCH("CMW",D31)),VLOOKUP(C42,[1]CCBASE!$A$81:$B$85,2,FALSE),(IF(I41&gt;0,'[1]Base Costs'!$R$7,0)))</f>
        <v>0</v>
      </c>
      <c r="K42" s="85">
        <f>J42*C39</f>
        <v>0</v>
      </c>
      <c r="L42" s="86">
        <v>0.44</v>
      </c>
      <c r="M42" s="87">
        <f t="shared" si="3"/>
        <v>0</v>
      </c>
      <c r="N42" s="85">
        <f>M42*VLOOKUP($B$9,'[1]Base Costs'!$A$32:$B$37,2,FALSE)</f>
        <v>0</v>
      </c>
      <c r="O42" s="88">
        <f t="shared" si="6"/>
        <v>0</v>
      </c>
      <c r="P42" s="135"/>
      <c r="Q42" s="10"/>
      <c r="R42" s="10"/>
      <c r="S42" s="34"/>
      <c r="T42" s="10"/>
    </row>
    <row r="43" spans="1:20" x14ac:dyDescent="0.2">
      <c r="A43" s="1">
        <v>285</v>
      </c>
      <c r="B43" s="79" t="str">
        <f>IF(ISNUMBER(SEARCH("UV",D31)),"UV-C WORKSHOP WIRING",IF(ISNUMBER(SEARCH("CMW",D31)),"W/W PODS",""))</f>
        <v/>
      </c>
      <c r="C43" s="125" t="s">
        <v>52</v>
      </c>
      <c r="D43" s="125">
        <v>0</v>
      </c>
      <c r="E43" s="128" t="str">
        <f>IF(ISNUMBER(SEARCH("CMW",$D31)),"HWS REQUIREMENT @ 60°C ","")</f>
        <v/>
      </c>
      <c r="F43" s="136" t="str">
        <f>IF(ISNUMBER(SEARCH("CMW",$D31)),$F31/1000*0.103&amp;" L/S","")</f>
        <v/>
      </c>
      <c r="G43" s="104"/>
      <c r="H43" s="99"/>
      <c r="I43" s="100">
        <f>IF(I41&gt;0,H29,0)</f>
        <v>0</v>
      </c>
      <c r="J43" s="84">
        <f>IF(ISNUMBER(SEARCH("CMW",D31)),VLOOKUP(C43,'[1]Base Costs'!$Q$35:$R$45,2,FALSE),IF(I43=0,0,36*1.03))</f>
        <v>0</v>
      </c>
      <c r="K43" s="85">
        <f>IF(ISNUMBER(SEARCH("CMW",D31)),J43*D43,J43*H29)</f>
        <v>0</v>
      </c>
      <c r="L43" s="86">
        <v>0.44</v>
      </c>
      <c r="M43" s="87">
        <f t="shared" si="3"/>
        <v>0</v>
      </c>
      <c r="N43" s="85">
        <f>M43*VLOOKUP($B$9,'[1]Base Costs'!$A$32:$B$37,2,FALSE)</f>
        <v>0</v>
      </c>
      <c r="O43" s="88">
        <f t="shared" si="6"/>
        <v>0</v>
      </c>
      <c r="P43" s="10"/>
      <c r="Q43" s="10"/>
      <c r="R43" s="10"/>
      <c r="S43" s="34"/>
      <c r="T43" s="10"/>
    </row>
    <row r="44" spans="1:20" x14ac:dyDescent="0.2">
      <c r="A44" s="1">
        <v>286</v>
      </c>
      <c r="B44" s="79" t="str">
        <f>IF(ISNUMBER(SEARCH("CMW",$D31)),"CWS/HWS PIPEWORK UP TO 5M",IF(ISNUMBER(SEARCH("UV",$D31)),"MU5 INTERFACE", ""))</f>
        <v/>
      </c>
      <c r="C44" s="125">
        <v>1</v>
      </c>
      <c r="D44" s="137"/>
      <c r="E44" s="128" t="str">
        <f>IF(ISNUMBER(SEARCH("CMW",$D31)),"HW STORAGE 3m wash","")</f>
        <v/>
      </c>
      <c r="F44" s="134" t="str">
        <f>IF(ISNUMBER(SEARCH("CMW",$D31)),($F31/1000)*0.103*180&amp;" L","")</f>
        <v/>
      </c>
      <c r="G44" s="98"/>
      <c r="H44" s="99"/>
      <c r="I44" s="100">
        <f>IF(I41=0,0,1)</f>
        <v>0</v>
      </c>
      <c r="J44" s="84">
        <f>IF(B44="CWS/HWS PIPEWORK UP TO 5M",[1]CCBASE!$B$65,IF(I44=0,0,100*1.44))</f>
        <v>0</v>
      </c>
      <c r="K44" s="85">
        <f>J44*C44</f>
        <v>0</v>
      </c>
      <c r="L44" s="86">
        <v>0.44</v>
      </c>
      <c r="M44" s="87">
        <f t="shared" si="3"/>
        <v>0</v>
      </c>
      <c r="N44" s="85">
        <f>M44*VLOOKUP($B$9,'[1]Base Costs'!$A$32:$B$37,2,FALSE)</f>
        <v>0</v>
      </c>
      <c r="O44" s="88">
        <f t="shared" si="6"/>
        <v>0</v>
      </c>
      <c r="P44" s="10"/>
      <c r="Q44" s="10"/>
      <c r="R44" s="10"/>
      <c r="S44" s="34"/>
      <c r="T44" s="10"/>
    </row>
    <row r="45" spans="1:20" ht="48" x14ac:dyDescent="0.2">
      <c r="A45" s="1"/>
      <c r="B45" s="60"/>
      <c r="C45" s="142"/>
      <c r="D45" s="10"/>
      <c r="E45" s="142"/>
      <c r="F45" s="142"/>
      <c r="G45" s="62" t="s">
        <v>20</v>
      </c>
      <c r="H45" s="61"/>
      <c r="I45" s="62">
        <f>IF(ISNUMBER(SEARCH("UV",D48)),49.7,71.75)</f>
        <v>71.75</v>
      </c>
      <c r="J45" s="63"/>
      <c r="K45" s="143"/>
      <c r="L45" s="144"/>
      <c r="M45" s="143"/>
      <c r="N45" s="143"/>
      <c r="O45" s="22"/>
      <c r="P45" s="10"/>
      <c r="Q45" s="10"/>
      <c r="R45" s="10"/>
      <c r="S45" s="34"/>
      <c r="T45" s="10"/>
    </row>
    <row r="46" spans="1:20" ht="32" x14ac:dyDescent="0.2">
      <c r="A46" s="1"/>
      <c r="B46" s="66" t="s">
        <v>21</v>
      </c>
      <c r="C46" s="67">
        <f>IF(H46&lt;1,0,(((VLOOKUP(G46,[1]CC!$D$2:$F$670,3,FALSE))*H46)+IF(ISNUMBER(SEARCH("CMW",D48)),VLOOKUP(C59,[1]CCBASE!$A$81:$C$85,3,FALSE),0)+(VLOOKUP(C51,[1]CCBASE!$A$53:$C$73,3,FALSE)*D51)+(VLOOKUP(C52,[1]CCBASE!$A$53:$C$73,3,FALSE)*D52))&amp;" HRS")</f>
        <v>0</v>
      </c>
      <c r="D46" s="68" t="str">
        <f>D48</f>
        <v>CANOPY TYPE</v>
      </c>
      <c r="E46" s="44">
        <f>CEILING(IF(C48="WALL",E48, (E48/2)),250)</f>
        <v>0</v>
      </c>
      <c r="F46" s="44">
        <f>IF(H46&lt;1,0,CEILING((F48-100)/H48,250))</f>
        <v>0</v>
      </c>
      <c r="G46" s="68" t="str">
        <f>D46&amp;F46&amp;E46</f>
        <v>CANOPY TYPE00</v>
      </c>
      <c r="H46" s="67">
        <f>IF(E48=0,0,IF(F48=0,0,(E48/(IF(C48="WALL",E48,(E48/2)))*H48)))</f>
        <v>0</v>
      </c>
      <c r="I46" s="67" t="str">
        <f>I48&amp;" m³/s"</f>
        <v xml:space="preserve"> m³/s</v>
      </c>
      <c r="J46" s="69"/>
      <c r="K46" s="70">
        <f>SUBTOTAL(9,K48:K61)</f>
        <v>0</v>
      </c>
      <c r="L46" s="71" t="str">
        <f>IF(K48=0,"-",O46/M46)</f>
        <v>-</v>
      </c>
      <c r="M46" s="70">
        <f>SUBTOTAL(9,M48:M61)</f>
        <v>0</v>
      </c>
      <c r="N46" s="51">
        <f>SUBTOTAL(9,N48:N61)</f>
        <v>0</v>
      </c>
      <c r="O46" s="70">
        <f>SUBTOTAL(9,O48:O61)</f>
        <v>0</v>
      </c>
      <c r="P46" s="10"/>
      <c r="Q46" s="10"/>
      <c r="R46" s="10"/>
      <c r="S46" s="59"/>
      <c r="T46" s="10"/>
    </row>
    <row r="47" spans="1:20" x14ac:dyDescent="0.2">
      <c r="A47" s="1"/>
      <c r="B47" s="72"/>
      <c r="C47" s="73" t="s">
        <v>22</v>
      </c>
      <c r="D47" s="74" t="s">
        <v>23</v>
      </c>
      <c r="E47" s="73" t="s">
        <v>24</v>
      </c>
      <c r="F47" s="73" t="s">
        <v>25</v>
      </c>
      <c r="G47" s="73" t="s">
        <v>26</v>
      </c>
      <c r="H47" s="73" t="s">
        <v>27</v>
      </c>
      <c r="I47" s="74" t="s">
        <v>28</v>
      </c>
      <c r="J47" s="75"/>
      <c r="K47" s="76"/>
      <c r="L47" s="76"/>
      <c r="M47" s="77"/>
      <c r="N47" s="78"/>
      <c r="O47" s="58"/>
      <c r="P47" s="10"/>
      <c r="Q47" s="10"/>
      <c r="R47" s="10"/>
      <c r="S47" s="34"/>
      <c r="T47" s="10"/>
    </row>
    <row r="48" spans="1:20" ht="32" x14ac:dyDescent="0.2">
      <c r="A48" s="1">
        <v>210</v>
      </c>
      <c r="B48" s="79" t="s">
        <v>29</v>
      </c>
      <c r="C48" s="80" t="s">
        <v>30</v>
      </c>
      <c r="D48" s="81" t="s">
        <v>31</v>
      </c>
      <c r="E48" s="82"/>
      <c r="F48" s="82"/>
      <c r="G48" s="82"/>
      <c r="H48" s="83"/>
      <c r="I48" s="82"/>
      <c r="J48" s="84">
        <f>IF(ISNA(C46),0,IF(F46&gt;3000,0,(IF(H46&lt;1,0,((VLOOKUP(G46,[1]CC!$D$2:$E$670,2,FALSE))*H46)+((VLOOKUP(G46,[1]CC!$D$2:$AD$670,17,FALSE)*(H46/H48)))))))</f>
        <v>0</v>
      </c>
      <c r="K48" s="85">
        <f>J48*1</f>
        <v>0</v>
      </c>
      <c r="L48" s="86">
        <v>0.44</v>
      </c>
      <c r="M48" s="87">
        <f t="shared" ref="M48:M61" si="8">K48/(1-L48)*(1+$C$9)</f>
        <v>0</v>
      </c>
      <c r="N48" s="85">
        <f>M48*VLOOKUP($B$9,'[1]Base Costs'!$A$32:$B$37,2,FALSE)</f>
        <v>0</v>
      </c>
      <c r="O48" s="88">
        <f t="shared" ref="O48:O52" si="9">M48-K48</f>
        <v>0</v>
      </c>
      <c r="P48" s="10"/>
      <c r="Q48" s="10"/>
      <c r="R48" s="10"/>
      <c r="S48" s="34"/>
      <c r="T48" s="10"/>
    </row>
    <row r="49" spans="1:20" ht="32" x14ac:dyDescent="0.2">
      <c r="A49" s="1">
        <v>104</v>
      </c>
      <c r="B49" s="79" t="s">
        <v>32</v>
      </c>
      <c r="C49" s="81" t="s">
        <v>33</v>
      </c>
      <c r="D49" s="89"/>
      <c r="E49" s="90"/>
      <c r="F49" s="91"/>
      <c r="G49" s="92"/>
      <c r="H49" s="4"/>
      <c r="I49" s="4"/>
      <c r="J49" s="84">
        <f>IF(ISNA(C46),0,IF(D49=0,0,IF(C49="FLO",VLOOKUP(E49,'[1]Base Costs'!$M$4:$N$14,2,FALSE),IF(C49="LED STRIP",VLOOKUP(E49,'[1]Base Costs'!$M$4:$N$14,2,FALSE),(VLOOKUP(C49,'[1]Base Costs'!$M$4:$N$14,2,FALSE))))))</f>
        <v>0</v>
      </c>
      <c r="K49" s="85">
        <f>J49*D49</f>
        <v>0</v>
      </c>
      <c r="L49" s="86">
        <v>0.31</v>
      </c>
      <c r="M49" s="87">
        <f t="shared" si="8"/>
        <v>0</v>
      </c>
      <c r="N49" s="85">
        <f>M49*VLOOKUP($B$9,'[1]Base Costs'!$A$32:$B$37,2,FALSE)</f>
        <v>0</v>
      </c>
      <c r="O49" s="88">
        <f t="shared" si="9"/>
        <v>0</v>
      </c>
      <c r="P49" s="93"/>
      <c r="Q49" s="10"/>
      <c r="R49" s="10"/>
      <c r="S49" s="34"/>
      <c r="T49" s="10"/>
    </row>
    <row r="50" spans="1:20" ht="48" x14ac:dyDescent="0.2">
      <c r="A50" s="1">
        <v>234</v>
      </c>
      <c r="B50" s="79" t="s">
        <v>34</v>
      </c>
      <c r="C50" s="94" t="s">
        <v>35</v>
      </c>
      <c r="D50" s="95"/>
      <c r="E50" s="138"/>
      <c r="F50" s="97"/>
      <c r="G50" s="98"/>
      <c r="H50" s="99"/>
      <c r="I50" s="100">
        <v>1</v>
      </c>
      <c r="J50" s="84">
        <f>VLOOKUP(C50,'[1]Base Costs'!$U$4:$V$41,2,FALSE)</f>
        <v>0</v>
      </c>
      <c r="K50" s="85">
        <f t="shared" ref="K50" si="10">J50*1</f>
        <v>0</v>
      </c>
      <c r="L50" s="86">
        <v>0.35</v>
      </c>
      <c r="M50" s="87">
        <f t="shared" si="8"/>
        <v>0</v>
      </c>
      <c r="N50" s="85">
        <f>M50*VLOOKUP($B$9,'[1]Base Costs'!$A$32:$B$37,2,FALSE)</f>
        <v>0</v>
      </c>
      <c r="O50" s="88">
        <f t="shared" si="9"/>
        <v>0</v>
      </c>
      <c r="P50" s="10"/>
      <c r="Q50" s="10"/>
      <c r="R50" s="10"/>
      <c r="S50" s="34"/>
      <c r="T50" s="10"/>
    </row>
    <row r="51" spans="1:20" ht="32" x14ac:dyDescent="0.2">
      <c r="A51" s="1"/>
      <c r="B51" s="79" t="s">
        <v>37</v>
      </c>
      <c r="C51" s="102" t="s">
        <v>38</v>
      </c>
      <c r="D51" s="83"/>
      <c r="E51" s="103" t="str">
        <f>IF(C51="","",VLOOKUP(C51,[1]CCBASE!$A$53:$D$73,4,FALSE))</f>
        <v/>
      </c>
      <c r="F51" s="104"/>
      <c r="G51" s="98"/>
      <c r="H51" s="99"/>
      <c r="I51" s="105"/>
      <c r="J51" s="84">
        <f>IF(C51="",0,VLOOKUP(C51,[1]CCBASE!$A$53:$C$73,2,FALSE))</f>
        <v>0</v>
      </c>
      <c r="K51" s="85">
        <f>J51*D51</f>
        <v>0</v>
      </c>
      <c r="L51" s="86">
        <v>0.44</v>
      </c>
      <c r="M51" s="87">
        <f t="shared" si="8"/>
        <v>0</v>
      </c>
      <c r="N51" s="85">
        <f>M51*VLOOKUP($B$9,'[1]Base Costs'!$A$32:$B$37,2,FALSE)</f>
        <v>0</v>
      </c>
      <c r="O51" s="88">
        <f t="shared" si="9"/>
        <v>0</v>
      </c>
      <c r="P51" s="10"/>
      <c r="Q51" s="10"/>
      <c r="R51" s="10"/>
      <c r="S51" s="34"/>
      <c r="T51" s="10"/>
    </row>
    <row r="52" spans="1:20" ht="32" x14ac:dyDescent="0.2">
      <c r="A52" s="1"/>
      <c r="B52" s="107" t="s">
        <v>37</v>
      </c>
      <c r="C52" s="108" t="s">
        <v>39</v>
      </c>
      <c r="D52" s="109"/>
      <c r="E52" s="110" t="str">
        <f>IF(C52="","",VLOOKUP(C52,[1]CCBASE!$A$53:$D$73,4,FALSE))</f>
        <v>SECTION(S) OF CANOPY</v>
      </c>
      <c r="F52" s="111"/>
      <c r="G52" s="112"/>
      <c r="H52" s="113"/>
      <c r="I52" s="114"/>
      <c r="J52" s="115">
        <f>IF(C52="",0,VLOOKUP(C52,[1]CCBASE!$A$53:$C$73,2,FALSE))</f>
        <v>50</v>
      </c>
      <c r="K52" s="116">
        <f>J52*D52</f>
        <v>0</v>
      </c>
      <c r="L52" s="117">
        <v>0.44</v>
      </c>
      <c r="M52" s="118">
        <f t="shared" si="8"/>
        <v>0</v>
      </c>
      <c r="N52" s="116">
        <f>M52*VLOOKUP($B$9,'[1]Base Costs'!$A$32:$B$37,2,FALSE)</f>
        <v>0</v>
      </c>
      <c r="O52" s="119">
        <f t="shared" si="9"/>
        <v>0</v>
      </c>
      <c r="P52" s="111" t="s">
        <v>40</v>
      </c>
      <c r="Q52" s="10"/>
      <c r="R52" s="10"/>
      <c r="S52" s="34"/>
      <c r="T52" s="10"/>
    </row>
    <row r="53" spans="1:20" ht="32" x14ac:dyDescent="0.2">
      <c r="A53" s="1">
        <v>289</v>
      </c>
      <c r="B53" s="79" t="s">
        <v>41</v>
      </c>
      <c r="C53" s="102" t="s">
        <v>42</v>
      </c>
      <c r="D53" s="120">
        <f>ROUNDUP($F48/1000,0)</f>
        <v>0</v>
      </c>
      <c r="E53" s="121" t="s">
        <v>43</v>
      </c>
      <c r="F53" s="122"/>
      <c r="G53" s="104"/>
      <c r="H53" s="99"/>
      <c r="I53" s="105"/>
      <c r="J53" s="84">
        <f>IF(D53=0,0,VLOOKUP(C53,'[1]Base Costs'!$A$19:$B$22,2,FALSE))</f>
        <v>0</v>
      </c>
      <c r="K53" s="85">
        <f>J53*D53</f>
        <v>0</v>
      </c>
      <c r="L53" s="86">
        <v>0.44</v>
      </c>
      <c r="M53" s="87">
        <f t="shared" si="8"/>
        <v>0</v>
      </c>
      <c r="N53" s="85">
        <f>M53*VLOOKUP($B$9,'[1]Base Costs'!$A$32:$B$37,2,FALSE)</f>
        <v>0</v>
      </c>
      <c r="O53" s="88">
        <f>M53-K53</f>
        <v>0</v>
      </c>
      <c r="P53" s="10"/>
      <c r="Q53" s="10"/>
      <c r="R53" s="10"/>
      <c r="S53" s="34"/>
      <c r="T53" s="10"/>
    </row>
    <row r="54" spans="1:20" ht="48" x14ac:dyDescent="0.2">
      <c r="A54" s="1">
        <v>242</v>
      </c>
      <c r="B54" s="79" t="s">
        <v>44</v>
      </c>
      <c r="C54" s="102"/>
      <c r="D54" s="90" t="s">
        <v>45</v>
      </c>
      <c r="E54" s="98" t="s">
        <v>46</v>
      </c>
      <c r="F54" s="97"/>
      <c r="G54" s="98"/>
      <c r="H54" s="99"/>
      <c r="I54" s="105"/>
      <c r="J54" s="84">
        <f>IF(C54=0,0,'[1]Base Costs'!$B$26)</f>
        <v>0</v>
      </c>
      <c r="K54" s="85">
        <f>J54*C54</f>
        <v>0</v>
      </c>
      <c r="L54" s="86">
        <v>0.44</v>
      </c>
      <c r="M54" s="87">
        <f t="shared" si="8"/>
        <v>0</v>
      </c>
      <c r="N54" s="85">
        <f>M54*VLOOKUP($B$9,'[1]Base Costs'!$A$32:$B$37,2,FALSE)</f>
        <v>0</v>
      </c>
      <c r="O54" s="88">
        <f t="shared" ref="O54:O61" si="11">M54-K54</f>
        <v>0</v>
      </c>
      <c r="P54" s="10"/>
      <c r="Q54" s="10"/>
      <c r="R54" s="10"/>
      <c r="S54" s="34"/>
      <c r="T54" s="10"/>
    </row>
    <row r="55" spans="1:20" x14ac:dyDescent="0.2">
      <c r="A55" s="1">
        <v>220</v>
      </c>
      <c r="B55" s="79" t="s">
        <v>47</v>
      </c>
      <c r="C55" s="102"/>
      <c r="D55" s="90" t="s">
        <v>48</v>
      </c>
      <c r="E55" s="97"/>
      <c r="F55" s="97"/>
      <c r="G55" s="123" t="str">
        <f>IF(ISNUMBER(SEARCH("KSA",$D56)),"MAX. EXTRACT (m³/s)", "")</f>
        <v/>
      </c>
      <c r="H55" s="124" t="str">
        <f>IF(ISNUMBER(SEARCH("MUAP",$D48)),"MAX.  SUPPLY (m³/s)",IF(ISNUMBER(SEARCH("SPECIAL",$D48)),"MAX.  SUPPLY (m³/s)",(IF(ISNUMBER(SEARCH("F",$D48)),"MAX.  SUPPLY (m³/s)",""))))</f>
        <v/>
      </c>
      <c r="I55" s="124"/>
      <c r="J55" s="84">
        <f>IF(C55=0,0,'[1]Base Costs'!$B$29)</f>
        <v>0</v>
      </c>
      <c r="K55" s="85">
        <f>J55*C55</f>
        <v>0</v>
      </c>
      <c r="L55" s="86">
        <v>0.44</v>
      </c>
      <c r="M55" s="87">
        <f t="shared" si="8"/>
        <v>0</v>
      </c>
      <c r="N55" s="85">
        <f>M55*VLOOKUP($B$9,'[1]Base Costs'!$A$32:$B$37,2,FALSE)</f>
        <v>0</v>
      </c>
      <c r="O55" s="88">
        <f t="shared" si="11"/>
        <v>0</v>
      </c>
      <c r="P55" s="10"/>
      <c r="Q55" s="10"/>
      <c r="R55" s="10"/>
      <c r="S55" s="34"/>
      <c r="T55" s="10"/>
    </row>
    <row r="56" spans="1:20" ht="32" x14ac:dyDescent="0.2">
      <c r="A56" s="1">
        <v>103</v>
      </c>
      <c r="B56" s="79" t="s">
        <v>49</v>
      </c>
      <c r="C56" s="89">
        <f>IF(ISNUMBER(SEARCH("CMW",D48)),1,IF(F46=0,0,(ROUNDDOWN(((((F48-(100+(50*H46))))/H48)/500),0)*H46)))</f>
        <v>0</v>
      </c>
      <c r="D56" s="90" t="str">
        <f>VLOOKUP(D48,'[1]Base Costs'!$A$39:$B$58,2,FALSE)</f>
        <v>FILTER TYPE</v>
      </c>
      <c r="E56" s="125" t="str">
        <f>IF(C56=0,0,IF(D56="KSA",ROUND(I48/C56,3),""))&amp; "  m³/s per filter"</f>
        <v>0  m³/s per filter</v>
      </c>
      <c r="F56" s="125" t="str">
        <f>IF(C56=0," Pa",ROUND((((I48*3600)/(C56*I45))^2),1)+20&amp; " Pa")</f>
        <v xml:space="preserve"> Pa</v>
      </c>
      <c r="G56" s="126" t="str">
        <f>IF(ISNUMBER(SEARCH("KSA",$D56)),$C56*0.25, "")</f>
        <v/>
      </c>
      <c r="H56" s="127" t="str">
        <f>IF(ISNUMBER(SEARCH("MUAP",$D48)),0.225*($F48/1000),IF(ISNUMBER(SEARCH("SPECIAL",$D48)),0.225*($F48/1000),(IF(ISNUMBER(SEARCH("F",$D48)),0.225*($F48/1000),""))))</f>
        <v/>
      </c>
      <c r="I56" s="127"/>
      <c r="J56" s="84">
        <f>IF(ISNA(D56),0,(VLOOKUP(D56,'[1]Base Costs'!$Q$4:$R$11,2,FALSE)))</f>
        <v>0</v>
      </c>
      <c r="K56" s="85">
        <f>IF(ISNA(D56),0,IF(D56="MX",J56*1,J56*C56))</f>
        <v>0</v>
      </c>
      <c r="L56" s="86">
        <v>0.44</v>
      </c>
      <c r="M56" s="87">
        <f t="shared" si="8"/>
        <v>0</v>
      </c>
      <c r="N56" s="85">
        <f>M56*VLOOKUP($B$9,'[1]Base Costs'!$A$32:$B$37,2,FALSE)</f>
        <v>0</v>
      </c>
      <c r="O56" s="88">
        <f t="shared" si="11"/>
        <v>0</v>
      </c>
      <c r="P56" s="10"/>
      <c r="Q56" s="10"/>
      <c r="R56" s="10"/>
      <c r="S56" s="34"/>
      <c r="T56" s="10"/>
    </row>
    <row r="57" spans="1:20" ht="48" x14ac:dyDescent="0.2">
      <c r="A57" s="1"/>
      <c r="B57" s="79" t="s">
        <v>50</v>
      </c>
      <c r="C57" s="89">
        <v>0</v>
      </c>
      <c r="D57" s="90" t="str">
        <f>VLOOKUP(D48,'[1]Base Costs'!$A$39:$C$58,3,FALSE)</f>
        <v>PSU</v>
      </c>
      <c r="E57" s="125" t="str">
        <f>IF(C57=0,0,IF(D57="PSU",ROUND(I48/C57,3),""))&amp; " m³/s per filter"</f>
        <v>0 m³/s per filter</v>
      </c>
      <c r="F57" s="125" t="str">
        <f>IF(C57=0," Pa",ROUND((((I48*3600)/(C57*I45))^2),1)+20&amp; " Pa")</f>
        <v xml:space="preserve"> Pa</v>
      </c>
      <c r="G57" s="126" t="str">
        <f>IF(ISNUMBER(SEARCH("KSA",$D57)),$C57*0.25, "")</f>
        <v/>
      </c>
      <c r="H57" s="127" t="str">
        <f>IF(ISNUMBER(SEARCH("MUAP",$D48)),0.225*($F48/1000),IF(ISNUMBER(SEARCH("SPECIAL",$D48)),0.225*($F48/1000),(IF(ISNUMBER(SEARCH("F",$D48)),0.225*($F48/1000),""))))</f>
        <v/>
      </c>
      <c r="I57" s="127"/>
      <c r="J57" s="84">
        <f>IF(ISNA(D57),0,(VLOOKUP(D57,'[1]Base Costs'!$Q$4:$R$13,2,FALSE)))</f>
        <v>112.678</v>
      </c>
      <c r="K57" s="85">
        <f>IF(ISNA(D57),0,IF(D57="MX",J57*1,J57*C57))</f>
        <v>0</v>
      </c>
      <c r="L57" s="86">
        <v>0.44</v>
      </c>
      <c r="M57" s="87">
        <f t="shared" si="8"/>
        <v>0</v>
      </c>
      <c r="N57" s="85">
        <f>M57*VLOOKUP($B$9,'[1]Base Costs'!$A$32:$B$37,2,FALSE)</f>
        <v>0</v>
      </c>
      <c r="O57" s="88">
        <f t="shared" si="11"/>
        <v>0</v>
      </c>
      <c r="P57" s="10"/>
      <c r="Q57" s="10"/>
      <c r="R57" s="10"/>
      <c r="S57" s="34"/>
      <c r="T57" s="10"/>
    </row>
    <row r="58" spans="1:20" x14ac:dyDescent="0.2">
      <c r="A58" s="1">
        <v>107</v>
      </c>
      <c r="B58" s="128" t="str">
        <f>IF(ISNUMBER(SEARCH("UV",D48)),"UV-C COMPONENTS",IF(ISNUMBER(SEARCH("CMW",D48)),"WATERWASH COMPONENTS",""))</f>
        <v/>
      </c>
      <c r="C58" s="129" t="str">
        <f>IF(H46=0,"UVR",IF(I48=0,"UVR",IF(I58&gt;0,("UVR")&amp;(INDEX('[1]Base Costs'!$AH$5:$AI$10,(MATCH((I48/H46),'[1]Base Costs'!$AI$5:$AI$10,-1)),1))&amp;("-")&amp;(H46),"UVR")))</f>
        <v>UVR</v>
      </c>
      <c r="D58" s="141" t="str">
        <f>VLOOKUP(C58,'[1]Base Costs'!$Z$4:$AF$77,7,FALSE)&amp;" m³/s"</f>
        <v xml:space="preserve"> m³/s</v>
      </c>
      <c r="E58" s="131" t="str">
        <f>IF(ISNUMBER(SEARCH("L",C58)),"LONG RACK IN SECTION","SHORTRACK")</f>
        <v>SHORTRACK</v>
      </c>
      <c r="F58" s="132" t="str">
        <f>IF(ISNUMBER(SEARCH("L",C58)),ROUND(F48/H48,1)&amp;" mm","")</f>
        <v/>
      </c>
      <c r="G58" s="104"/>
      <c r="H58" s="104"/>
      <c r="I58" s="100">
        <f>IF(ISNUMBER(SEARCH("UV",D48)),1, 0)</f>
        <v>0</v>
      </c>
      <c r="J58" s="84">
        <f>IF(ISNA(C58),0,VLOOKUP(C58,'[1]Base Costs'!$Z$4:$AF$77,2,FALSE))</f>
        <v>0</v>
      </c>
      <c r="K58" s="85">
        <f t="shared" ref="K58" si="12">J58*1</f>
        <v>0</v>
      </c>
      <c r="L58" s="86">
        <v>0.44</v>
      </c>
      <c r="M58" s="87">
        <f t="shared" si="8"/>
        <v>0</v>
      </c>
      <c r="N58" s="85">
        <f>M58*VLOOKUP($B$9,'[1]Base Costs'!$A$32:$B$37,2,FALSE)</f>
        <v>0</v>
      </c>
      <c r="O58" s="88">
        <f t="shared" si="11"/>
        <v>0</v>
      </c>
      <c r="P58" s="10"/>
      <c r="Q58" s="10"/>
      <c r="R58" s="10"/>
      <c r="S58" s="34"/>
      <c r="T58" s="10"/>
    </row>
    <row r="59" spans="1:20" x14ac:dyDescent="0.2">
      <c r="A59" s="1"/>
      <c r="B59" s="79" t="str">
        <f>IF(ISNUMBER(SEARCH("UV",D48)),"UV-C 2ND FILTER",IF(ISNUMBER(SEARCH("CMW",D48)),"CONTROL PANEL",""))</f>
        <v/>
      </c>
      <c r="C59" s="125" t="s">
        <v>51</v>
      </c>
      <c r="D59" s="128" t="str">
        <f>IF(ISNUMBER(SEARCH("CP1S",$C59)),"Up to 12m of canopy","")</f>
        <v/>
      </c>
      <c r="E59" s="128" t="str">
        <f>IF(ISNUMBER(SEARCH("CMW",$D48)),"CWS REQUIREMENT @ 2Bar","")</f>
        <v/>
      </c>
      <c r="F59" s="134" t="str">
        <f>IF(ISNUMBER(SEARCH("CMW",$D48)),$F48/1000*0.02&amp;" L/S","")</f>
        <v/>
      </c>
      <c r="G59" s="104"/>
      <c r="H59" s="99"/>
      <c r="I59" s="100">
        <f>C56</f>
        <v>0</v>
      </c>
      <c r="J59" s="84">
        <f>IF(ISNUMBER(SEARCH("CMW",D48)),VLOOKUP(C59,[1]CCBASE!$A$81:$B$85,2,FALSE),(IF(I58&gt;0,'[1]Base Costs'!$R$7,0)))</f>
        <v>0</v>
      </c>
      <c r="K59" s="85">
        <f>J59*C56</f>
        <v>0</v>
      </c>
      <c r="L59" s="86">
        <v>0.44</v>
      </c>
      <c r="M59" s="87">
        <f t="shared" si="8"/>
        <v>0</v>
      </c>
      <c r="N59" s="85">
        <f>M59*VLOOKUP($B$9,'[1]Base Costs'!$A$32:$B$37,2,FALSE)</f>
        <v>0</v>
      </c>
      <c r="O59" s="88">
        <f t="shared" si="11"/>
        <v>0</v>
      </c>
      <c r="P59" s="10"/>
      <c r="Q59" s="10"/>
      <c r="R59" s="10"/>
      <c r="S59" s="34"/>
      <c r="T59" s="10"/>
    </row>
    <row r="60" spans="1:20" x14ac:dyDescent="0.2">
      <c r="A60" s="1">
        <v>285</v>
      </c>
      <c r="B60" s="79" t="str">
        <f>IF(ISNUMBER(SEARCH("UV",D48)),"UV-C WORKSHOP WIRING",IF(ISNUMBER(SEARCH("CMW",D48)),"W/W PODS",""))</f>
        <v/>
      </c>
      <c r="C60" s="125" t="s">
        <v>52</v>
      </c>
      <c r="D60" s="125">
        <v>0</v>
      </c>
      <c r="E60" s="128" t="str">
        <f>IF(ISNUMBER(SEARCH("CMW",$D48)),"HWS REQUIREMENT @ 60°C ","")</f>
        <v/>
      </c>
      <c r="F60" s="136" t="str">
        <f>IF(ISNUMBER(SEARCH("CMW",$D48)),$F48/1000*0.103&amp;" L/S","")</f>
        <v/>
      </c>
      <c r="G60" s="104"/>
      <c r="H60" s="99"/>
      <c r="I60" s="100">
        <f>IF(I58&gt;0,H46,0)</f>
        <v>0</v>
      </c>
      <c r="J60" s="84">
        <f>IF(ISNUMBER(SEARCH("CMW",D48)),VLOOKUP(C60,'[1]Base Costs'!$Q$35:$R$45,2,FALSE),IF(I60=0,0,36*1.03))</f>
        <v>0</v>
      </c>
      <c r="K60" s="85">
        <f>IF(ISNUMBER(SEARCH("CMW",D48)),J60*D60,J60*H46)</f>
        <v>0</v>
      </c>
      <c r="L60" s="86">
        <v>0.44</v>
      </c>
      <c r="M60" s="87">
        <f t="shared" si="8"/>
        <v>0</v>
      </c>
      <c r="N60" s="85">
        <f>M60*VLOOKUP($B$9,'[1]Base Costs'!$A$32:$B$37,2,FALSE)</f>
        <v>0</v>
      </c>
      <c r="O60" s="88">
        <f t="shared" si="11"/>
        <v>0</v>
      </c>
      <c r="P60" s="10"/>
      <c r="Q60" s="10"/>
      <c r="R60" s="10"/>
      <c r="S60" s="34"/>
      <c r="T60" s="10"/>
    </row>
    <row r="61" spans="1:20" x14ac:dyDescent="0.2">
      <c r="A61" s="1">
        <v>286</v>
      </c>
      <c r="B61" s="79" t="str">
        <f>IF(ISNUMBER(SEARCH("CMW",$D48)),"CWS/HWS PIPEWORK UP TO 5M",IF(ISNUMBER(SEARCH("UV",$D48)),"MU5 INTERFACE", ""))</f>
        <v/>
      </c>
      <c r="C61" s="125">
        <v>1</v>
      </c>
      <c r="D61" s="137"/>
      <c r="E61" s="128" t="str">
        <f>IF(ISNUMBER(SEARCH("CMW",$D48)),"HW STORAGE 3m wash","")</f>
        <v/>
      </c>
      <c r="F61" s="134" t="str">
        <f>IF(ISNUMBER(SEARCH("CMW",$D48)),($F48/1000)*0.103*180&amp;" L","")</f>
        <v/>
      </c>
      <c r="G61" s="98"/>
      <c r="H61" s="99"/>
      <c r="I61" s="100">
        <f>IF(I58=0,0,1)</f>
        <v>0</v>
      </c>
      <c r="J61" s="84">
        <f>IF(B61="CWS/HWS PIPEWORK UP TO 5M",[1]CCBASE!$B$65,IF(I61=0,0,100*1.44))</f>
        <v>0</v>
      </c>
      <c r="K61" s="85">
        <f>J61*C61</f>
        <v>0</v>
      </c>
      <c r="L61" s="86">
        <v>0.44</v>
      </c>
      <c r="M61" s="87">
        <f t="shared" si="8"/>
        <v>0</v>
      </c>
      <c r="N61" s="85">
        <f>M61*VLOOKUP($B$9,'[1]Base Costs'!$A$32:$B$37,2,FALSE)</f>
        <v>0</v>
      </c>
      <c r="O61" s="88">
        <f t="shared" si="11"/>
        <v>0</v>
      </c>
      <c r="P61" s="10"/>
      <c r="Q61" s="10"/>
      <c r="R61" s="10"/>
      <c r="S61" s="34"/>
      <c r="T61" s="10"/>
    </row>
    <row r="62" spans="1:20" ht="48" x14ac:dyDescent="0.2">
      <c r="A62" s="1"/>
      <c r="B62" s="60"/>
      <c r="C62" s="142"/>
      <c r="D62" s="10"/>
      <c r="E62" s="142"/>
      <c r="F62" s="142"/>
      <c r="G62" s="62" t="s">
        <v>20</v>
      </c>
      <c r="H62" s="61"/>
      <c r="I62" s="62">
        <f>IF(ISNUMBER(SEARCH("UV",D65)),49.7,71.75)</f>
        <v>71.75</v>
      </c>
      <c r="J62" s="63"/>
      <c r="K62" s="143"/>
      <c r="L62" s="144"/>
      <c r="M62" s="143"/>
      <c r="N62" s="143"/>
      <c r="O62" s="22"/>
      <c r="P62" s="10"/>
      <c r="Q62" s="10"/>
      <c r="R62" s="10"/>
      <c r="S62" s="34"/>
      <c r="T62" s="10"/>
    </row>
    <row r="63" spans="1:20" ht="32" x14ac:dyDescent="0.2">
      <c r="A63" s="1"/>
      <c r="B63" s="66" t="s">
        <v>21</v>
      </c>
      <c r="C63" s="67">
        <f>IF(H63&lt;1,0,(((VLOOKUP(G63,[1]CC!$D$2:$F$670,3,FALSE))*H63)+IF(ISNUMBER(SEARCH("CMW",D65)),VLOOKUP(C76,[1]CCBASE!$A$81:$C$85,3,FALSE),0)+(VLOOKUP(C68,[1]CCBASE!$A$53:$C$73,3,FALSE)*D68)+(VLOOKUP(C69,[1]CCBASE!$A$53:$C$73,3,FALSE)*D69))&amp;" HRS")</f>
        <v>0</v>
      </c>
      <c r="D63" s="68" t="str">
        <f>D65</f>
        <v>CANOPY TYPE</v>
      </c>
      <c r="E63" s="44">
        <f>CEILING(IF(C65="WALL",E65, (E65/2)),250)</f>
        <v>0</v>
      </c>
      <c r="F63" s="44">
        <f>IF(H63&lt;1,0,CEILING((F65-100)/H65,250))</f>
        <v>0</v>
      </c>
      <c r="G63" s="68" t="str">
        <f>D63&amp;F63&amp;E63</f>
        <v>CANOPY TYPE00</v>
      </c>
      <c r="H63" s="67">
        <f>IF(E65=0,0,IF(F65=0,0,(E65/(IF(C65="WALL",E65,(E65/2)))*H65)))</f>
        <v>0</v>
      </c>
      <c r="I63" s="67" t="str">
        <f>I65&amp;" m³/s"</f>
        <v xml:space="preserve"> m³/s</v>
      </c>
      <c r="J63" s="69"/>
      <c r="K63" s="70">
        <f>SUBTOTAL(9,K65:K78)</f>
        <v>0</v>
      </c>
      <c r="L63" s="71" t="str">
        <f>IF(K65=0,"-",O63/M63)</f>
        <v>-</v>
      </c>
      <c r="M63" s="70">
        <f>SUBTOTAL(9,M65:M78)</f>
        <v>0</v>
      </c>
      <c r="N63" s="51">
        <f>SUBTOTAL(9,N65:N78)</f>
        <v>0</v>
      </c>
      <c r="O63" s="70">
        <f>SUBTOTAL(9,O65:O78)</f>
        <v>0</v>
      </c>
      <c r="P63" s="10"/>
      <c r="Q63" s="10"/>
      <c r="R63" s="10"/>
      <c r="S63" s="59"/>
      <c r="T63" s="10"/>
    </row>
    <row r="64" spans="1:20" x14ac:dyDescent="0.2">
      <c r="A64" s="1"/>
      <c r="B64" s="72"/>
      <c r="C64" s="73" t="s">
        <v>22</v>
      </c>
      <c r="D64" s="74" t="s">
        <v>23</v>
      </c>
      <c r="E64" s="73" t="s">
        <v>24</v>
      </c>
      <c r="F64" s="73" t="s">
        <v>25</v>
      </c>
      <c r="G64" s="73" t="s">
        <v>26</v>
      </c>
      <c r="H64" s="73" t="s">
        <v>27</v>
      </c>
      <c r="I64" s="74" t="s">
        <v>28</v>
      </c>
      <c r="J64" s="75"/>
      <c r="K64" s="76"/>
      <c r="L64" s="76"/>
      <c r="M64" s="77"/>
      <c r="N64" s="78"/>
      <c r="O64" s="58"/>
      <c r="P64" s="10"/>
      <c r="Q64" s="10"/>
      <c r="R64" s="10"/>
      <c r="S64" s="34"/>
      <c r="T64" s="10"/>
    </row>
    <row r="65" spans="1:20" ht="32" x14ac:dyDescent="0.2">
      <c r="A65" s="1">
        <v>210</v>
      </c>
      <c r="B65" s="79" t="s">
        <v>29</v>
      </c>
      <c r="C65" s="80" t="s">
        <v>30</v>
      </c>
      <c r="D65" s="81" t="s">
        <v>31</v>
      </c>
      <c r="E65" s="82"/>
      <c r="F65" s="82"/>
      <c r="G65" s="82"/>
      <c r="H65" s="83"/>
      <c r="I65" s="82"/>
      <c r="J65" s="84">
        <f>IF(ISNA(C63),0,IF(F63&gt;3000,0,(IF(H63&lt;1,0,((VLOOKUP(G63,[1]CC!$D$2:$E$670,2,FALSE))*H63)+((VLOOKUP(G63,[1]CC!$D$2:$AD$670,17,FALSE)*(H63/H65)))))))</f>
        <v>0</v>
      </c>
      <c r="K65" s="85">
        <f>J65*1</f>
        <v>0</v>
      </c>
      <c r="L65" s="86">
        <v>0.44</v>
      </c>
      <c r="M65" s="87">
        <f t="shared" ref="M65:M78" si="13">K65/(1-L65)*(1+$C$9)</f>
        <v>0</v>
      </c>
      <c r="N65" s="85">
        <f>M65*VLOOKUP($B$9,'[1]Base Costs'!$A$32:$B$37,2,FALSE)</f>
        <v>0</v>
      </c>
      <c r="O65" s="88">
        <f t="shared" ref="O65:O69" si="14">M65-K65</f>
        <v>0</v>
      </c>
      <c r="P65" s="10"/>
      <c r="Q65" s="10"/>
      <c r="R65" s="10"/>
      <c r="S65" s="34"/>
      <c r="T65" s="10"/>
    </row>
    <row r="66" spans="1:20" ht="32" x14ac:dyDescent="0.2">
      <c r="A66" s="1">
        <v>104</v>
      </c>
      <c r="B66" s="79" t="s">
        <v>32</v>
      </c>
      <c r="C66" s="81" t="s">
        <v>33</v>
      </c>
      <c r="D66" s="89"/>
      <c r="E66" s="90">
        <v>100</v>
      </c>
      <c r="F66" s="91"/>
      <c r="G66" s="92"/>
      <c r="H66" s="4"/>
      <c r="I66" s="4"/>
      <c r="J66" s="84">
        <f>IF(ISNA(C63),0,IF(D66=0,0,IF(C66="FLO",VLOOKUP(E66,'[1]Base Costs'!$M$4:$N$14,2,FALSE),IF(C66="LED STRIP",VLOOKUP(E66,'[1]Base Costs'!$M$4:$N$14,2,FALSE),(VLOOKUP(C66,'[1]Base Costs'!$M$4:$N$14,2,FALSE))))))</f>
        <v>0</v>
      </c>
      <c r="K66" s="85">
        <f>J66*D66</f>
        <v>0</v>
      </c>
      <c r="L66" s="86">
        <v>0.31</v>
      </c>
      <c r="M66" s="87">
        <f t="shared" si="13"/>
        <v>0</v>
      </c>
      <c r="N66" s="85">
        <f>M66*VLOOKUP($B$9,'[1]Base Costs'!$A$32:$B$37,2,FALSE)</f>
        <v>0</v>
      </c>
      <c r="O66" s="88">
        <f t="shared" si="14"/>
        <v>0</v>
      </c>
      <c r="P66" s="93"/>
      <c r="Q66" s="10"/>
      <c r="R66" s="10"/>
      <c r="S66" s="34"/>
      <c r="T66" s="10"/>
    </row>
    <row r="67" spans="1:20" ht="48" x14ac:dyDescent="0.2">
      <c r="A67" s="1">
        <v>234</v>
      </c>
      <c r="B67" s="79" t="s">
        <v>34</v>
      </c>
      <c r="C67" s="94" t="s">
        <v>35</v>
      </c>
      <c r="D67" s="95"/>
      <c r="E67" s="138"/>
      <c r="F67" s="97"/>
      <c r="G67" s="98"/>
      <c r="H67" s="99"/>
      <c r="I67" s="100">
        <v>1</v>
      </c>
      <c r="J67" s="84">
        <f>VLOOKUP(C67,'[1]Base Costs'!$U$4:$V$41,2,FALSE)</f>
        <v>0</v>
      </c>
      <c r="K67" s="85">
        <f t="shared" ref="K67" si="15">J67*1</f>
        <v>0</v>
      </c>
      <c r="L67" s="86">
        <v>0.35</v>
      </c>
      <c r="M67" s="87">
        <f t="shared" si="13"/>
        <v>0</v>
      </c>
      <c r="N67" s="85">
        <f>M67*VLOOKUP($B$9,'[1]Base Costs'!$A$32:$B$37,2,FALSE)</f>
        <v>0</v>
      </c>
      <c r="O67" s="88">
        <f t="shared" si="14"/>
        <v>0</v>
      </c>
      <c r="P67" s="10"/>
      <c r="Q67" s="10"/>
      <c r="R67" s="10"/>
      <c r="S67" s="34"/>
      <c r="T67" s="10"/>
    </row>
    <row r="68" spans="1:20" ht="32" x14ac:dyDescent="0.2">
      <c r="A68" s="1"/>
      <c r="B68" s="79" t="s">
        <v>37</v>
      </c>
      <c r="C68" s="102" t="s">
        <v>38</v>
      </c>
      <c r="D68" s="83"/>
      <c r="E68" s="103" t="str">
        <f>IF(C68="","",VLOOKUP(C68,[1]CCBASE!$A$53:$D$73,4,FALSE))</f>
        <v/>
      </c>
      <c r="F68" s="104"/>
      <c r="G68" s="98"/>
      <c r="H68" s="99"/>
      <c r="I68" s="105"/>
      <c r="J68" s="84">
        <f>IF(C68="",0,VLOOKUP(C68,[1]CCBASE!$A$53:$C$73,2,FALSE))</f>
        <v>0</v>
      </c>
      <c r="K68" s="85">
        <f>J68*D68</f>
        <v>0</v>
      </c>
      <c r="L68" s="86">
        <v>0.44</v>
      </c>
      <c r="M68" s="87">
        <f t="shared" si="13"/>
        <v>0</v>
      </c>
      <c r="N68" s="85">
        <f>M68*VLOOKUP($B$9,'[1]Base Costs'!$A$32:$B$37,2,FALSE)</f>
        <v>0</v>
      </c>
      <c r="O68" s="88">
        <f t="shared" si="14"/>
        <v>0</v>
      </c>
      <c r="P68" s="10"/>
      <c r="Q68" s="10"/>
      <c r="R68" s="10"/>
      <c r="S68" s="34"/>
      <c r="T68" s="10"/>
    </row>
    <row r="69" spans="1:20" ht="32" x14ac:dyDescent="0.2">
      <c r="A69" s="1"/>
      <c r="B69" s="107" t="s">
        <v>37</v>
      </c>
      <c r="C69" s="108" t="s">
        <v>39</v>
      </c>
      <c r="D69" s="109"/>
      <c r="E69" s="110" t="str">
        <f>IF(C69="","",VLOOKUP(C69,[1]CCBASE!$A$53:$D$73,4,FALSE))</f>
        <v>SECTION(S) OF CANOPY</v>
      </c>
      <c r="F69" s="111"/>
      <c r="G69" s="112"/>
      <c r="H69" s="113"/>
      <c r="I69" s="114"/>
      <c r="J69" s="115">
        <f>IF(C69="",0,VLOOKUP(C69,[1]CCBASE!$A$53:$C$73,2,FALSE))</f>
        <v>50</v>
      </c>
      <c r="K69" s="116">
        <f>J69*D69</f>
        <v>0</v>
      </c>
      <c r="L69" s="117">
        <v>0.44</v>
      </c>
      <c r="M69" s="118">
        <f t="shared" si="13"/>
        <v>0</v>
      </c>
      <c r="N69" s="116">
        <f>M69*VLOOKUP($B$9,'[1]Base Costs'!$A$32:$B$37,2,FALSE)</f>
        <v>0</v>
      </c>
      <c r="O69" s="119">
        <f t="shared" si="14"/>
        <v>0</v>
      </c>
      <c r="P69" s="111" t="s">
        <v>40</v>
      </c>
      <c r="Q69" s="10"/>
      <c r="R69" s="10"/>
      <c r="S69" s="34"/>
      <c r="T69" s="10"/>
    </row>
    <row r="70" spans="1:20" ht="32" x14ac:dyDescent="0.2">
      <c r="A70" s="1">
        <v>289</v>
      </c>
      <c r="B70" s="79" t="s">
        <v>41</v>
      </c>
      <c r="C70" s="102" t="s">
        <v>42</v>
      </c>
      <c r="D70" s="120">
        <f>ROUNDUP($F65/1000,0)</f>
        <v>0</v>
      </c>
      <c r="E70" s="121" t="s">
        <v>43</v>
      </c>
      <c r="F70" s="122"/>
      <c r="G70" s="104"/>
      <c r="H70" s="99"/>
      <c r="I70" s="105"/>
      <c r="J70" s="84">
        <f>IF(D70=0,0,VLOOKUP(C70,'[1]Base Costs'!$A$19:$B$22,2,FALSE))</f>
        <v>0</v>
      </c>
      <c r="K70" s="85">
        <f>J70*D70</f>
        <v>0</v>
      </c>
      <c r="L70" s="86">
        <v>0.44</v>
      </c>
      <c r="M70" s="87">
        <f t="shared" si="13"/>
        <v>0</v>
      </c>
      <c r="N70" s="85">
        <f>M70*VLOOKUP($B$9,'[1]Base Costs'!$A$32:$B$37,2,FALSE)</f>
        <v>0</v>
      </c>
      <c r="O70" s="88">
        <f>M70-K70</f>
        <v>0</v>
      </c>
      <c r="P70" s="10"/>
      <c r="Q70" s="10"/>
      <c r="R70" s="10"/>
      <c r="S70" s="34"/>
      <c r="T70" s="10"/>
    </row>
    <row r="71" spans="1:20" ht="48" x14ac:dyDescent="0.2">
      <c r="A71" s="1">
        <v>242</v>
      </c>
      <c r="B71" s="79" t="s">
        <v>44</v>
      </c>
      <c r="C71" s="102"/>
      <c r="D71" s="90" t="s">
        <v>45</v>
      </c>
      <c r="E71" s="98" t="s">
        <v>46</v>
      </c>
      <c r="F71" s="97"/>
      <c r="G71" s="98"/>
      <c r="H71" s="99"/>
      <c r="I71" s="105"/>
      <c r="J71" s="84">
        <f>IF(C71=0,0,'[1]Base Costs'!$B$26)</f>
        <v>0</v>
      </c>
      <c r="K71" s="85">
        <f>J71*C71</f>
        <v>0</v>
      </c>
      <c r="L71" s="86">
        <v>0.44</v>
      </c>
      <c r="M71" s="87">
        <f t="shared" si="13"/>
        <v>0</v>
      </c>
      <c r="N71" s="85">
        <f>M71*VLOOKUP($B$9,'[1]Base Costs'!$A$32:$B$37,2,FALSE)</f>
        <v>0</v>
      </c>
      <c r="O71" s="88">
        <f t="shared" ref="O71:O78" si="16">M71-K71</f>
        <v>0</v>
      </c>
      <c r="P71" s="10"/>
      <c r="Q71" s="10"/>
      <c r="R71" s="10"/>
      <c r="S71" s="34"/>
      <c r="T71" s="10"/>
    </row>
    <row r="72" spans="1:20" x14ac:dyDescent="0.2">
      <c r="A72" s="1">
        <v>220</v>
      </c>
      <c r="B72" s="79" t="s">
        <v>47</v>
      </c>
      <c r="C72" s="102"/>
      <c r="D72" s="90" t="s">
        <v>48</v>
      </c>
      <c r="E72" s="97"/>
      <c r="F72" s="97"/>
      <c r="G72" s="123" t="str">
        <f>IF(ISNUMBER(SEARCH("KSA",$D73)),"MAX. EXTRACT (m³/s)", "")</f>
        <v/>
      </c>
      <c r="H72" s="124" t="str">
        <f>IF(ISNUMBER(SEARCH("MUAP",$D65)),"MAX.  SUPPLY (m³/s)",IF(ISNUMBER(SEARCH("SPECIAL",$D65)),"MAX.  SUPPLY (m³/s)",(IF(ISNUMBER(SEARCH("F",$D65)),"MAX.  SUPPLY (m³/s)",""))))</f>
        <v/>
      </c>
      <c r="I72" s="124"/>
      <c r="J72" s="84">
        <f>IF(C72=0,0,'[1]Base Costs'!$B$29)</f>
        <v>0</v>
      </c>
      <c r="K72" s="85">
        <f>J72*C72</f>
        <v>0</v>
      </c>
      <c r="L72" s="86">
        <v>0.44</v>
      </c>
      <c r="M72" s="87">
        <f t="shared" si="13"/>
        <v>0</v>
      </c>
      <c r="N72" s="85">
        <f>M72*VLOOKUP($B$9,'[1]Base Costs'!$A$32:$B$37,2,FALSE)</f>
        <v>0</v>
      </c>
      <c r="O72" s="88">
        <f t="shared" si="16"/>
        <v>0</v>
      </c>
      <c r="P72" s="10"/>
      <c r="Q72" s="10"/>
      <c r="R72" s="10"/>
      <c r="S72" s="34"/>
      <c r="T72" s="10"/>
    </row>
    <row r="73" spans="1:20" ht="32" x14ac:dyDescent="0.2">
      <c r="A73" s="1">
        <v>103</v>
      </c>
      <c r="B73" s="79" t="s">
        <v>49</v>
      </c>
      <c r="C73" s="89">
        <f>IF(ISNUMBER(SEARCH("CMW",D65)),1,IF(F63=0,0,(ROUNDDOWN(((((F65-(100+(50*H63))))/H65)/500),0)*H63)))</f>
        <v>0</v>
      </c>
      <c r="D73" s="90" t="str">
        <f>VLOOKUP(D65,'[1]Base Costs'!$A$39:$B$58,2,FALSE)</f>
        <v>FILTER TYPE</v>
      </c>
      <c r="E73" s="125" t="str">
        <f>IF(C73=0,0,IF(D73="KSA",ROUND(I65/C73,3),""))&amp; "  m³/s per filter"</f>
        <v>0  m³/s per filter</v>
      </c>
      <c r="F73" s="125" t="str">
        <f>IF(C73=0," Pa",ROUND((((I65*3600)/(C73*I62))^2),1)+20&amp; " Pa")</f>
        <v xml:space="preserve"> Pa</v>
      </c>
      <c r="G73" s="126" t="str">
        <f>IF(ISNUMBER(SEARCH("KSA",$D73)),$C73*0.25, "")</f>
        <v/>
      </c>
      <c r="H73" s="127" t="str">
        <f>IF(ISNUMBER(SEARCH("MUAP",$D65)),0.225*($F65/1000),IF(ISNUMBER(SEARCH("SPECIAL",$D65)),0.225*($F65/1000),(IF(ISNUMBER(SEARCH("F",$D65)),0.225*($F65/1000),""))))</f>
        <v/>
      </c>
      <c r="I73" s="127"/>
      <c r="J73" s="84">
        <f>IF(ISNA(D73),0,(VLOOKUP(D73,'[1]Base Costs'!$Q$4:$R$11,2,FALSE)))</f>
        <v>0</v>
      </c>
      <c r="K73" s="85">
        <f>IF(ISNA(D73),0,IF(D73="MX",J73*1,J73*C73))</f>
        <v>0</v>
      </c>
      <c r="L73" s="86">
        <v>0.44</v>
      </c>
      <c r="M73" s="87">
        <f t="shared" si="13"/>
        <v>0</v>
      </c>
      <c r="N73" s="85">
        <f>M73*VLOOKUP($B$9,'[1]Base Costs'!$A$32:$B$37,2,FALSE)</f>
        <v>0</v>
      </c>
      <c r="O73" s="88">
        <f t="shared" si="16"/>
        <v>0</v>
      </c>
      <c r="P73" s="10"/>
      <c r="Q73" s="10"/>
      <c r="R73" s="10"/>
      <c r="S73" s="34"/>
      <c r="T73" s="10"/>
    </row>
    <row r="74" spans="1:20" ht="48" x14ac:dyDescent="0.2">
      <c r="A74" s="1"/>
      <c r="B74" s="79" t="s">
        <v>50</v>
      </c>
      <c r="C74" s="89">
        <v>0</v>
      </c>
      <c r="D74" s="90" t="str">
        <f>VLOOKUP(D65,'[1]Base Costs'!$A$39:$C$58,3,FALSE)</f>
        <v>PSU</v>
      </c>
      <c r="E74" s="125" t="str">
        <f>IF(C74=0,0,IF(D74="PSU",ROUND(I65/C74,3),""))&amp; " m³/s per filter"</f>
        <v>0 m³/s per filter</v>
      </c>
      <c r="F74" s="125" t="str">
        <f>IF(C74=0," Pa",ROUND((((I65*3600)/(C74*I62))^2),1)+20&amp; " Pa")</f>
        <v xml:space="preserve"> Pa</v>
      </c>
      <c r="G74" s="126" t="str">
        <f>IF(ISNUMBER(SEARCH("KSA",$D74)),$C74*0.25, "")</f>
        <v/>
      </c>
      <c r="H74" s="127" t="str">
        <f>IF(ISNUMBER(SEARCH("MUAP",$D65)),0.225*($F65/1000),IF(ISNUMBER(SEARCH("SPECIAL",$D65)),0.225*($F65/1000),(IF(ISNUMBER(SEARCH("F",$D65)),0.225*($F65/1000),""))))</f>
        <v/>
      </c>
      <c r="I74" s="127"/>
      <c r="J74" s="84">
        <f>IF(ISNA(D74),0,(VLOOKUP(D74,'[1]Base Costs'!$Q$4:$R$13,2,FALSE)))</f>
        <v>112.678</v>
      </c>
      <c r="K74" s="85">
        <f>IF(ISNA(D74),0,IF(D74="MX",J74*1,J74*C74))</f>
        <v>0</v>
      </c>
      <c r="L74" s="86">
        <v>0.44</v>
      </c>
      <c r="M74" s="87">
        <f t="shared" si="13"/>
        <v>0</v>
      </c>
      <c r="N74" s="85">
        <f>M74*VLOOKUP($B$9,'[1]Base Costs'!$A$32:$B$37,2,FALSE)</f>
        <v>0</v>
      </c>
      <c r="O74" s="88">
        <f t="shared" si="16"/>
        <v>0</v>
      </c>
      <c r="P74" s="10"/>
      <c r="Q74" s="10"/>
      <c r="R74" s="10"/>
      <c r="S74" s="34"/>
      <c r="T74" s="10"/>
    </row>
    <row r="75" spans="1:20" x14ac:dyDescent="0.2">
      <c r="A75" s="1">
        <v>107</v>
      </c>
      <c r="B75" s="128" t="str">
        <f>IF(ISNUMBER(SEARCH("UV",D65)),"UV-C COMPONENTS",IF(ISNUMBER(SEARCH("CMW",D65)),"WATERWASH COMPONENTS",""))</f>
        <v/>
      </c>
      <c r="C75" s="129" t="str">
        <f>IF(H63=0,"UVR",IF(I65=0,"UVR",IF(I75&gt;0,("UVR")&amp;(INDEX('[1]Base Costs'!$AH$5:$AI$10,(MATCH((I65/H63),'[1]Base Costs'!$AI$5:$AI$10,-1)),1))&amp;("-")&amp;(H63),"UVR")))</f>
        <v>UVR</v>
      </c>
      <c r="D75" s="141" t="str">
        <f>VLOOKUP(C75,'[1]Base Costs'!$Z$4:$AF$77,7,FALSE)&amp;" m³/s"</f>
        <v xml:space="preserve"> m³/s</v>
      </c>
      <c r="E75" s="131" t="str">
        <f>IF(ISNUMBER(SEARCH("L",C75)),"LONG RACK IN SECTION","SHORTRACK")</f>
        <v>SHORTRACK</v>
      </c>
      <c r="F75" s="132" t="str">
        <f>IF(ISNUMBER(SEARCH("L",C75)),ROUND(F65/H65,1)&amp;" mm","")</f>
        <v/>
      </c>
      <c r="G75" s="104"/>
      <c r="H75" s="104"/>
      <c r="I75" s="100">
        <f>IF(ISNUMBER(SEARCH("UV",D65)),1, 0)</f>
        <v>0</v>
      </c>
      <c r="J75" s="84">
        <f>IF(ISNA(C75),0,VLOOKUP(C75,'[1]Base Costs'!$Z$4:$AF$77,2,FALSE))</f>
        <v>0</v>
      </c>
      <c r="K75" s="85">
        <f t="shared" ref="K75" si="17">J75*1</f>
        <v>0</v>
      </c>
      <c r="L75" s="86">
        <v>0.44</v>
      </c>
      <c r="M75" s="87">
        <f t="shared" si="13"/>
        <v>0</v>
      </c>
      <c r="N75" s="85">
        <f>M75*VLOOKUP($B$9,'[1]Base Costs'!$A$32:$B$37,2,FALSE)</f>
        <v>0</v>
      </c>
      <c r="O75" s="88">
        <f t="shared" si="16"/>
        <v>0</v>
      </c>
      <c r="P75" s="10"/>
      <c r="Q75" s="10"/>
      <c r="R75" s="10"/>
      <c r="S75" s="34"/>
      <c r="T75" s="10"/>
    </row>
    <row r="76" spans="1:20" x14ac:dyDescent="0.2">
      <c r="A76" s="1"/>
      <c r="B76" s="79" t="str">
        <f>IF(ISNUMBER(SEARCH("UV",D65)),"UV-C 2ND FILTER",IF(ISNUMBER(SEARCH("CMW",D65)),"CONTROL PANEL",""))</f>
        <v/>
      </c>
      <c r="C76" s="125" t="s">
        <v>51</v>
      </c>
      <c r="D76" s="128" t="str">
        <f>IF(ISNUMBER(SEARCH("CP1S",$C76)),"Up to 12m of canopy","")</f>
        <v/>
      </c>
      <c r="E76" s="128" t="str">
        <f>IF(ISNUMBER(SEARCH("CMW",$D65)),"CWS REQUIREMENT @ 2Bar","")</f>
        <v/>
      </c>
      <c r="F76" s="134" t="str">
        <f>IF(ISNUMBER(SEARCH("CMW",$D65)),$F65/1000*0.02&amp;" L/S","")</f>
        <v/>
      </c>
      <c r="G76" s="104"/>
      <c r="H76" s="99"/>
      <c r="I76" s="100">
        <f>C73</f>
        <v>0</v>
      </c>
      <c r="J76" s="84">
        <f>IF(ISNUMBER(SEARCH("CMW",D65)),VLOOKUP(C76,[1]CCBASE!$A$81:$B$85,2,FALSE),(IF(I75&gt;0,'[1]Base Costs'!$R$7,0)))</f>
        <v>0</v>
      </c>
      <c r="K76" s="85">
        <f>J76*C73</f>
        <v>0</v>
      </c>
      <c r="L76" s="86">
        <v>0.44</v>
      </c>
      <c r="M76" s="87">
        <f t="shared" si="13"/>
        <v>0</v>
      </c>
      <c r="N76" s="85">
        <f>M76*VLOOKUP($B$9,'[1]Base Costs'!$A$32:$B$37,2,FALSE)</f>
        <v>0</v>
      </c>
      <c r="O76" s="88">
        <f t="shared" si="16"/>
        <v>0</v>
      </c>
      <c r="P76" s="10"/>
      <c r="Q76" s="10"/>
      <c r="R76" s="10"/>
      <c r="S76" s="34"/>
      <c r="T76" s="10"/>
    </row>
    <row r="77" spans="1:20" x14ac:dyDescent="0.2">
      <c r="A77" s="1">
        <v>285</v>
      </c>
      <c r="B77" s="79" t="str">
        <f>IF(ISNUMBER(SEARCH("UV",D65)),"UV-C WORKSHOP WIRING",IF(ISNUMBER(SEARCH("CMW",D65)),"W/W PODS",""))</f>
        <v/>
      </c>
      <c r="C77" s="125" t="s">
        <v>52</v>
      </c>
      <c r="D77" s="125">
        <v>0</v>
      </c>
      <c r="E77" s="128" t="str">
        <f>IF(ISNUMBER(SEARCH("CMW",$D65)),"HWS REQUIREMENT @ 60°C ","")</f>
        <v/>
      </c>
      <c r="F77" s="136" t="str">
        <f>IF(ISNUMBER(SEARCH("CMW",$D65)),$F65/1000*0.103&amp;" L/S","")</f>
        <v/>
      </c>
      <c r="G77" s="104"/>
      <c r="H77" s="99"/>
      <c r="I77" s="100">
        <f>IF(I75&gt;0,H63,0)</f>
        <v>0</v>
      </c>
      <c r="J77" s="84">
        <f>IF(ISNUMBER(SEARCH("CMW",D65)),VLOOKUP(C77,'[1]Base Costs'!$Q$35:$R$45,2,FALSE),IF(I77=0,0,36*1.03))</f>
        <v>0</v>
      </c>
      <c r="K77" s="85">
        <f>IF(ISNUMBER(SEARCH("CMW",D65)),J77*D77,J77*H63)</f>
        <v>0</v>
      </c>
      <c r="L77" s="86">
        <v>0.44</v>
      </c>
      <c r="M77" s="87">
        <f t="shared" si="13"/>
        <v>0</v>
      </c>
      <c r="N77" s="85">
        <f>M77*VLOOKUP($B$9,'[1]Base Costs'!$A$32:$B$37,2,FALSE)</f>
        <v>0</v>
      </c>
      <c r="O77" s="88">
        <f t="shared" si="16"/>
        <v>0</v>
      </c>
      <c r="P77" s="10"/>
      <c r="Q77" s="10"/>
      <c r="R77" s="10"/>
      <c r="S77" s="34"/>
      <c r="T77" s="10"/>
    </row>
    <row r="78" spans="1:20" x14ac:dyDescent="0.2">
      <c r="A78" s="1">
        <v>286</v>
      </c>
      <c r="B78" s="79" t="str">
        <f>IF(ISNUMBER(SEARCH("CMW",$D65)),"CWS/HWS PIPEWORK UP TO 5M",IF(ISNUMBER(SEARCH("UV",$D65)),"MU5 INTERFACE", ""))</f>
        <v/>
      </c>
      <c r="C78" s="125">
        <v>1</v>
      </c>
      <c r="D78" s="137"/>
      <c r="E78" s="128" t="str">
        <f>IF(ISNUMBER(SEARCH("CMW",$D65)),"HW STORAGE 3m wash","")</f>
        <v/>
      </c>
      <c r="F78" s="134" t="str">
        <f>IF(ISNUMBER(SEARCH("CMW",$D65)),($F65/1000)*0.103*180&amp;" L","")</f>
        <v/>
      </c>
      <c r="G78" s="98"/>
      <c r="H78" s="99"/>
      <c r="I78" s="100">
        <f>IF(I75=0,0,1)</f>
        <v>0</v>
      </c>
      <c r="J78" s="84">
        <f>IF(B78="CWS/HWS PIPEWORK UP TO 5M",[1]CCBASE!$B$65,IF(I78=0,0,100*1.44))</f>
        <v>0</v>
      </c>
      <c r="K78" s="85">
        <f>J78*C78</f>
        <v>0</v>
      </c>
      <c r="L78" s="86">
        <v>0.44</v>
      </c>
      <c r="M78" s="87">
        <f t="shared" si="13"/>
        <v>0</v>
      </c>
      <c r="N78" s="85">
        <f>M78*VLOOKUP($B$9,'[1]Base Costs'!$A$32:$B$37,2,FALSE)</f>
        <v>0</v>
      </c>
      <c r="O78" s="88">
        <f t="shared" si="16"/>
        <v>0</v>
      </c>
      <c r="P78" s="10"/>
      <c r="Q78" s="10"/>
      <c r="R78" s="10"/>
      <c r="S78" s="34"/>
      <c r="T78" s="10"/>
    </row>
    <row r="79" spans="1:20" ht="48" x14ac:dyDescent="0.2">
      <c r="A79" s="1"/>
      <c r="B79" s="60"/>
      <c r="C79" s="142"/>
      <c r="D79" s="10"/>
      <c r="E79" s="142"/>
      <c r="F79" s="142"/>
      <c r="G79" s="62" t="s">
        <v>20</v>
      </c>
      <c r="H79" s="61"/>
      <c r="I79" s="62">
        <f>IF(ISNUMBER(SEARCH("UV",D82)),49.7,71.75)</f>
        <v>71.75</v>
      </c>
      <c r="J79" s="63"/>
      <c r="K79" s="143"/>
      <c r="L79" s="144"/>
      <c r="M79" s="143"/>
      <c r="N79" s="143"/>
      <c r="O79" s="22"/>
      <c r="P79" s="10"/>
      <c r="Q79" s="10"/>
      <c r="R79" s="10"/>
      <c r="S79" s="34"/>
      <c r="T79" s="10"/>
    </row>
    <row r="80" spans="1:20" ht="32" x14ac:dyDescent="0.2">
      <c r="A80" s="1"/>
      <c r="B80" s="66" t="s">
        <v>21</v>
      </c>
      <c r="C80" s="67">
        <f>IF(H80&lt;1,0,(((VLOOKUP(G80,[1]CC!$D$2:$F$670,3,FALSE))*H80)+IF(ISNUMBER(SEARCH("CMW",D82)),VLOOKUP(C93,[1]CCBASE!$A$81:$C$85,3,FALSE),0)+(VLOOKUP(C85,[1]CCBASE!$A$53:$C$73,3,FALSE)*D85)+(VLOOKUP(C86,[1]CCBASE!$A$53:$C$73,3,FALSE)*D86))&amp;" HRS")</f>
        <v>0</v>
      </c>
      <c r="D80" s="68" t="str">
        <f>D82</f>
        <v>CANOPY TYPE</v>
      </c>
      <c r="E80" s="44">
        <f>CEILING(IF(C82="WALL",E82, (E82/2)),250)</f>
        <v>0</v>
      </c>
      <c r="F80" s="44">
        <f>IF(H80&lt;1,0,CEILING((F82-100)/H82,250))</f>
        <v>0</v>
      </c>
      <c r="G80" s="68" t="str">
        <f>D80&amp;F80&amp;E80</f>
        <v>CANOPY TYPE00</v>
      </c>
      <c r="H80" s="67">
        <f>IF(E82=0,0,IF(F82=0,0,(E82/(IF(C82="WALL",E82,(E82/2)))*H82)))</f>
        <v>0</v>
      </c>
      <c r="I80" s="67" t="str">
        <f>I82&amp;" m³/s"</f>
        <v xml:space="preserve"> m³/s</v>
      </c>
      <c r="J80" s="69"/>
      <c r="K80" s="70">
        <f>SUBTOTAL(9,K82:K95)</f>
        <v>0</v>
      </c>
      <c r="L80" s="71" t="str">
        <f>IF(K82=0,"-",O80/M80)</f>
        <v>-</v>
      </c>
      <c r="M80" s="70">
        <f>SUBTOTAL(9,M82:M95)</f>
        <v>0</v>
      </c>
      <c r="N80" s="51">
        <f>SUBTOTAL(9,N82:N95)</f>
        <v>0</v>
      </c>
      <c r="O80" s="70">
        <f>SUBTOTAL(9,O82:O95)</f>
        <v>0</v>
      </c>
      <c r="P80" s="10"/>
      <c r="Q80" s="10"/>
      <c r="R80" s="10"/>
      <c r="S80" s="59"/>
      <c r="T80" s="10"/>
    </row>
    <row r="81" spans="1:20" x14ac:dyDescent="0.2">
      <c r="A81" s="1"/>
      <c r="B81" s="72"/>
      <c r="C81" s="73" t="s">
        <v>22</v>
      </c>
      <c r="D81" s="74" t="s">
        <v>23</v>
      </c>
      <c r="E81" s="73" t="s">
        <v>24</v>
      </c>
      <c r="F81" s="73" t="s">
        <v>25</v>
      </c>
      <c r="G81" s="73" t="s">
        <v>26</v>
      </c>
      <c r="H81" s="73" t="s">
        <v>27</v>
      </c>
      <c r="I81" s="74" t="s">
        <v>28</v>
      </c>
      <c r="J81" s="75"/>
      <c r="K81" s="76"/>
      <c r="L81" s="76"/>
      <c r="M81" s="77"/>
      <c r="N81" s="78"/>
      <c r="O81" s="58"/>
      <c r="P81" s="10"/>
      <c r="Q81" s="10"/>
      <c r="R81" s="10"/>
      <c r="S81" s="34"/>
      <c r="T81" s="10"/>
    </row>
    <row r="82" spans="1:20" ht="32" x14ac:dyDescent="0.2">
      <c r="A82" s="1">
        <v>210</v>
      </c>
      <c r="B82" s="79" t="s">
        <v>29</v>
      </c>
      <c r="C82" s="80" t="s">
        <v>30</v>
      </c>
      <c r="D82" s="81" t="s">
        <v>31</v>
      </c>
      <c r="E82" s="82"/>
      <c r="F82" s="82"/>
      <c r="G82" s="82"/>
      <c r="H82" s="83"/>
      <c r="I82" s="82"/>
      <c r="J82" s="84">
        <f>IF(ISNA(C80),0,IF(F80&gt;3000,0,(IF(H80&lt;1,0,((VLOOKUP(G80,[1]CC!$D$2:$E$670,2,FALSE))*H80)+((VLOOKUP(G80,[1]CC!$D$2:$AD$670,17,FALSE)*(H80/H82)))))))</f>
        <v>0</v>
      </c>
      <c r="K82" s="85">
        <f>J82*1</f>
        <v>0</v>
      </c>
      <c r="L82" s="86">
        <v>0.44</v>
      </c>
      <c r="M82" s="87">
        <f t="shared" ref="M82:M95" si="18">K82/(1-L82)*(1+$C$9)</f>
        <v>0</v>
      </c>
      <c r="N82" s="85">
        <f>M82*VLOOKUP($B$9,'[1]Base Costs'!$A$32:$B$37,2,FALSE)</f>
        <v>0</v>
      </c>
      <c r="O82" s="88">
        <f t="shared" ref="O82:O86" si="19">M82-K82</f>
        <v>0</v>
      </c>
      <c r="P82" s="10"/>
      <c r="Q82" s="10"/>
      <c r="R82" s="10"/>
      <c r="S82" s="34"/>
      <c r="T82" s="10"/>
    </row>
    <row r="83" spans="1:20" ht="32" x14ac:dyDescent="0.2">
      <c r="A83" s="1">
        <v>104</v>
      </c>
      <c r="B83" s="79" t="s">
        <v>32</v>
      </c>
      <c r="C83" s="81" t="s">
        <v>33</v>
      </c>
      <c r="D83" s="89"/>
      <c r="E83" s="90"/>
      <c r="F83" s="91"/>
      <c r="G83" s="92"/>
      <c r="H83" s="4"/>
      <c r="I83" s="4"/>
      <c r="J83" s="84">
        <f>IF(ISNA(C80),0,IF(D83=0,0,IF(C83="FLO",VLOOKUP(E83,'[1]Base Costs'!$M$4:$N$14,2,FALSE),IF(C83="LED STRIP",VLOOKUP(E83,'[1]Base Costs'!$M$4:$N$14,2,FALSE),(VLOOKUP(C83,'[1]Base Costs'!$M$4:$N$14,2,FALSE))))))</f>
        <v>0</v>
      </c>
      <c r="K83" s="85">
        <f>J83*D83</f>
        <v>0</v>
      </c>
      <c r="L83" s="86">
        <v>0.31</v>
      </c>
      <c r="M83" s="87">
        <f t="shared" si="18"/>
        <v>0</v>
      </c>
      <c r="N83" s="85">
        <f>M83*VLOOKUP($B$9,'[1]Base Costs'!$A$32:$B$37,2,FALSE)</f>
        <v>0</v>
      </c>
      <c r="O83" s="88">
        <f t="shared" si="19"/>
        <v>0</v>
      </c>
      <c r="P83" s="93"/>
      <c r="Q83" s="10"/>
      <c r="R83" s="10"/>
      <c r="S83" s="34"/>
      <c r="T83" s="10"/>
    </row>
    <row r="84" spans="1:20" ht="48" x14ac:dyDescent="0.2">
      <c r="A84" s="1">
        <v>234</v>
      </c>
      <c r="B84" s="79" t="s">
        <v>34</v>
      </c>
      <c r="C84" s="94" t="s">
        <v>35</v>
      </c>
      <c r="D84" s="95"/>
      <c r="E84" s="138"/>
      <c r="F84" s="97"/>
      <c r="G84" s="98"/>
      <c r="H84" s="99"/>
      <c r="I84" s="100">
        <v>1</v>
      </c>
      <c r="J84" s="84">
        <f>VLOOKUP(C84,'[1]Base Costs'!$U$4:$V$41,2,FALSE)</f>
        <v>0</v>
      </c>
      <c r="K84" s="85">
        <f t="shared" ref="K84" si="20">J84*1</f>
        <v>0</v>
      </c>
      <c r="L84" s="86">
        <v>0.35</v>
      </c>
      <c r="M84" s="87">
        <f t="shared" si="18"/>
        <v>0</v>
      </c>
      <c r="N84" s="85">
        <f>M84*VLOOKUP($B$9,'[1]Base Costs'!$A$32:$B$37,2,FALSE)</f>
        <v>0</v>
      </c>
      <c r="O84" s="88">
        <f t="shared" si="19"/>
        <v>0</v>
      </c>
      <c r="P84" s="10"/>
      <c r="Q84" s="10"/>
      <c r="R84" s="10"/>
      <c r="S84" s="34"/>
      <c r="T84" s="10"/>
    </row>
    <row r="85" spans="1:20" ht="32" x14ac:dyDescent="0.2">
      <c r="A85" s="1"/>
      <c r="B85" s="79" t="s">
        <v>37</v>
      </c>
      <c r="C85" s="102" t="s">
        <v>38</v>
      </c>
      <c r="D85" s="83"/>
      <c r="E85" s="103" t="str">
        <f>IF(C85="","",VLOOKUP(C85,[1]CCBASE!$A$53:$D$73,4,FALSE))</f>
        <v/>
      </c>
      <c r="F85" s="104"/>
      <c r="G85" s="98"/>
      <c r="H85" s="99"/>
      <c r="I85" s="105"/>
      <c r="J85" s="84">
        <f>IF(C85="",0,VLOOKUP(C85,[1]CCBASE!$A$53:$C$73,2,FALSE))</f>
        <v>0</v>
      </c>
      <c r="K85" s="85">
        <f>J85*D85</f>
        <v>0</v>
      </c>
      <c r="L85" s="86">
        <v>0.44</v>
      </c>
      <c r="M85" s="87">
        <f t="shared" si="18"/>
        <v>0</v>
      </c>
      <c r="N85" s="85">
        <f>M85*VLOOKUP($B$9,'[1]Base Costs'!$A$32:$B$37,2,FALSE)</f>
        <v>0</v>
      </c>
      <c r="O85" s="88">
        <f t="shared" si="19"/>
        <v>0</v>
      </c>
      <c r="P85" s="10"/>
      <c r="Q85" s="10"/>
      <c r="R85" s="10"/>
      <c r="S85" s="34"/>
      <c r="T85" s="10"/>
    </row>
    <row r="86" spans="1:20" ht="32" x14ac:dyDescent="0.2">
      <c r="A86" s="1"/>
      <c r="B86" s="107" t="s">
        <v>37</v>
      </c>
      <c r="C86" s="108" t="s">
        <v>39</v>
      </c>
      <c r="D86" s="109"/>
      <c r="E86" s="110" t="str">
        <f>IF(C86="","",VLOOKUP(C86,[1]CCBASE!$A$53:$D$73,4,FALSE))</f>
        <v>SECTION(S) OF CANOPY</v>
      </c>
      <c r="F86" s="111"/>
      <c r="G86" s="112"/>
      <c r="H86" s="113"/>
      <c r="I86" s="114"/>
      <c r="J86" s="115">
        <f>IF(C86="",0,VLOOKUP(C86,[1]CCBASE!$A$53:$C$73,2,FALSE))</f>
        <v>50</v>
      </c>
      <c r="K86" s="116">
        <f>J86*D86</f>
        <v>0</v>
      </c>
      <c r="L86" s="117">
        <v>0.44</v>
      </c>
      <c r="M86" s="118">
        <f t="shared" si="18"/>
        <v>0</v>
      </c>
      <c r="N86" s="116">
        <f>M86*VLOOKUP($B$9,'[1]Base Costs'!$A$32:$B$37,2,FALSE)</f>
        <v>0</v>
      </c>
      <c r="O86" s="119">
        <f t="shared" si="19"/>
        <v>0</v>
      </c>
      <c r="P86" s="111" t="s">
        <v>40</v>
      </c>
      <c r="Q86" s="10"/>
      <c r="R86" s="10"/>
      <c r="S86" s="34"/>
      <c r="T86" s="10"/>
    </row>
    <row r="87" spans="1:20" ht="32" x14ac:dyDescent="0.2">
      <c r="A87" s="1">
        <v>289</v>
      </c>
      <c r="B87" s="79" t="s">
        <v>41</v>
      </c>
      <c r="C87" s="102" t="s">
        <v>42</v>
      </c>
      <c r="D87" s="120">
        <f>ROUNDUP($F82/1000,0)</f>
        <v>0</v>
      </c>
      <c r="E87" s="121" t="s">
        <v>43</v>
      </c>
      <c r="F87" s="122"/>
      <c r="G87" s="104"/>
      <c r="H87" s="99"/>
      <c r="I87" s="105"/>
      <c r="J87" s="84">
        <f>IF(D87=0,0,VLOOKUP(C87,'[1]Base Costs'!$A$19:$B$22,2,FALSE))</f>
        <v>0</v>
      </c>
      <c r="K87" s="85">
        <f>J87*D87</f>
        <v>0</v>
      </c>
      <c r="L87" s="86">
        <v>0.44</v>
      </c>
      <c r="M87" s="87">
        <f t="shared" si="18"/>
        <v>0</v>
      </c>
      <c r="N87" s="85">
        <f>M87*VLOOKUP($B$9,'[1]Base Costs'!$A$32:$B$37,2,FALSE)</f>
        <v>0</v>
      </c>
      <c r="O87" s="88">
        <f>M87-K87</f>
        <v>0</v>
      </c>
      <c r="P87" s="10"/>
      <c r="Q87" s="10"/>
      <c r="R87" s="10"/>
      <c r="S87" s="34"/>
      <c r="T87" s="10"/>
    </row>
    <row r="88" spans="1:20" ht="48" x14ac:dyDescent="0.2">
      <c r="A88" s="1">
        <v>242</v>
      </c>
      <c r="B88" s="79" t="s">
        <v>44</v>
      </c>
      <c r="C88" s="102"/>
      <c r="D88" s="90" t="s">
        <v>45</v>
      </c>
      <c r="E88" s="98" t="s">
        <v>46</v>
      </c>
      <c r="F88" s="97"/>
      <c r="G88" s="98"/>
      <c r="H88" s="99"/>
      <c r="I88" s="105"/>
      <c r="J88" s="84">
        <f>IF(C88=0,0,'[1]Base Costs'!$B$26)</f>
        <v>0</v>
      </c>
      <c r="K88" s="85">
        <f>J88*C88</f>
        <v>0</v>
      </c>
      <c r="L88" s="86">
        <v>0.44</v>
      </c>
      <c r="M88" s="87">
        <f t="shared" si="18"/>
        <v>0</v>
      </c>
      <c r="N88" s="85">
        <f>M88*VLOOKUP($B$9,'[1]Base Costs'!$A$32:$B$37,2,FALSE)</f>
        <v>0</v>
      </c>
      <c r="O88" s="88">
        <f t="shared" ref="O88:O95" si="21">M88-K88</f>
        <v>0</v>
      </c>
      <c r="P88" s="10"/>
      <c r="Q88" s="10"/>
      <c r="R88" s="10"/>
      <c r="S88" s="34"/>
      <c r="T88" s="10"/>
    </row>
    <row r="89" spans="1:20" x14ac:dyDescent="0.2">
      <c r="A89" s="1">
        <v>220</v>
      </c>
      <c r="B89" s="79" t="s">
        <v>47</v>
      </c>
      <c r="C89" s="102"/>
      <c r="D89" s="90" t="s">
        <v>48</v>
      </c>
      <c r="E89" s="97"/>
      <c r="F89" s="97"/>
      <c r="G89" s="123" t="str">
        <f>IF(ISNUMBER(SEARCH("KSA",$D90)),"MAX. EXTRACT (m³/s)", "")</f>
        <v/>
      </c>
      <c r="H89" s="124" t="str">
        <f>IF(ISNUMBER(SEARCH("MUAP",$D82)),"MAX.  SUPPLY (m³/s)",IF(ISNUMBER(SEARCH("SPECIAL",$D82)),"MAX.  SUPPLY (m³/s)",(IF(ISNUMBER(SEARCH("F",$D82)),"MAX.  SUPPLY (m³/s)",""))))</f>
        <v/>
      </c>
      <c r="I89" s="124"/>
      <c r="J89" s="84">
        <f>IF(C89=0,0,'[1]Base Costs'!$B$29)</f>
        <v>0</v>
      </c>
      <c r="K89" s="85">
        <f>J89*C89</f>
        <v>0</v>
      </c>
      <c r="L89" s="86">
        <v>0.44</v>
      </c>
      <c r="M89" s="87">
        <f t="shared" si="18"/>
        <v>0</v>
      </c>
      <c r="N89" s="85">
        <f>M89*VLOOKUP($B$9,'[1]Base Costs'!$A$32:$B$37,2,FALSE)</f>
        <v>0</v>
      </c>
      <c r="O89" s="88">
        <f t="shared" si="21"/>
        <v>0</v>
      </c>
      <c r="P89" s="10"/>
      <c r="Q89" s="10"/>
      <c r="R89" s="10"/>
      <c r="S89" s="34"/>
      <c r="T89" s="10"/>
    </row>
    <row r="90" spans="1:20" ht="32" x14ac:dyDescent="0.2">
      <c r="A90" s="1">
        <v>103</v>
      </c>
      <c r="B90" s="79" t="s">
        <v>49</v>
      </c>
      <c r="C90" s="89">
        <f>IF(ISNUMBER(SEARCH("CMW",D82)),1,IF(F80=0,0,(ROUNDDOWN(((((F82-(100+(50*H80))))/H82)/500),0)*H80)))</f>
        <v>0</v>
      </c>
      <c r="D90" s="90" t="str">
        <f>VLOOKUP(D82,'[1]Base Costs'!$A$39:$B$58,2,FALSE)</f>
        <v>FILTER TYPE</v>
      </c>
      <c r="E90" s="125" t="str">
        <f>IF(C90=0,0,IF(D90="KSA",ROUND(I82/C90,3),""))&amp; "  m³/s per filter"</f>
        <v>0  m³/s per filter</v>
      </c>
      <c r="F90" s="125" t="str">
        <f>IF(C90=0," Pa",ROUND((((I82*3600)/(C90*I79))^2),1)+20&amp; " Pa")</f>
        <v xml:space="preserve"> Pa</v>
      </c>
      <c r="G90" s="126" t="str">
        <f>IF(ISNUMBER(SEARCH("KSA",$D90)),$C90*0.25, "")</f>
        <v/>
      </c>
      <c r="H90" s="127" t="str">
        <f>IF(ISNUMBER(SEARCH("MUAP",$D82)),0.225*($F82/1000),IF(ISNUMBER(SEARCH("SPECIAL",$D82)),0.225*($F82/1000),(IF(ISNUMBER(SEARCH("F",$D82)),0.225*($F82/1000),""))))</f>
        <v/>
      </c>
      <c r="I90" s="127"/>
      <c r="J90" s="84">
        <f>IF(ISNA(D90),0,(VLOOKUP(D90,'[1]Base Costs'!$Q$4:$R$11,2,FALSE)))</f>
        <v>0</v>
      </c>
      <c r="K90" s="85">
        <f>IF(ISNA(D90),0,IF(D90="MX",J90*1,J90*C90))</f>
        <v>0</v>
      </c>
      <c r="L90" s="86">
        <v>0.44</v>
      </c>
      <c r="M90" s="87">
        <f t="shared" si="18"/>
        <v>0</v>
      </c>
      <c r="N90" s="85">
        <f>M90*VLOOKUP($B$9,'[1]Base Costs'!$A$32:$B$37,2,FALSE)</f>
        <v>0</v>
      </c>
      <c r="O90" s="88">
        <f t="shared" si="21"/>
        <v>0</v>
      </c>
      <c r="P90" s="10"/>
      <c r="Q90" s="10"/>
      <c r="R90" s="10"/>
      <c r="S90" s="34"/>
      <c r="T90" s="10"/>
    </row>
    <row r="91" spans="1:20" ht="48" x14ac:dyDescent="0.2">
      <c r="A91" s="1"/>
      <c r="B91" s="79" t="s">
        <v>50</v>
      </c>
      <c r="C91" s="89">
        <v>0</v>
      </c>
      <c r="D91" s="90" t="str">
        <f>VLOOKUP(D82,'[1]Base Costs'!$A$39:$C$58,3,FALSE)</f>
        <v>PSU</v>
      </c>
      <c r="E91" s="125" t="str">
        <f>IF(C91=0,0,IF(D91="PSU",ROUND(I82/C91,3),""))&amp; " m³/s per filter"</f>
        <v>0 m³/s per filter</v>
      </c>
      <c r="F91" s="125" t="str">
        <f>IF(C91=0," Pa",ROUND((((I82*3600)/(C91*I79))^2),1)+20&amp; " Pa")</f>
        <v xml:space="preserve"> Pa</v>
      </c>
      <c r="G91" s="126" t="str">
        <f>IF(ISNUMBER(SEARCH("KSA",$D91)),$C91*0.25, "")</f>
        <v/>
      </c>
      <c r="H91" s="127" t="str">
        <f>IF(ISNUMBER(SEARCH("MUAP",$D82)),0.225*($F82/1000),IF(ISNUMBER(SEARCH("SPECIAL",$D82)),0.225*($F82/1000),(IF(ISNUMBER(SEARCH("F",$D82)),0.225*($F82/1000),""))))</f>
        <v/>
      </c>
      <c r="I91" s="127"/>
      <c r="J91" s="84">
        <f>IF(ISNA(D91),0,(VLOOKUP(D91,'[1]Base Costs'!$Q$4:$R$13,2,FALSE)))</f>
        <v>112.678</v>
      </c>
      <c r="K91" s="85">
        <f>IF(ISNA(D91),0,IF(D91="MX",J91*1,J91*C91))</f>
        <v>0</v>
      </c>
      <c r="L91" s="86">
        <v>0.44</v>
      </c>
      <c r="M91" s="87">
        <f t="shared" si="18"/>
        <v>0</v>
      </c>
      <c r="N91" s="85">
        <f>M91*VLOOKUP($B$9,'[1]Base Costs'!$A$32:$B$37,2,FALSE)</f>
        <v>0</v>
      </c>
      <c r="O91" s="88">
        <f t="shared" si="21"/>
        <v>0</v>
      </c>
      <c r="P91" s="10"/>
      <c r="Q91" s="10"/>
      <c r="R91" s="10"/>
      <c r="S91" s="34"/>
      <c r="T91" s="10"/>
    </row>
    <row r="92" spans="1:20" x14ac:dyDescent="0.2">
      <c r="A92" s="1">
        <v>107</v>
      </c>
      <c r="B92" s="128" t="str">
        <f>IF(ISNUMBER(SEARCH("UV",D82)),"UV-C COMPONENTS",IF(ISNUMBER(SEARCH("CMW",D82)),"WATERWASH COMPONENTS",""))</f>
        <v/>
      </c>
      <c r="C92" s="129" t="str">
        <f>IF(H80=0,"UVR",IF(I82=0,"UVR",IF(I92&gt;0,("UVR")&amp;(INDEX('[1]Base Costs'!$AH$5:$AI$10,(MATCH((I82/H80),'[1]Base Costs'!$AI$5:$AI$10,-1)),1))&amp;("-")&amp;(H80),"UVR")))</f>
        <v>UVR</v>
      </c>
      <c r="D92" s="141" t="str">
        <f>VLOOKUP(C92,'[1]Base Costs'!$Z$4:$AF$77,7,FALSE)&amp;" m³/s"</f>
        <v xml:space="preserve"> m³/s</v>
      </c>
      <c r="E92" s="131" t="str">
        <f>IF(ISNUMBER(SEARCH("L",C92)),"LONG RACK IN SECTION","SHORTRACK")</f>
        <v>SHORTRACK</v>
      </c>
      <c r="F92" s="132" t="str">
        <f>IF(ISNUMBER(SEARCH("L",C92)),ROUND(F82/H82,1)&amp;" mm","")</f>
        <v/>
      </c>
      <c r="G92" s="104"/>
      <c r="H92" s="104"/>
      <c r="I92" s="100">
        <f>IF(ISNUMBER(SEARCH("UV",D82)),1, 0)</f>
        <v>0</v>
      </c>
      <c r="J92" s="84">
        <f>IF(ISNA(C92),0,VLOOKUP(C92,'[1]Base Costs'!$Z$4:$AF$77,2,FALSE))</f>
        <v>0</v>
      </c>
      <c r="K92" s="85">
        <f t="shared" ref="K92" si="22">J92*1</f>
        <v>0</v>
      </c>
      <c r="L92" s="86">
        <v>0.44</v>
      </c>
      <c r="M92" s="87">
        <f t="shared" si="18"/>
        <v>0</v>
      </c>
      <c r="N92" s="85">
        <f>M92*VLOOKUP($B$9,'[1]Base Costs'!$A$32:$B$37,2,FALSE)</f>
        <v>0</v>
      </c>
      <c r="O92" s="88">
        <f t="shared" si="21"/>
        <v>0</v>
      </c>
      <c r="P92" s="10"/>
      <c r="Q92" s="10"/>
      <c r="R92" s="10"/>
      <c r="S92" s="34"/>
      <c r="T92" s="10"/>
    </row>
    <row r="93" spans="1:20" x14ac:dyDescent="0.2">
      <c r="A93" s="1"/>
      <c r="B93" s="79" t="str">
        <f>IF(ISNUMBER(SEARCH("UV",D82)),"UV-C 2ND FILTER",IF(ISNUMBER(SEARCH("CMW",D82)),"CONTROL PANEL",""))</f>
        <v/>
      </c>
      <c r="C93" s="125" t="s">
        <v>51</v>
      </c>
      <c r="D93" s="128" t="str">
        <f>IF(ISNUMBER(SEARCH("CP1S",$C93)),"Up to 12m of canopy","")</f>
        <v/>
      </c>
      <c r="E93" s="128" t="str">
        <f>IF(ISNUMBER(SEARCH("CMW",$D82)),"CWS REQUIREMENT @ 2Bar","")</f>
        <v/>
      </c>
      <c r="F93" s="134" t="str">
        <f>IF(ISNUMBER(SEARCH("CMW",$D82)),$F82/1000*0.02&amp;" L/S","")</f>
        <v/>
      </c>
      <c r="G93" s="104"/>
      <c r="H93" s="99"/>
      <c r="I93" s="100">
        <f>C90</f>
        <v>0</v>
      </c>
      <c r="J93" s="84">
        <f>IF(ISNUMBER(SEARCH("CMW",D82)),VLOOKUP(C93,[1]CCBASE!$A$81:$B$85,2,FALSE),(IF(I92&gt;0,'[1]Base Costs'!$R$7,0)))</f>
        <v>0</v>
      </c>
      <c r="K93" s="85">
        <f>J93*C90</f>
        <v>0</v>
      </c>
      <c r="L93" s="86">
        <v>0.44</v>
      </c>
      <c r="M93" s="87">
        <f t="shared" si="18"/>
        <v>0</v>
      </c>
      <c r="N93" s="85">
        <f>M93*VLOOKUP($B$9,'[1]Base Costs'!$A$32:$B$37,2,FALSE)</f>
        <v>0</v>
      </c>
      <c r="O93" s="88">
        <f t="shared" si="21"/>
        <v>0</v>
      </c>
      <c r="P93" s="10"/>
      <c r="Q93" s="10"/>
      <c r="R93" s="10"/>
      <c r="S93" s="34"/>
      <c r="T93" s="10"/>
    </row>
    <row r="94" spans="1:20" x14ac:dyDescent="0.2">
      <c r="A94" s="1">
        <v>285</v>
      </c>
      <c r="B94" s="79" t="str">
        <f>IF(ISNUMBER(SEARCH("UV",D82)),"UV-C WORKSHOP WIRING",IF(ISNUMBER(SEARCH("CMW",D82)),"W/W PODS",""))</f>
        <v/>
      </c>
      <c r="C94" s="125" t="s">
        <v>52</v>
      </c>
      <c r="D94" s="125">
        <v>0</v>
      </c>
      <c r="E94" s="128" t="str">
        <f>IF(ISNUMBER(SEARCH("CMW",$D82)),"HWS REQUIREMENT @ 60°C ","")</f>
        <v/>
      </c>
      <c r="F94" s="136" t="str">
        <f>IF(ISNUMBER(SEARCH("CMW",$D82)),$F82/1000*0.103&amp;" L/S","")</f>
        <v/>
      </c>
      <c r="G94" s="104"/>
      <c r="H94" s="99"/>
      <c r="I94" s="100">
        <f>IF(I92&gt;0,H80,0)</f>
        <v>0</v>
      </c>
      <c r="J94" s="84">
        <f>IF(ISNUMBER(SEARCH("CMW",D82)),VLOOKUP(C94,'[1]Base Costs'!$Q$35:$R$45,2,FALSE),IF(I94=0,0,36*1.03))</f>
        <v>0</v>
      </c>
      <c r="K94" s="85">
        <f>IF(ISNUMBER(SEARCH("CMW",D82)),J94*D94,J94*H80)</f>
        <v>0</v>
      </c>
      <c r="L94" s="86">
        <v>0.44</v>
      </c>
      <c r="M94" s="87">
        <f t="shared" si="18"/>
        <v>0</v>
      </c>
      <c r="N94" s="85">
        <f>M94*VLOOKUP($B$9,'[1]Base Costs'!$A$32:$B$37,2,FALSE)</f>
        <v>0</v>
      </c>
      <c r="O94" s="88">
        <f t="shared" si="21"/>
        <v>0</v>
      </c>
      <c r="P94" s="10"/>
      <c r="Q94" s="10"/>
      <c r="R94" s="10"/>
      <c r="S94" s="34"/>
      <c r="T94" s="10"/>
    </row>
    <row r="95" spans="1:20" x14ac:dyDescent="0.2">
      <c r="A95" s="1">
        <v>286</v>
      </c>
      <c r="B95" s="79" t="str">
        <f>IF(ISNUMBER(SEARCH("CMW",$D82)),"CWS/HWS PIPEWORK UP TO 5M",IF(ISNUMBER(SEARCH("UV",$D82)),"MU5 INTERFACE", ""))</f>
        <v/>
      </c>
      <c r="C95" s="125">
        <v>1</v>
      </c>
      <c r="D95" s="137"/>
      <c r="E95" s="128" t="str">
        <f>IF(ISNUMBER(SEARCH("CMW",$D82)),"HW STORAGE 3m wash","")</f>
        <v/>
      </c>
      <c r="F95" s="134" t="str">
        <f>IF(ISNUMBER(SEARCH("CMW",$D82)),($F82/1000)*0.103*180&amp;" L","")</f>
        <v/>
      </c>
      <c r="G95" s="98"/>
      <c r="H95" s="99"/>
      <c r="I95" s="100">
        <f>IF(I92=0,0,1)</f>
        <v>0</v>
      </c>
      <c r="J95" s="84">
        <f>IF(B95="CWS/HWS PIPEWORK UP TO 5M",[1]CCBASE!$B$65,IF(I95=0,0,100*1.44))</f>
        <v>0</v>
      </c>
      <c r="K95" s="85">
        <f>J95*C95</f>
        <v>0</v>
      </c>
      <c r="L95" s="86">
        <v>0.44</v>
      </c>
      <c r="M95" s="87">
        <f t="shared" si="18"/>
        <v>0</v>
      </c>
      <c r="N95" s="85">
        <f>M95*VLOOKUP($B$9,'[1]Base Costs'!$A$32:$B$37,2,FALSE)</f>
        <v>0</v>
      </c>
      <c r="O95" s="88">
        <f t="shared" si="21"/>
        <v>0</v>
      </c>
      <c r="P95" s="10"/>
      <c r="Q95" s="10"/>
      <c r="R95" s="10"/>
      <c r="S95" s="34"/>
      <c r="T95" s="10"/>
    </row>
    <row r="96" spans="1:20" ht="48" x14ac:dyDescent="0.2">
      <c r="A96" s="1"/>
      <c r="B96" s="60"/>
      <c r="C96" s="142"/>
      <c r="D96" s="10"/>
      <c r="E96" s="142"/>
      <c r="F96" s="142"/>
      <c r="G96" s="62" t="s">
        <v>20</v>
      </c>
      <c r="H96" s="61"/>
      <c r="I96" s="62">
        <f>IF(ISNUMBER(SEARCH("UV",D99)),49.7,71.75)</f>
        <v>71.75</v>
      </c>
      <c r="J96" s="63"/>
      <c r="K96" s="143"/>
      <c r="L96" s="144"/>
      <c r="M96" s="143"/>
      <c r="N96" s="143"/>
      <c r="O96" s="22"/>
      <c r="P96" s="10"/>
      <c r="Q96" s="10"/>
      <c r="R96" s="10"/>
      <c r="S96" s="34"/>
      <c r="T96" s="10"/>
    </row>
    <row r="97" spans="1:20" ht="32" x14ac:dyDescent="0.2">
      <c r="A97" s="1"/>
      <c r="B97" s="66" t="s">
        <v>21</v>
      </c>
      <c r="C97" s="67">
        <f>IF(H97&lt;1,0,(((VLOOKUP(G97,[1]CC!$D$2:$F$670,3,FALSE))*H97)+IF(ISNUMBER(SEARCH("CMW",D99)),VLOOKUP(C110,[1]CCBASE!$A$81:$C$85,3,FALSE),0)+(VLOOKUP(C102,[1]CCBASE!$A$53:$C$73,3,FALSE)*D102)+(VLOOKUP(C103,[1]CCBASE!$A$53:$C$73,3,FALSE)*D103))&amp;" HRS")</f>
        <v>0</v>
      </c>
      <c r="D97" s="68" t="str">
        <f>D99</f>
        <v>CANOPY TYPE</v>
      </c>
      <c r="E97" s="44">
        <f>CEILING(IF(C99="WALL",E99, (E99/2)),250)</f>
        <v>0</v>
      </c>
      <c r="F97" s="44">
        <f>IF(H97&lt;1,0,CEILING((F99-100)/H99,250))</f>
        <v>0</v>
      </c>
      <c r="G97" s="68" t="str">
        <f>D97&amp;F97&amp;E97</f>
        <v>CANOPY TYPE00</v>
      </c>
      <c r="H97" s="67">
        <f>IF(E99=0,0,IF(F99=0,0,(E99/(IF(C99="WALL",E99,(E99/2)))*H99)))</f>
        <v>0</v>
      </c>
      <c r="I97" s="67" t="str">
        <f>I99&amp;" m³/s"</f>
        <v xml:space="preserve"> m³/s</v>
      </c>
      <c r="J97" s="69"/>
      <c r="K97" s="70">
        <f>SUBTOTAL(9,K99:K112)</f>
        <v>0</v>
      </c>
      <c r="L97" s="71" t="str">
        <f>IF(K99=0,"-",O97/M97)</f>
        <v>-</v>
      </c>
      <c r="M97" s="70">
        <f>SUBTOTAL(9,M99:M112)</f>
        <v>0</v>
      </c>
      <c r="N97" s="51">
        <f>SUBTOTAL(9,N99:N112)</f>
        <v>0</v>
      </c>
      <c r="O97" s="70">
        <f>SUBTOTAL(9,O99:O112)</f>
        <v>0</v>
      </c>
      <c r="P97" s="10"/>
      <c r="Q97" s="10"/>
      <c r="R97" s="10"/>
      <c r="S97" s="59"/>
      <c r="T97" s="10"/>
    </row>
    <row r="98" spans="1:20" x14ac:dyDescent="0.2">
      <c r="A98" s="1"/>
      <c r="B98" s="72"/>
      <c r="C98" s="73" t="s">
        <v>22</v>
      </c>
      <c r="D98" s="74" t="s">
        <v>23</v>
      </c>
      <c r="E98" s="73" t="s">
        <v>24</v>
      </c>
      <c r="F98" s="73" t="s">
        <v>25</v>
      </c>
      <c r="G98" s="73" t="s">
        <v>26</v>
      </c>
      <c r="H98" s="73" t="s">
        <v>27</v>
      </c>
      <c r="I98" s="74" t="s">
        <v>28</v>
      </c>
      <c r="J98" s="75"/>
      <c r="K98" s="76"/>
      <c r="L98" s="76"/>
      <c r="M98" s="77"/>
      <c r="N98" s="78"/>
      <c r="O98" s="58"/>
      <c r="P98" s="10"/>
      <c r="Q98" s="10"/>
      <c r="R98" s="10"/>
      <c r="S98" s="34"/>
      <c r="T98" s="10"/>
    </row>
    <row r="99" spans="1:20" ht="32" x14ac:dyDescent="0.2">
      <c r="A99" s="1">
        <v>210</v>
      </c>
      <c r="B99" s="79" t="s">
        <v>29</v>
      </c>
      <c r="C99" s="80" t="s">
        <v>30</v>
      </c>
      <c r="D99" s="81" t="s">
        <v>31</v>
      </c>
      <c r="E99" s="82"/>
      <c r="F99" s="82"/>
      <c r="G99" s="82"/>
      <c r="H99" s="83"/>
      <c r="I99" s="82"/>
      <c r="J99" s="84">
        <f>IF(ISNA(C97),0,IF(F97&gt;3000,0,(IF(H97&lt;1,0,((VLOOKUP(G97,[1]CC!$D$2:$E$670,2,FALSE))*H97)+((VLOOKUP(G97,[1]CC!$D$2:$AD$670,17,FALSE)*(H97/H99)))))))</f>
        <v>0</v>
      </c>
      <c r="K99" s="85">
        <f>J99*1</f>
        <v>0</v>
      </c>
      <c r="L99" s="86">
        <v>0.44</v>
      </c>
      <c r="M99" s="87">
        <f t="shared" ref="M99:M112" si="23">K99/(1-L99)*(1+$C$9)</f>
        <v>0</v>
      </c>
      <c r="N99" s="85">
        <f>M99*VLOOKUP($B$9,'[1]Base Costs'!$A$32:$B$37,2,FALSE)</f>
        <v>0</v>
      </c>
      <c r="O99" s="88">
        <f t="shared" ref="O99:O103" si="24">M99-K99</f>
        <v>0</v>
      </c>
      <c r="P99" s="10"/>
      <c r="Q99" s="10"/>
      <c r="R99" s="10"/>
      <c r="S99" s="34"/>
      <c r="T99" s="10"/>
    </row>
    <row r="100" spans="1:20" ht="32" x14ac:dyDescent="0.2">
      <c r="A100" s="1">
        <v>104</v>
      </c>
      <c r="B100" s="79" t="s">
        <v>32</v>
      </c>
      <c r="C100" s="81" t="s">
        <v>33</v>
      </c>
      <c r="D100" s="89"/>
      <c r="E100" s="90"/>
      <c r="F100" s="91"/>
      <c r="G100" s="92"/>
      <c r="H100" s="4"/>
      <c r="I100" s="4"/>
      <c r="J100" s="84">
        <f>IF(ISNA(C97),0,IF(D100=0,0,IF(C100="FLO",VLOOKUP(E100,'[1]Base Costs'!$M$4:$N$14,2,FALSE),IF(C100="LED STRIP",VLOOKUP(E100,'[1]Base Costs'!$M$4:$N$14,2,FALSE),(VLOOKUP(C100,'[1]Base Costs'!$M$4:$N$14,2,FALSE))))))</f>
        <v>0</v>
      </c>
      <c r="K100" s="85">
        <f>J100*D100</f>
        <v>0</v>
      </c>
      <c r="L100" s="86">
        <v>0.31</v>
      </c>
      <c r="M100" s="87">
        <f t="shared" si="23"/>
        <v>0</v>
      </c>
      <c r="N100" s="85">
        <f>M100*VLOOKUP($B$9,'[1]Base Costs'!$A$32:$B$37,2,FALSE)</f>
        <v>0</v>
      </c>
      <c r="O100" s="88">
        <f t="shared" si="24"/>
        <v>0</v>
      </c>
      <c r="P100" s="93"/>
      <c r="Q100" s="10"/>
      <c r="R100" s="10"/>
      <c r="S100" s="34"/>
      <c r="T100" s="10"/>
    </row>
    <row r="101" spans="1:20" ht="48" x14ac:dyDescent="0.2">
      <c r="A101" s="1">
        <v>234</v>
      </c>
      <c r="B101" s="79" t="s">
        <v>35</v>
      </c>
      <c r="C101" s="94" t="s">
        <v>35</v>
      </c>
      <c r="D101" s="95"/>
      <c r="E101" s="138"/>
      <c r="F101" s="97"/>
      <c r="G101" s="98"/>
      <c r="H101" s="99"/>
      <c r="I101" s="100">
        <v>1</v>
      </c>
      <c r="J101" s="84">
        <f>VLOOKUP(C101,'[1]Base Costs'!$U$4:$V$41,2,FALSE)</f>
        <v>0</v>
      </c>
      <c r="K101" s="85">
        <f t="shared" ref="K101" si="25">J101*1</f>
        <v>0</v>
      </c>
      <c r="L101" s="86">
        <v>0.35</v>
      </c>
      <c r="M101" s="87">
        <f t="shared" si="23"/>
        <v>0</v>
      </c>
      <c r="N101" s="85">
        <f>M101*VLOOKUP($B$9,'[1]Base Costs'!$A$32:$B$37,2,FALSE)</f>
        <v>0</v>
      </c>
      <c r="O101" s="88">
        <f t="shared" si="24"/>
        <v>0</v>
      </c>
      <c r="P101" s="10"/>
      <c r="Q101" s="10"/>
      <c r="R101" s="10"/>
      <c r="S101" s="34"/>
      <c r="T101" s="10"/>
    </row>
    <row r="102" spans="1:20" ht="32" x14ac:dyDescent="0.2">
      <c r="A102" s="1"/>
      <c r="B102" s="145" t="s">
        <v>37</v>
      </c>
      <c r="C102" s="102" t="s">
        <v>38</v>
      </c>
      <c r="D102" s="83"/>
      <c r="E102" s="103" t="str">
        <f>IF(C102="","",VLOOKUP(C102,[1]CCBASE!$A$53:$D$73,4,FALSE))</f>
        <v/>
      </c>
      <c r="F102" s="104"/>
      <c r="G102" s="98"/>
      <c r="H102" s="99"/>
      <c r="I102" s="105"/>
      <c r="J102" s="84">
        <f>IF(C102="",0,VLOOKUP(C102,[1]CCBASE!$A$53:$C$73,2,FALSE))</f>
        <v>0</v>
      </c>
      <c r="K102" s="85">
        <f>J102*D102</f>
        <v>0</v>
      </c>
      <c r="L102" s="86">
        <v>0.44</v>
      </c>
      <c r="M102" s="87">
        <f t="shared" si="23"/>
        <v>0</v>
      </c>
      <c r="N102" s="85">
        <f>M102*VLOOKUP($B$9,'[1]Base Costs'!$A$32:$B$37,2,FALSE)</f>
        <v>0</v>
      </c>
      <c r="O102" s="88">
        <f t="shared" si="24"/>
        <v>0</v>
      </c>
      <c r="P102" s="10"/>
      <c r="Q102" s="10"/>
      <c r="R102" s="10"/>
      <c r="S102" s="34"/>
      <c r="T102" s="10"/>
    </row>
    <row r="103" spans="1:20" ht="32" x14ac:dyDescent="0.2">
      <c r="A103" s="1"/>
      <c r="B103" s="146" t="s">
        <v>37</v>
      </c>
      <c r="C103" s="108" t="s">
        <v>39</v>
      </c>
      <c r="D103" s="109"/>
      <c r="E103" s="110" t="str">
        <f>IF(C103="","",VLOOKUP(C103,[1]CCBASE!$A$53:$D$73,4,FALSE))</f>
        <v>SECTION(S) OF CANOPY</v>
      </c>
      <c r="F103" s="111"/>
      <c r="G103" s="112"/>
      <c r="H103" s="113"/>
      <c r="I103" s="114"/>
      <c r="J103" s="115">
        <f>IF(C103="",0,VLOOKUP(C103,[1]CCBASE!$A$53:$C$73,2,FALSE))</f>
        <v>50</v>
      </c>
      <c r="K103" s="116">
        <f>J103*D103</f>
        <v>0</v>
      </c>
      <c r="L103" s="117">
        <v>0.44</v>
      </c>
      <c r="M103" s="118">
        <f t="shared" si="23"/>
        <v>0</v>
      </c>
      <c r="N103" s="116">
        <f>M103*VLOOKUP($B$9,'[1]Base Costs'!$A$32:$B$37,2,FALSE)</f>
        <v>0</v>
      </c>
      <c r="O103" s="119">
        <f t="shared" si="24"/>
        <v>0</v>
      </c>
      <c r="P103" s="111" t="s">
        <v>40</v>
      </c>
      <c r="Q103" s="10"/>
      <c r="R103" s="10"/>
      <c r="S103" s="34"/>
      <c r="T103" s="10"/>
    </row>
    <row r="104" spans="1:20" ht="32" x14ac:dyDescent="0.2">
      <c r="A104" s="1">
        <v>289</v>
      </c>
      <c r="B104" s="145" t="s">
        <v>41</v>
      </c>
      <c r="C104" s="102" t="s">
        <v>42</v>
      </c>
      <c r="D104" s="120">
        <f>ROUNDUP($F99/1000,0)</f>
        <v>0</v>
      </c>
      <c r="E104" s="121" t="s">
        <v>43</v>
      </c>
      <c r="F104" s="122"/>
      <c r="G104" s="104"/>
      <c r="H104" s="99"/>
      <c r="I104" s="105"/>
      <c r="J104" s="84">
        <f>IF(D104=0,0,VLOOKUP(C104,'[1]Base Costs'!$A$19:$B$22,2,FALSE))</f>
        <v>0</v>
      </c>
      <c r="K104" s="85">
        <f>J104*D104</f>
        <v>0</v>
      </c>
      <c r="L104" s="86">
        <v>0.44</v>
      </c>
      <c r="M104" s="87">
        <f t="shared" si="23"/>
        <v>0</v>
      </c>
      <c r="N104" s="85">
        <f>M104*VLOOKUP($B$9,'[1]Base Costs'!$A$32:$B$37,2,FALSE)</f>
        <v>0</v>
      </c>
      <c r="O104" s="88">
        <f>M104-K104</f>
        <v>0</v>
      </c>
      <c r="P104" s="10"/>
      <c r="Q104" s="10"/>
      <c r="R104" s="10"/>
      <c r="S104" s="34"/>
      <c r="T104" s="10"/>
    </row>
    <row r="105" spans="1:20" ht="32" x14ac:dyDescent="0.2">
      <c r="A105" s="1">
        <v>242</v>
      </c>
      <c r="B105" s="145" t="s">
        <v>44</v>
      </c>
      <c r="C105" s="102"/>
      <c r="D105" s="90" t="s">
        <v>45</v>
      </c>
      <c r="E105" s="98"/>
      <c r="F105" s="97"/>
      <c r="G105" s="98"/>
      <c r="H105" s="99"/>
      <c r="I105" s="105"/>
      <c r="J105" s="84">
        <f>IF(C105=0,0,'[1]Base Costs'!$B$26)</f>
        <v>0</v>
      </c>
      <c r="K105" s="85">
        <f>J105*C105</f>
        <v>0</v>
      </c>
      <c r="L105" s="86">
        <v>0.44</v>
      </c>
      <c r="M105" s="87">
        <f t="shared" si="23"/>
        <v>0</v>
      </c>
      <c r="N105" s="85">
        <f>M105*VLOOKUP($B$9,'[1]Base Costs'!$A$32:$B$37,2,FALSE)</f>
        <v>0</v>
      </c>
      <c r="O105" s="88">
        <f t="shared" ref="O105:O112" si="26">M105-K105</f>
        <v>0</v>
      </c>
      <c r="P105" s="10"/>
      <c r="Q105" s="10"/>
      <c r="R105" s="10"/>
      <c r="S105" s="34"/>
      <c r="T105" s="10"/>
    </row>
    <row r="106" spans="1:20" x14ac:dyDescent="0.2">
      <c r="A106" s="1">
        <v>220</v>
      </c>
      <c r="B106" s="79" t="s">
        <v>47</v>
      </c>
      <c r="C106" s="102"/>
      <c r="D106" s="90" t="s">
        <v>48</v>
      </c>
      <c r="E106" s="97"/>
      <c r="F106" s="97"/>
      <c r="G106" s="123" t="str">
        <f>IF(ISNUMBER(SEARCH("KSA",$D107)),"MAX. EXTRACT (m³/s)", "")</f>
        <v/>
      </c>
      <c r="H106" s="124" t="str">
        <f>IF(ISNUMBER(SEARCH("MUAP",$D99)),"MAX.  SUPPLY (m³/s)",IF(ISNUMBER(SEARCH("SPECIAL",$D99)),"MAX.  SUPPLY (m³/s)",(IF(ISNUMBER(SEARCH("F",$D99)),"MAX.  SUPPLY (m³/s)",""))))</f>
        <v/>
      </c>
      <c r="I106" s="124"/>
      <c r="J106" s="84">
        <f>IF(C106=0,0,'[1]Base Costs'!$B$29)</f>
        <v>0</v>
      </c>
      <c r="K106" s="85">
        <f>J106*C106</f>
        <v>0</v>
      </c>
      <c r="L106" s="86">
        <v>0.44</v>
      </c>
      <c r="M106" s="87">
        <f t="shared" si="23"/>
        <v>0</v>
      </c>
      <c r="N106" s="85">
        <f>M106*VLOOKUP($B$9,'[1]Base Costs'!$A$32:$B$37,2,FALSE)</f>
        <v>0</v>
      </c>
      <c r="O106" s="88">
        <f t="shared" si="26"/>
        <v>0</v>
      </c>
      <c r="P106" s="10"/>
      <c r="Q106" s="10"/>
      <c r="R106" s="10"/>
      <c r="S106" s="34"/>
      <c r="T106" s="10"/>
    </row>
    <row r="107" spans="1:20" ht="32" x14ac:dyDescent="0.2">
      <c r="A107" s="1">
        <v>103</v>
      </c>
      <c r="B107" s="79" t="s">
        <v>49</v>
      </c>
      <c r="C107" s="89">
        <f>IF(ISNUMBER(SEARCH("CMW",D99)),1,IF(F97=0,0,(ROUNDDOWN(((((F99-(100+(50*H97))))/H99)/500),0)*H97)))</f>
        <v>0</v>
      </c>
      <c r="D107" s="90" t="str">
        <f>VLOOKUP(D99,'[1]Base Costs'!$A$39:$B$58,2,FALSE)</f>
        <v>FILTER TYPE</v>
      </c>
      <c r="E107" s="125" t="str">
        <f>IF(C107=0,0,IF(D107="KSA",ROUND(I99/C107,3),""))&amp; "  m³/s per filter"</f>
        <v>0  m³/s per filter</v>
      </c>
      <c r="F107" s="125" t="str">
        <f>IF(C107=0," Pa",ROUND((((I99*3600)/(C107*I96))^2),1)+20&amp; " Pa")</f>
        <v xml:space="preserve"> Pa</v>
      </c>
      <c r="G107" s="126" t="str">
        <f>IF(ISNUMBER(SEARCH("KSA",$D107)),$C107*0.25, "")</f>
        <v/>
      </c>
      <c r="H107" s="127" t="str">
        <f>IF(ISNUMBER(SEARCH("MUAP",$D99)),0.225*($F99/1000),IF(ISNUMBER(SEARCH("SPECIAL",$D99)),0.225*($F99/1000),(IF(ISNUMBER(SEARCH("F",$D99)),0.225*($F99/1000),""))))</f>
        <v/>
      </c>
      <c r="I107" s="127"/>
      <c r="J107" s="84">
        <f>IF(ISNA(D107),0,(VLOOKUP(D107,'[1]Base Costs'!$Q$4:$R$11,2,FALSE)))</f>
        <v>0</v>
      </c>
      <c r="K107" s="85">
        <f>IF(ISNA(D107),0,IF(D107="MX",J107*1,J107*C107))</f>
        <v>0</v>
      </c>
      <c r="L107" s="86">
        <v>0.44</v>
      </c>
      <c r="M107" s="87">
        <f t="shared" si="23"/>
        <v>0</v>
      </c>
      <c r="N107" s="85">
        <f>M107*VLOOKUP($B$9,'[1]Base Costs'!$A$32:$B$37,2,FALSE)</f>
        <v>0</v>
      </c>
      <c r="O107" s="88">
        <f t="shared" si="26"/>
        <v>0</v>
      </c>
      <c r="P107" s="10"/>
      <c r="Q107" s="10"/>
      <c r="R107" s="10"/>
      <c r="S107" s="34"/>
      <c r="T107" s="10"/>
    </row>
    <row r="108" spans="1:20" ht="48" x14ac:dyDescent="0.2">
      <c r="A108" s="1"/>
      <c r="B108" s="79" t="s">
        <v>50</v>
      </c>
      <c r="C108" s="89">
        <v>0</v>
      </c>
      <c r="D108" s="90" t="str">
        <f>VLOOKUP(D99,'[1]Base Costs'!$A$39:$C$58,3,FALSE)</f>
        <v>PSU</v>
      </c>
      <c r="E108" s="125" t="str">
        <f>IF(C108=0,0,IF(D108="PSU",ROUND(I99/C108,3),""))&amp; " m³/s per filter"</f>
        <v>0 m³/s per filter</v>
      </c>
      <c r="F108" s="125" t="str">
        <f>IF(C108=0," Pa",ROUND((((I99*3600)/(C108*I96))^2),1)+20&amp; " Pa")</f>
        <v xml:space="preserve"> Pa</v>
      </c>
      <c r="G108" s="126" t="str">
        <f>IF(ISNUMBER(SEARCH("KSA",$D108)),$C108*0.25, "")</f>
        <v/>
      </c>
      <c r="H108" s="127" t="str">
        <f>IF(ISNUMBER(SEARCH("MUAP",$D99)),0.225*($F99/1000),IF(ISNUMBER(SEARCH("SPECIAL",$D99)),0.225*($F99/1000),(IF(ISNUMBER(SEARCH("F",$D99)),0.225*($F99/1000),""))))</f>
        <v/>
      </c>
      <c r="I108" s="127"/>
      <c r="J108" s="84">
        <f>IF(ISNA(D108),0,(VLOOKUP(D108,'[1]Base Costs'!$Q$4:$R$13,2,FALSE)))</f>
        <v>112.678</v>
      </c>
      <c r="K108" s="85">
        <f>IF(ISNA(D108),0,IF(D108="MX",J108*1,J108*C108))</f>
        <v>0</v>
      </c>
      <c r="L108" s="86">
        <v>0.44</v>
      </c>
      <c r="M108" s="87">
        <f t="shared" si="23"/>
        <v>0</v>
      </c>
      <c r="N108" s="85">
        <f>M108*VLOOKUP($B$9,'[1]Base Costs'!$A$32:$B$37,2,FALSE)</f>
        <v>0</v>
      </c>
      <c r="O108" s="88">
        <f t="shared" si="26"/>
        <v>0</v>
      </c>
      <c r="P108" s="10"/>
      <c r="Q108" s="10"/>
      <c r="R108" s="10"/>
      <c r="S108" s="34"/>
      <c r="T108" s="10"/>
    </row>
    <row r="109" spans="1:20" x14ac:dyDescent="0.2">
      <c r="A109" s="1">
        <v>107</v>
      </c>
      <c r="B109" s="128" t="str">
        <f>IF(ISNUMBER(SEARCH("UV",D99)),"UV-C COMPONENTS",IF(ISNUMBER(SEARCH("CMW",D99)),"WATERWASH COMPONENTS",""))</f>
        <v/>
      </c>
      <c r="C109" s="129" t="str">
        <f>IF(H97=0,"UVR",IF(I99=0,"UVR",IF(I109&gt;0,("UVR")&amp;(INDEX('[1]Base Costs'!$AH$5:$AI$10,(MATCH((I99/H97),'[1]Base Costs'!$AI$5:$AI$10,-1)),1))&amp;("-")&amp;(H97),"UVR")))</f>
        <v>UVR</v>
      </c>
      <c r="D109" s="141" t="str">
        <f>VLOOKUP(C109,'[1]Base Costs'!$Z$4:$AF$77,7,FALSE)&amp;" m³/s"</f>
        <v xml:space="preserve"> m³/s</v>
      </c>
      <c r="E109" s="131" t="str">
        <f>IF(ISNUMBER(SEARCH("L",C109)),"LONG RACK IN SECTION","SHORTRACK")</f>
        <v>SHORTRACK</v>
      </c>
      <c r="F109" s="132" t="str">
        <f>IF(ISNUMBER(SEARCH("L",C109)),ROUND(F99/H99,1)&amp;" mm","")</f>
        <v/>
      </c>
      <c r="G109" s="104"/>
      <c r="H109" s="104"/>
      <c r="I109" s="100">
        <f>IF(ISNUMBER(SEARCH("UV",D99)),1, 0)</f>
        <v>0</v>
      </c>
      <c r="J109" s="84">
        <f>IF(ISNA(C109),0,VLOOKUP(C109,'[1]Base Costs'!$Z$4:$AF$77,2,FALSE))</f>
        <v>0</v>
      </c>
      <c r="K109" s="85">
        <f t="shared" ref="K109" si="27">J109*1</f>
        <v>0</v>
      </c>
      <c r="L109" s="86">
        <v>0.44</v>
      </c>
      <c r="M109" s="87">
        <f t="shared" si="23"/>
        <v>0</v>
      </c>
      <c r="N109" s="85">
        <f>M109*VLOOKUP($B$9,'[1]Base Costs'!$A$32:$B$37,2,FALSE)</f>
        <v>0</v>
      </c>
      <c r="O109" s="88">
        <f t="shared" si="26"/>
        <v>0</v>
      </c>
      <c r="P109" s="10"/>
      <c r="Q109" s="10"/>
      <c r="R109" s="10"/>
      <c r="S109" s="34"/>
      <c r="T109" s="10"/>
    </row>
    <row r="110" spans="1:20" x14ac:dyDescent="0.2">
      <c r="A110" s="1"/>
      <c r="B110" s="79" t="str">
        <f>IF(ISNUMBER(SEARCH("UV",D99)),"UV-C 2ND FILTER",IF(ISNUMBER(SEARCH("CMW",D99)),"CONTROL PANEL",""))</f>
        <v/>
      </c>
      <c r="C110" s="125" t="s">
        <v>51</v>
      </c>
      <c r="D110" s="128" t="str">
        <f>IF(ISNUMBER(SEARCH("CP1S",$C110)),"Up to 12m of canopy","")</f>
        <v/>
      </c>
      <c r="E110" s="128" t="str">
        <f>IF(ISNUMBER(SEARCH("CMW",$D99)),"CWS REQUIREMENT @ 2Bar","")</f>
        <v/>
      </c>
      <c r="F110" s="134" t="str">
        <f>IF(ISNUMBER(SEARCH("CMW",$D99)),$F99/1000*0.02&amp;" L/S","")</f>
        <v/>
      </c>
      <c r="G110" s="104"/>
      <c r="H110" s="99"/>
      <c r="I110" s="100">
        <f>C107</f>
        <v>0</v>
      </c>
      <c r="J110" s="84">
        <f>IF(ISNUMBER(SEARCH("CMW",D99)),VLOOKUP(C110,[1]CCBASE!$A$81:$B$85,2,FALSE),(IF(I109&gt;0,'[1]Base Costs'!$R$7,0)))</f>
        <v>0</v>
      </c>
      <c r="K110" s="85">
        <f>J110*C107</f>
        <v>0</v>
      </c>
      <c r="L110" s="86">
        <v>0.44</v>
      </c>
      <c r="M110" s="87">
        <f t="shared" si="23"/>
        <v>0</v>
      </c>
      <c r="N110" s="85">
        <f>M110*VLOOKUP($B$9,'[1]Base Costs'!$A$32:$B$37,2,FALSE)</f>
        <v>0</v>
      </c>
      <c r="O110" s="88">
        <f t="shared" si="26"/>
        <v>0</v>
      </c>
      <c r="P110" s="10"/>
      <c r="Q110" s="10"/>
      <c r="R110" s="10"/>
      <c r="S110" s="34"/>
      <c r="T110" s="10"/>
    </row>
    <row r="111" spans="1:20" x14ac:dyDescent="0.2">
      <c r="A111" s="1">
        <v>285</v>
      </c>
      <c r="B111" s="79" t="str">
        <f>IF(ISNUMBER(SEARCH("UV",D99)),"UV-C WORKSHOP WIRING",IF(ISNUMBER(SEARCH("CMW",D99)),"W/W PODS",""))</f>
        <v/>
      </c>
      <c r="C111" s="125" t="s">
        <v>52</v>
      </c>
      <c r="D111" s="125">
        <v>0</v>
      </c>
      <c r="E111" s="128" t="str">
        <f>IF(ISNUMBER(SEARCH("CMW",$D99)),"HWS REQUIREMENT @ 60°C ","")</f>
        <v/>
      </c>
      <c r="F111" s="136" t="str">
        <f>IF(ISNUMBER(SEARCH("CMW",$D99)),$F99/1000*0.103&amp;" L/S","")</f>
        <v/>
      </c>
      <c r="G111" s="104"/>
      <c r="H111" s="99"/>
      <c r="I111" s="100">
        <f>IF(I109&gt;0,H97,0)</f>
        <v>0</v>
      </c>
      <c r="J111" s="84">
        <f>IF(ISNUMBER(SEARCH("CMW",D99)),VLOOKUP(C111,'[1]Base Costs'!$Q$35:$R$45,2,FALSE),IF(I111=0,0,36*1.03))</f>
        <v>0</v>
      </c>
      <c r="K111" s="85">
        <f>IF(ISNUMBER(SEARCH("CMW",D99)),J111*D111,J111*H97)</f>
        <v>0</v>
      </c>
      <c r="L111" s="86">
        <v>0.44</v>
      </c>
      <c r="M111" s="87">
        <f t="shared" si="23"/>
        <v>0</v>
      </c>
      <c r="N111" s="85">
        <f>M111*VLOOKUP($B$9,'[1]Base Costs'!$A$32:$B$37,2,FALSE)</f>
        <v>0</v>
      </c>
      <c r="O111" s="88">
        <f t="shared" si="26"/>
        <v>0</v>
      </c>
      <c r="P111" s="10"/>
      <c r="Q111" s="10"/>
      <c r="R111" s="10"/>
      <c r="S111" s="34"/>
      <c r="T111" s="10"/>
    </row>
    <row r="112" spans="1:20" x14ac:dyDescent="0.2">
      <c r="A112" s="1">
        <v>286</v>
      </c>
      <c r="B112" s="79" t="str">
        <f>IF(ISNUMBER(SEARCH("CMW",$D99)),"CWS/HWS PIPEWORK UP TO 5M",IF(ISNUMBER(SEARCH("UV",$D99)),"MU5 INTERFACE", ""))</f>
        <v/>
      </c>
      <c r="C112" s="125">
        <v>1</v>
      </c>
      <c r="D112" s="137"/>
      <c r="E112" s="128" t="str">
        <f>IF(ISNUMBER(SEARCH("CMW",$D99)),"HW STORAGE 3m wash","")</f>
        <v/>
      </c>
      <c r="F112" s="134" t="str">
        <f>IF(ISNUMBER(SEARCH("CMW",$D99)),($F99/1000)*0.103*180&amp;" L","")</f>
        <v/>
      </c>
      <c r="G112" s="98"/>
      <c r="H112" s="99"/>
      <c r="I112" s="100">
        <f>IF(I109=0,0,1)</f>
        <v>0</v>
      </c>
      <c r="J112" s="84">
        <f>IF(B112="CWS/HWS PIPEWORK UP TO 5M",[1]CCBASE!$B$65,IF(I112=0,0,100*1.44))</f>
        <v>0</v>
      </c>
      <c r="K112" s="85">
        <f>J112*C112</f>
        <v>0</v>
      </c>
      <c r="L112" s="86">
        <v>0.44</v>
      </c>
      <c r="M112" s="87">
        <f t="shared" si="23"/>
        <v>0</v>
      </c>
      <c r="N112" s="85">
        <f>M112*VLOOKUP($B$9,'[1]Base Costs'!$A$32:$B$37,2,FALSE)</f>
        <v>0</v>
      </c>
      <c r="O112" s="88">
        <f t="shared" si="26"/>
        <v>0</v>
      </c>
      <c r="P112" s="10"/>
      <c r="Q112" s="10"/>
      <c r="R112" s="10"/>
      <c r="S112" s="34"/>
      <c r="T112" s="10"/>
    </row>
    <row r="113" spans="1:20" ht="48" x14ac:dyDescent="0.2">
      <c r="A113" s="1"/>
      <c r="B113" s="60"/>
      <c r="C113" s="142"/>
      <c r="D113" s="10"/>
      <c r="E113" s="142"/>
      <c r="F113" s="142"/>
      <c r="G113" s="62" t="s">
        <v>20</v>
      </c>
      <c r="H113" s="61"/>
      <c r="I113" s="62">
        <f>IF(ISNUMBER(SEARCH("UV",D116)),49.7,71.75)</f>
        <v>71.75</v>
      </c>
      <c r="J113" s="63"/>
      <c r="K113" s="143"/>
      <c r="L113" s="144"/>
      <c r="M113" s="143"/>
      <c r="N113" s="143"/>
      <c r="O113" s="22"/>
      <c r="P113" s="10"/>
      <c r="Q113" s="10"/>
      <c r="R113" s="10"/>
      <c r="S113" s="34"/>
      <c r="T113" s="10"/>
    </row>
    <row r="114" spans="1:20" ht="32" x14ac:dyDescent="0.2">
      <c r="A114" s="1"/>
      <c r="B114" s="66" t="s">
        <v>21</v>
      </c>
      <c r="C114" s="67">
        <f>IF(H114&lt;1,0,(((VLOOKUP(G114,[1]CC!$D$2:$F$670,3,FALSE))*H114)+IF(ISNUMBER(SEARCH("CMW",D116)),VLOOKUP(C127,[1]CCBASE!$A$81:$C$85,3,FALSE),0)+(VLOOKUP(C119,[1]CCBASE!$A$53:$C$73,3,FALSE)*D119)+(VLOOKUP(C120,[1]CCBASE!$A$53:$C$73,3,FALSE)*D120))&amp;" HRS")</f>
        <v>0</v>
      </c>
      <c r="D114" s="68" t="str">
        <f>D116</f>
        <v>CANOPY TYPE</v>
      </c>
      <c r="E114" s="44">
        <f>CEILING(IF(C116="WALL",E116, (E116/2)),250)</f>
        <v>0</v>
      </c>
      <c r="F114" s="44">
        <f>IF(H114&lt;1,0,CEILING((F116-100)/H116,250))</f>
        <v>0</v>
      </c>
      <c r="G114" s="68" t="str">
        <f>D114&amp;F114&amp;E114</f>
        <v>CANOPY TYPE00</v>
      </c>
      <c r="H114" s="67">
        <f>IF(E116=0,0,IF(F116=0,0,(E116/(IF(C116="WALL",E116,(E116/2)))*H116)))</f>
        <v>0</v>
      </c>
      <c r="I114" s="67" t="str">
        <f>I116&amp;" m³/s"</f>
        <v xml:space="preserve"> m³/s</v>
      </c>
      <c r="J114" s="69"/>
      <c r="K114" s="70">
        <f>SUBTOTAL(9,K116:K129)</f>
        <v>0</v>
      </c>
      <c r="L114" s="71" t="str">
        <f>IF(K116=0,"-",O114/M114)</f>
        <v>-</v>
      </c>
      <c r="M114" s="70">
        <f>SUBTOTAL(9,M116:M129)</f>
        <v>0</v>
      </c>
      <c r="N114" s="51">
        <f>SUBTOTAL(9,N116:N129)</f>
        <v>0</v>
      </c>
      <c r="O114" s="70">
        <f>SUBTOTAL(9,O116:O129)</f>
        <v>0</v>
      </c>
      <c r="P114" s="10"/>
      <c r="Q114" s="10"/>
      <c r="R114" s="10"/>
      <c r="S114" s="59"/>
      <c r="T114" s="10"/>
    </row>
    <row r="115" spans="1:20" x14ac:dyDescent="0.2">
      <c r="A115" s="1"/>
      <c r="B115" s="72"/>
      <c r="C115" s="73" t="s">
        <v>22</v>
      </c>
      <c r="D115" s="74" t="s">
        <v>23</v>
      </c>
      <c r="E115" s="73" t="s">
        <v>24</v>
      </c>
      <c r="F115" s="73" t="s">
        <v>25</v>
      </c>
      <c r="G115" s="73" t="s">
        <v>26</v>
      </c>
      <c r="H115" s="73" t="s">
        <v>27</v>
      </c>
      <c r="I115" s="74" t="s">
        <v>28</v>
      </c>
      <c r="J115" s="75"/>
      <c r="K115" s="76"/>
      <c r="L115" s="76"/>
      <c r="M115" s="77"/>
      <c r="N115" s="78"/>
      <c r="O115" s="58"/>
      <c r="P115" s="10"/>
      <c r="Q115" s="10"/>
      <c r="R115" s="10"/>
      <c r="S115" s="34"/>
      <c r="T115" s="10"/>
    </row>
    <row r="116" spans="1:20" ht="32" x14ac:dyDescent="0.2">
      <c r="A116" s="1">
        <v>210</v>
      </c>
      <c r="B116" s="79" t="s">
        <v>29</v>
      </c>
      <c r="C116" s="80" t="s">
        <v>30</v>
      </c>
      <c r="D116" s="81" t="s">
        <v>31</v>
      </c>
      <c r="E116" s="82"/>
      <c r="F116" s="82"/>
      <c r="G116" s="82"/>
      <c r="H116" s="83"/>
      <c r="I116" s="82"/>
      <c r="J116" s="84">
        <f>IF(ISNA(C114),0,IF(F114&gt;3000,0,(IF(H114&lt;1,0,((VLOOKUP(G114,[1]CC!$D$2:$E$670,2,FALSE))*H114)+((VLOOKUP(G114,[1]CC!$D$2:$AD$670,17,FALSE)*(H114/H116)))))))</f>
        <v>0</v>
      </c>
      <c r="K116" s="85">
        <f>J116*1</f>
        <v>0</v>
      </c>
      <c r="L116" s="86">
        <v>0.44</v>
      </c>
      <c r="M116" s="87">
        <f t="shared" ref="M116:M129" si="28">K116/(1-L116)*(1+$C$9)</f>
        <v>0</v>
      </c>
      <c r="N116" s="85">
        <f>M116*VLOOKUP($B$9,'[1]Base Costs'!$A$32:$B$37,2,FALSE)</f>
        <v>0</v>
      </c>
      <c r="O116" s="88">
        <f t="shared" ref="O116:O120" si="29">M116-K116</f>
        <v>0</v>
      </c>
      <c r="P116" s="10"/>
      <c r="Q116" s="10"/>
      <c r="R116" s="10"/>
      <c r="S116" s="34"/>
      <c r="T116" s="10"/>
    </row>
    <row r="117" spans="1:20" ht="32" x14ac:dyDescent="0.2">
      <c r="A117" s="1">
        <v>104</v>
      </c>
      <c r="B117" s="79" t="s">
        <v>32</v>
      </c>
      <c r="C117" s="81" t="s">
        <v>33</v>
      </c>
      <c r="D117" s="89"/>
      <c r="E117" s="90"/>
      <c r="F117" s="91"/>
      <c r="G117" s="92"/>
      <c r="H117" s="4"/>
      <c r="I117" s="4"/>
      <c r="J117" s="84">
        <f>IF(ISNA(C114),0,IF(D117=0,0,IF(C117="FLO",VLOOKUP(E117,'[1]Base Costs'!$M$4:$N$14,2,FALSE),IF(C117="LED STRIP",VLOOKUP(E117,'[1]Base Costs'!$M$4:$N$14,2,FALSE),(VLOOKUP(C117,'[1]Base Costs'!$M$4:$N$14,2,FALSE))))))</f>
        <v>0</v>
      </c>
      <c r="K117" s="85">
        <f>J117*D117</f>
        <v>0</v>
      </c>
      <c r="L117" s="86">
        <v>0.31</v>
      </c>
      <c r="M117" s="87">
        <f t="shared" si="28"/>
        <v>0</v>
      </c>
      <c r="N117" s="85">
        <f>M117*VLOOKUP($B$9,'[1]Base Costs'!$A$32:$B$37,2,FALSE)</f>
        <v>0</v>
      </c>
      <c r="O117" s="88">
        <f t="shared" si="29"/>
        <v>0</v>
      </c>
      <c r="P117" s="93"/>
      <c r="Q117" s="10"/>
      <c r="R117" s="10"/>
      <c r="S117" s="34"/>
      <c r="T117" s="10"/>
    </row>
    <row r="118" spans="1:20" ht="48" x14ac:dyDescent="0.2">
      <c r="A118" s="1">
        <v>234</v>
      </c>
      <c r="B118" s="79" t="s">
        <v>35</v>
      </c>
      <c r="C118" s="94" t="s">
        <v>35</v>
      </c>
      <c r="D118" s="95"/>
      <c r="E118" s="138"/>
      <c r="F118" s="97"/>
      <c r="G118" s="98"/>
      <c r="H118" s="99"/>
      <c r="I118" s="100">
        <v>1</v>
      </c>
      <c r="J118" s="84">
        <f>VLOOKUP(C118,'[1]Base Costs'!$U$4:$V$41,2,FALSE)</f>
        <v>0</v>
      </c>
      <c r="K118" s="85">
        <f t="shared" ref="K118" si="30">J118*1</f>
        <v>0</v>
      </c>
      <c r="L118" s="86">
        <v>0.35</v>
      </c>
      <c r="M118" s="87">
        <f t="shared" si="28"/>
        <v>0</v>
      </c>
      <c r="N118" s="85">
        <f>M118*VLOOKUP($B$9,'[1]Base Costs'!$A$32:$B$37,2,FALSE)</f>
        <v>0</v>
      </c>
      <c r="O118" s="88">
        <f t="shared" si="29"/>
        <v>0</v>
      </c>
      <c r="P118" s="10"/>
      <c r="Q118" s="10"/>
      <c r="R118" s="10"/>
      <c r="S118" s="34"/>
      <c r="T118" s="10"/>
    </row>
    <row r="119" spans="1:20" ht="32" x14ac:dyDescent="0.2">
      <c r="A119" s="1"/>
      <c r="B119" s="145" t="s">
        <v>37</v>
      </c>
      <c r="C119" s="102" t="s">
        <v>38</v>
      </c>
      <c r="D119" s="83"/>
      <c r="E119" s="103" t="str">
        <f>IF(C119="","",VLOOKUP(C119,[1]CCBASE!$A$53:$D$73,4,FALSE))</f>
        <v/>
      </c>
      <c r="F119" s="104"/>
      <c r="G119" s="98"/>
      <c r="H119" s="99"/>
      <c r="I119" s="105"/>
      <c r="J119" s="84">
        <f>IF(C119="",0,VLOOKUP(C119,[1]CCBASE!$A$53:$C$73,2,FALSE))</f>
        <v>0</v>
      </c>
      <c r="K119" s="85">
        <f>J119*D119</f>
        <v>0</v>
      </c>
      <c r="L119" s="86">
        <v>0.44</v>
      </c>
      <c r="M119" s="87">
        <f t="shared" si="28"/>
        <v>0</v>
      </c>
      <c r="N119" s="85">
        <f>M119*VLOOKUP($B$9,'[1]Base Costs'!$A$32:$B$37,2,FALSE)</f>
        <v>0</v>
      </c>
      <c r="O119" s="88">
        <f t="shared" si="29"/>
        <v>0</v>
      </c>
      <c r="P119" s="10"/>
      <c r="Q119" s="10"/>
      <c r="R119" s="10"/>
      <c r="S119" s="34"/>
      <c r="T119" s="10"/>
    </row>
    <row r="120" spans="1:20" ht="32" x14ac:dyDescent="0.2">
      <c r="A120" s="1"/>
      <c r="B120" s="146" t="s">
        <v>37</v>
      </c>
      <c r="C120" s="108" t="s">
        <v>39</v>
      </c>
      <c r="D120" s="109"/>
      <c r="E120" s="110" t="str">
        <f>IF(C120="","",VLOOKUP(C120,[1]CCBASE!$A$53:$D$73,4,FALSE))</f>
        <v>SECTION(S) OF CANOPY</v>
      </c>
      <c r="F120" s="111"/>
      <c r="G120" s="112"/>
      <c r="H120" s="113"/>
      <c r="I120" s="114"/>
      <c r="J120" s="115">
        <f>IF(C120="",0,VLOOKUP(C120,[1]CCBASE!$A$53:$C$73,2,FALSE))</f>
        <v>50</v>
      </c>
      <c r="K120" s="116">
        <f>J120*D120</f>
        <v>0</v>
      </c>
      <c r="L120" s="117">
        <v>0.44</v>
      </c>
      <c r="M120" s="118">
        <f t="shared" si="28"/>
        <v>0</v>
      </c>
      <c r="N120" s="116">
        <f>M120*VLOOKUP($B$9,'[1]Base Costs'!$A$32:$B$37,2,FALSE)</f>
        <v>0</v>
      </c>
      <c r="O120" s="119">
        <f t="shared" si="29"/>
        <v>0</v>
      </c>
      <c r="P120" s="111" t="s">
        <v>40</v>
      </c>
      <c r="Q120" s="10"/>
      <c r="R120" s="10"/>
      <c r="S120" s="34"/>
      <c r="T120" s="10"/>
    </row>
    <row r="121" spans="1:20" ht="32" x14ac:dyDescent="0.2">
      <c r="A121" s="1">
        <v>289</v>
      </c>
      <c r="B121" s="145" t="s">
        <v>41</v>
      </c>
      <c r="C121" s="102" t="s">
        <v>42</v>
      </c>
      <c r="D121" s="120">
        <f>ROUNDUP($F116/1000,0)</f>
        <v>0</v>
      </c>
      <c r="E121" s="121" t="s">
        <v>43</v>
      </c>
      <c r="F121" s="122"/>
      <c r="G121" s="104"/>
      <c r="H121" s="99"/>
      <c r="I121" s="105"/>
      <c r="J121" s="84">
        <f>IF(D121=0,0,VLOOKUP(C121,'[1]Base Costs'!$A$19:$B$22,2,FALSE))</f>
        <v>0</v>
      </c>
      <c r="K121" s="85">
        <f>J121*D121</f>
        <v>0</v>
      </c>
      <c r="L121" s="86">
        <v>0.44</v>
      </c>
      <c r="M121" s="87">
        <f t="shared" si="28"/>
        <v>0</v>
      </c>
      <c r="N121" s="85">
        <f>M121*VLOOKUP($B$9,'[1]Base Costs'!$A$32:$B$37,2,FALSE)</f>
        <v>0</v>
      </c>
      <c r="O121" s="88">
        <f>M121-K121</f>
        <v>0</v>
      </c>
      <c r="P121" s="10"/>
      <c r="Q121" s="10"/>
      <c r="R121" s="10"/>
      <c r="S121" s="34"/>
      <c r="T121" s="10"/>
    </row>
    <row r="122" spans="1:20" ht="32" x14ac:dyDescent="0.2">
      <c r="A122" s="1">
        <v>242</v>
      </c>
      <c r="B122" s="145" t="s">
        <v>44</v>
      </c>
      <c r="C122" s="102"/>
      <c r="D122" s="90" t="s">
        <v>45</v>
      </c>
      <c r="E122" s="98"/>
      <c r="F122" s="97"/>
      <c r="G122" s="98"/>
      <c r="H122" s="99"/>
      <c r="I122" s="105"/>
      <c r="J122" s="84">
        <f>IF(C122=0,0,'[1]Base Costs'!$B$26)</f>
        <v>0</v>
      </c>
      <c r="K122" s="85">
        <f>J122*C122</f>
        <v>0</v>
      </c>
      <c r="L122" s="86">
        <v>0.44</v>
      </c>
      <c r="M122" s="87">
        <f t="shared" si="28"/>
        <v>0</v>
      </c>
      <c r="N122" s="85">
        <f>M122*VLOOKUP($B$9,'[1]Base Costs'!$A$32:$B$37,2,FALSE)</f>
        <v>0</v>
      </c>
      <c r="O122" s="88">
        <f t="shared" ref="O122:O129" si="31">M122-K122</f>
        <v>0</v>
      </c>
      <c r="P122" s="10"/>
      <c r="Q122" s="10"/>
      <c r="R122" s="10"/>
      <c r="S122" s="34"/>
      <c r="T122" s="10"/>
    </row>
    <row r="123" spans="1:20" x14ac:dyDescent="0.2">
      <c r="A123" s="1">
        <v>220</v>
      </c>
      <c r="B123" s="79" t="s">
        <v>47</v>
      </c>
      <c r="C123" s="102"/>
      <c r="D123" s="90" t="s">
        <v>48</v>
      </c>
      <c r="E123" s="97"/>
      <c r="F123" s="97"/>
      <c r="G123" s="123" t="str">
        <f>IF(ISNUMBER(SEARCH("KSA",$D124)),"MAX. EXTRACT (m³/s)", "")</f>
        <v/>
      </c>
      <c r="H123" s="124" t="str">
        <f>IF(ISNUMBER(SEARCH("MUAP",$D116)),"MAX.  SUPPLY (m³/s)",IF(ISNUMBER(SEARCH("SPECIAL",$D116)),"MAX.  SUPPLY (m³/s)",(IF(ISNUMBER(SEARCH("F",$D116)),"MAX.  SUPPLY (m³/s)",""))))</f>
        <v/>
      </c>
      <c r="I123" s="124"/>
      <c r="J123" s="84">
        <f>IF(C123=0,0,'[1]Base Costs'!$B$29)</f>
        <v>0</v>
      </c>
      <c r="K123" s="85">
        <f>J123*C123</f>
        <v>0</v>
      </c>
      <c r="L123" s="86">
        <v>0.44</v>
      </c>
      <c r="M123" s="87">
        <f t="shared" si="28"/>
        <v>0</v>
      </c>
      <c r="N123" s="85">
        <f>M123*VLOOKUP($B$9,'[1]Base Costs'!$A$32:$B$37,2,FALSE)</f>
        <v>0</v>
      </c>
      <c r="O123" s="88">
        <f t="shared" si="31"/>
        <v>0</v>
      </c>
      <c r="P123" s="10"/>
      <c r="Q123" s="10"/>
      <c r="R123" s="10"/>
      <c r="S123" s="34"/>
      <c r="T123" s="10"/>
    </row>
    <row r="124" spans="1:20" ht="32" x14ac:dyDescent="0.2">
      <c r="A124" s="1">
        <v>103</v>
      </c>
      <c r="B124" s="79" t="s">
        <v>49</v>
      </c>
      <c r="C124" s="89">
        <f>IF(ISNUMBER(SEARCH("CMW",D116)),1,IF(F114=0,0,(ROUNDDOWN(((((F116-(100+(50*H114))))/H116)/500),0)*H114)))</f>
        <v>0</v>
      </c>
      <c r="D124" s="90" t="str">
        <f>VLOOKUP(D116,'[1]Base Costs'!$A$39:$B$58,2,FALSE)</f>
        <v>FILTER TYPE</v>
      </c>
      <c r="E124" s="125" t="str">
        <f>IF(C124=0,0,IF(D124="KSA",ROUND(I116/C124,3),""))&amp; "  m³/s per filter"</f>
        <v>0  m³/s per filter</v>
      </c>
      <c r="F124" s="125" t="str">
        <f>IF(C124=0," Pa",ROUND((((I116*3600)/(C124*I113))^2),1)+20&amp; " Pa")</f>
        <v xml:space="preserve"> Pa</v>
      </c>
      <c r="G124" s="126" t="str">
        <f>IF(ISNUMBER(SEARCH("KSA",$D124)),$C124*0.25, "")</f>
        <v/>
      </c>
      <c r="H124" s="127" t="str">
        <f>IF(ISNUMBER(SEARCH("MUAP",$D116)),0.225*($F116/1000),IF(ISNUMBER(SEARCH("SPECIAL",$D116)),0.225*($F116/1000),(IF(ISNUMBER(SEARCH("F",$D116)),0.225*($F116/1000),""))))</f>
        <v/>
      </c>
      <c r="I124" s="127"/>
      <c r="J124" s="84">
        <f>IF(ISNA(D124),0,(VLOOKUP(D124,'[1]Base Costs'!$Q$4:$R$11,2,FALSE)))</f>
        <v>0</v>
      </c>
      <c r="K124" s="85">
        <f>IF(ISNA(D124),0,IF(D124="MX",J124*1,J124*C124))</f>
        <v>0</v>
      </c>
      <c r="L124" s="86">
        <v>0.44</v>
      </c>
      <c r="M124" s="87">
        <f t="shared" si="28"/>
        <v>0</v>
      </c>
      <c r="N124" s="85">
        <f>M124*VLOOKUP($B$9,'[1]Base Costs'!$A$32:$B$37,2,FALSE)</f>
        <v>0</v>
      </c>
      <c r="O124" s="88">
        <f t="shared" si="31"/>
        <v>0</v>
      </c>
      <c r="P124" s="10"/>
      <c r="Q124" s="10"/>
      <c r="R124" s="10"/>
      <c r="S124" s="34"/>
      <c r="T124" s="10"/>
    </row>
    <row r="125" spans="1:20" ht="48" x14ac:dyDescent="0.2">
      <c r="A125" s="1"/>
      <c r="B125" s="79" t="s">
        <v>50</v>
      </c>
      <c r="C125" s="89">
        <v>0</v>
      </c>
      <c r="D125" s="90" t="str">
        <f>VLOOKUP(D116,'[1]Base Costs'!$A$39:$C$58,3,FALSE)</f>
        <v>PSU</v>
      </c>
      <c r="E125" s="125" t="str">
        <f>IF(C125=0,0,IF(D125="PSU",ROUND(I116/C125,3),""))&amp; " m³/s per filter"</f>
        <v>0 m³/s per filter</v>
      </c>
      <c r="F125" s="125" t="str">
        <f>IF(C125=0," Pa",ROUND((((I116*3600)/(C125*I113))^2),1)+20&amp; " Pa")</f>
        <v xml:space="preserve"> Pa</v>
      </c>
      <c r="G125" s="126" t="str">
        <f>IF(ISNUMBER(SEARCH("KSA",$D125)),$C125*0.25, "")</f>
        <v/>
      </c>
      <c r="H125" s="127" t="str">
        <f>IF(ISNUMBER(SEARCH("MUAP",$D116)),0.225*($F116/1000),IF(ISNUMBER(SEARCH("SPECIAL",$D116)),0.225*($F116/1000),(IF(ISNUMBER(SEARCH("F",$D116)),0.225*($F116/1000),""))))</f>
        <v/>
      </c>
      <c r="I125" s="127"/>
      <c r="J125" s="84">
        <f>IF(ISNA(D125),0,(VLOOKUP(D125,'[1]Base Costs'!$Q$4:$R$13,2,FALSE)))</f>
        <v>112.678</v>
      </c>
      <c r="K125" s="85">
        <f>IF(ISNA(D125),0,IF(D125="MX",J125*1,J125*C125))</f>
        <v>0</v>
      </c>
      <c r="L125" s="86">
        <v>0.44</v>
      </c>
      <c r="M125" s="87">
        <f t="shared" si="28"/>
        <v>0</v>
      </c>
      <c r="N125" s="85">
        <f>M125*VLOOKUP($B$9,'[1]Base Costs'!$A$32:$B$37,2,FALSE)</f>
        <v>0</v>
      </c>
      <c r="O125" s="88">
        <f t="shared" si="31"/>
        <v>0</v>
      </c>
      <c r="P125" s="10"/>
      <c r="Q125" s="10"/>
      <c r="R125" s="10"/>
      <c r="S125" s="34"/>
      <c r="T125" s="10"/>
    </row>
    <row r="126" spans="1:20" x14ac:dyDescent="0.2">
      <c r="A126" s="1">
        <v>107</v>
      </c>
      <c r="B126" s="128" t="str">
        <f>IF(ISNUMBER(SEARCH("UV",D116)),"UV-C COMPONENTS",IF(ISNUMBER(SEARCH("CMW",D116)),"WATERWASH COMPONENTS",""))</f>
        <v/>
      </c>
      <c r="C126" s="129" t="str">
        <f>IF(H114=0,"UVR",IF(I116=0,"UVR",IF(I126&gt;0,("UVR")&amp;(INDEX('[1]Base Costs'!$AH$5:$AI$10,(MATCH((I116/H114),'[1]Base Costs'!$AI$5:$AI$10,-1)),1))&amp;("-")&amp;(H114),"UVR")))</f>
        <v>UVR</v>
      </c>
      <c r="D126" s="141" t="str">
        <f>VLOOKUP(C126,'[1]Base Costs'!$Z$4:$AF$77,7,FALSE)&amp;" m³/s"</f>
        <v xml:space="preserve"> m³/s</v>
      </c>
      <c r="E126" s="131" t="str">
        <f>IF(ISNUMBER(SEARCH("L",C126)),"LONG RACK IN SECTION","SHORTRACK")</f>
        <v>SHORTRACK</v>
      </c>
      <c r="F126" s="132" t="str">
        <f>IF(ISNUMBER(SEARCH("L",C126)),ROUND(F116/H116,1)&amp;" mm","")</f>
        <v/>
      </c>
      <c r="G126" s="104"/>
      <c r="H126" s="104"/>
      <c r="I126" s="100">
        <f>IF(ISNUMBER(SEARCH("UV",D116)),1, 0)</f>
        <v>0</v>
      </c>
      <c r="J126" s="84">
        <f>IF(ISNA(C126),0,VLOOKUP(C126,'[1]Base Costs'!$Z$4:$AF$77,2,FALSE))</f>
        <v>0</v>
      </c>
      <c r="K126" s="85">
        <f t="shared" ref="K126" si="32">J126*1</f>
        <v>0</v>
      </c>
      <c r="L126" s="86">
        <v>0.44</v>
      </c>
      <c r="M126" s="87">
        <f t="shared" si="28"/>
        <v>0</v>
      </c>
      <c r="N126" s="85">
        <f>M126*VLOOKUP($B$9,'[1]Base Costs'!$A$32:$B$37,2,FALSE)</f>
        <v>0</v>
      </c>
      <c r="O126" s="88">
        <f t="shared" si="31"/>
        <v>0</v>
      </c>
      <c r="P126" s="10"/>
      <c r="Q126" s="10"/>
      <c r="R126" s="10"/>
      <c r="S126" s="34"/>
      <c r="T126" s="10"/>
    </row>
    <row r="127" spans="1:20" x14ac:dyDescent="0.2">
      <c r="A127" s="1"/>
      <c r="B127" s="79" t="str">
        <f>IF(ISNUMBER(SEARCH("UV",D116)),"UV-C 2ND FILTER",IF(ISNUMBER(SEARCH("CMW",D116)),"CONTROL PANEL",""))</f>
        <v/>
      </c>
      <c r="C127" s="125" t="s">
        <v>51</v>
      </c>
      <c r="D127" s="128" t="str">
        <f>IF(ISNUMBER(SEARCH("CP1S",$C127)),"Up to 12m of canopy","")</f>
        <v/>
      </c>
      <c r="E127" s="128" t="str">
        <f>IF(ISNUMBER(SEARCH("CMW",$D116)),"CWS REQUIREMENT @ 2Bar","")</f>
        <v/>
      </c>
      <c r="F127" s="134" t="str">
        <f>IF(ISNUMBER(SEARCH("CMW",$D116)),$F116/1000*0.02&amp;" L/S","")</f>
        <v/>
      </c>
      <c r="G127" s="104"/>
      <c r="H127" s="99"/>
      <c r="I127" s="100">
        <f>C124</f>
        <v>0</v>
      </c>
      <c r="J127" s="84">
        <f>IF(ISNUMBER(SEARCH("CMW",D116)),VLOOKUP(C127,[1]CCBASE!$A$81:$B$85,2,FALSE),(IF(I126&gt;0,'[1]Base Costs'!$R$7,0)))</f>
        <v>0</v>
      </c>
      <c r="K127" s="85">
        <f>J127*C124</f>
        <v>0</v>
      </c>
      <c r="L127" s="86">
        <v>0.44</v>
      </c>
      <c r="M127" s="87">
        <f t="shared" si="28"/>
        <v>0</v>
      </c>
      <c r="N127" s="85">
        <f>M127*VLOOKUP($B$9,'[1]Base Costs'!$A$32:$B$37,2,FALSE)</f>
        <v>0</v>
      </c>
      <c r="O127" s="88">
        <f t="shared" si="31"/>
        <v>0</v>
      </c>
      <c r="P127" s="10"/>
      <c r="Q127" s="10"/>
      <c r="R127" s="10"/>
      <c r="S127" s="34"/>
      <c r="T127" s="10"/>
    </row>
    <row r="128" spans="1:20" x14ac:dyDescent="0.2">
      <c r="A128" s="1">
        <v>285</v>
      </c>
      <c r="B128" s="79" t="str">
        <f>IF(ISNUMBER(SEARCH("UV",D116)),"UV-C WORKSHOP WIRING",IF(ISNUMBER(SEARCH("CMW",D116)),"W/W PODS",""))</f>
        <v/>
      </c>
      <c r="C128" s="125" t="s">
        <v>52</v>
      </c>
      <c r="D128" s="125">
        <v>0</v>
      </c>
      <c r="E128" s="128" t="str">
        <f>IF(ISNUMBER(SEARCH("CMW",$D116)),"HWS REQUIREMENT @ 60°C ","")</f>
        <v/>
      </c>
      <c r="F128" s="136" t="str">
        <f>IF(ISNUMBER(SEARCH("CMW",$D116)),$F116/1000*0.103&amp;" L/S","")</f>
        <v/>
      </c>
      <c r="G128" s="104"/>
      <c r="H128" s="99"/>
      <c r="I128" s="100">
        <f>IF(I126&gt;0,H114,0)</f>
        <v>0</v>
      </c>
      <c r="J128" s="84">
        <f>IF(ISNUMBER(SEARCH("CMW",D116)),VLOOKUP(C128,'[1]Base Costs'!$Q$35:$R$45,2,FALSE),IF(I128=0,0,36*1.03))</f>
        <v>0</v>
      </c>
      <c r="K128" s="85">
        <f>IF(ISNUMBER(SEARCH("CMW",D116)),J128*D128,J128*H114)</f>
        <v>0</v>
      </c>
      <c r="L128" s="86">
        <v>0.44</v>
      </c>
      <c r="M128" s="87">
        <f t="shared" si="28"/>
        <v>0</v>
      </c>
      <c r="N128" s="85">
        <f>M128*VLOOKUP($B$9,'[1]Base Costs'!$A$32:$B$37,2,FALSE)</f>
        <v>0</v>
      </c>
      <c r="O128" s="88">
        <f t="shared" si="31"/>
        <v>0</v>
      </c>
      <c r="P128" s="10"/>
      <c r="Q128" s="10"/>
      <c r="R128" s="10"/>
      <c r="S128" s="34"/>
      <c r="T128" s="10"/>
    </row>
    <row r="129" spans="1:20" x14ac:dyDescent="0.2">
      <c r="A129" s="1">
        <v>286</v>
      </c>
      <c r="B129" s="79" t="str">
        <f>IF(ISNUMBER(SEARCH("CMW",$D116)),"CWS/HWS PIPEWORK UP TO 5M",IF(ISNUMBER(SEARCH("UV",$D116)),"MU5 INTERFACE", ""))</f>
        <v/>
      </c>
      <c r="C129" s="125">
        <v>1</v>
      </c>
      <c r="D129" s="137"/>
      <c r="E129" s="128" t="str">
        <f>IF(ISNUMBER(SEARCH("CMW",$D116)),"HW STORAGE 3m wash","")</f>
        <v/>
      </c>
      <c r="F129" s="134" t="str">
        <f>IF(ISNUMBER(SEARCH("CMW",$D116)),($F116/1000)*0.103*180&amp;" L","")</f>
        <v/>
      </c>
      <c r="G129" s="98"/>
      <c r="H129" s="99"/>
      <c r="I129" s="100">
        <f>IF(I126=0,0,1)</f>
        <v>0</v>
      </c>
      <c r="J129" s="84">
        <f>IF(B129="CWS/HWS PIPEWORK UP TO 5M",[1]CCBASE!$B$65,IF(I129=0,0,100*1.44))</f>
        <v>0</v>
      </c>
      <c r="K129" s="85">
        <f>J129*C129</f>
        <v>0</v>
      </c>
      <c r="L129" s="86">
        <v>0.44</v>
      </c>
      <c r="M129" s="87">
        <f t="shared" si="28"/>
        <v>0</v>
      </c>
      <c r="N129" s="85">
        <f>M129*VLOOKUP($B$9,'[1]Base Costs'!$A$32:$B$37,2,FALSE)</f>
        <v>0</v>
      </c>
      <c r="O129" s="88">
        <f t="shared" si="31"/>
        <v>0</v>
      </c>
      <c r="P129" s="10"/>
      <c r="Q129" s="10"/>
      <c r="R129" s="10"/>
      <c r="S129" s="34"/>
      <c r="T129" s="10"/>
    </row>
    <row r="130" spans="1:20" ht="48" x14ac:dyDescent="0.2">
      <c r="A130" s="1"/>
      <c r="B130" s="60"/>
      <c r="C130" s="142"/>
      <c r="D130" s="10"/>
      <c r="E130" s="142"/>
      <c r="F130" s="142"/>
      <c r="G130" s="62" t="s">
        <v>20</v>
      </c>
      <c r="H130" s="61"/>
      <c r="I130" s="62">
        <f>IF(ISNUMBER(SEARCH("UV",D133)),49.7,71.75)</f>
        <v>71.75</v>
      </c>
      <c r="J130" s="63"/>
      <c r="K130" s="143"/>
      <c r="L130" s="144"/>
      <c r="M130" s="143"/>
      <c r="N130" s="143"/>
      <c r="O130" s="22"/>
      <c r="P130" s="10"/>
      <c r="Q130" s="10"/>
      <c r="R130" s="10"/>
      <c r="S130" s="34"/>
      <c r="T130" s="10"/>
    </row>
    <row r="131" spans="1:20" ht="32" x14ac:dyDescent="0.2">
      <c r="A131" s="1"/>
      <c r="B131" s="66" t="s">
        <v>21</v>
      </c>
      <c r="C131" s="67">
        <f>IF(H131&lt;1,0,(((VLOOKUP(G131,[1]CC!$D$2:$F$670,3,FALSE))*H131)+IF(ISNUMBER(SEARCH("CMW",D133)),VLOOKUP(C144,[1]CCBASE!$A$81:$C$85,3,FALSE),0)+(VLOOKUP(C136,[1]CCBASE!$A$53:$C$73,3,FALSE)*D136)+(VLOOKUP(C137,[1]CCBASE!$A$53:$C$73,3,FALSE)*D137))&amp;" HRS")</f>
        <v>0</v>
      </c>
      <c r="D131" s="68" t="str">
        <f>D133</f>
        <v>CANOPY TYPE</v>
      </c>
      <c r="E131" s="44">
        <f>CEILING(IF(C133="WALL",E133, (E133/2)),250)</f>
        <v>0</v>
      </c>
      <c r="F131" s="44">
        <f>IF(H131&lt;1,0,CEILING((F133-100)/H133,250))</f>
        <v>0</v>
      </c>
      <c r="G131" s="68" t="str">
        <f>D131&amp;F131&amp;E131</f>
        <v>CANOPY TYPE00</v>
      </c>
      <c r="H131" s="67">
        <f>IF(E133=0,0,IF(F133=0,0,(E133/(IF(C133="WALL",E133,(E133/2)))*H133)))</f>
        <v>0</v>
      </c>
      <c r="I131" s="67" t="str">
        <f>I133&amp;" m³/s"</f>
        <v xml:space="preserve"> m³/s</v>
      </c>
      <c r="J131" s="69"/>
      <c r="K131" s="70">
        <f>SUBTOTAL(9,K133:K146)</f>
        <v>0</v>
      </c>
      <c r="L131" s="71" t="str">
        <f>IF(K133=0,"-",O131/M131)</f>
        <v>-</v>
      </c>
      <c r="M131" s="70">
        <f>SUBTOTAL(9,M133:M146)</f>
        <v>0</v>
      </c>
      <c r="N131" s="51">
        <f>SUBTOTAL(9,N133:N146)</f>
        <v>0</v>
      </c>
      <c r="O131" s="70">
        <f>SUBTOTAL(9,O133:O146)</f>
        <v>0</v>
      </c>
      <c r="P131" s="10"/>
      <c r="Q131" s="10"/>
      <c r="R131" s="10"/>
      <c r="S131" s="59"/>
      <c r="T131" s="10"/>
    </row>
    <row r="132" spans="1:20" x14ac:dyDescent="0.2">
      <c r="A132" s="1"/>
      <c r="B132" s="72"/>
      <c r="C132" s="73" t="s">
        <v>22</v>
      </c>
      <c r="D132" s="74" t="s">
        <v>23</v>
      </c>
      <c r="E132" s="73" t="s">
        <v>24</v>
      </c>
      <c r="F132" s="73" t="s">
        <v>25</v>
      </c>
      <c r="G132" s="73" t="s">
        <v>26</v>
      </c>
      <c r="H132" s="73" t="s">
        <v>27</v>
      </c>
      <c r="I132" s="74" t="s">
        <v>28</v>
      </c>
      <c r="J132" s="75"/>
      <c r="K132" s="76"/>
      <c r="L132" s="76"/>
      <c r="M132" s="77"/>
      <c r="N132" s="78"/>
      <c r="O132" s="58"/>
      <c r="P132" s="10"/>
      <c r="Q132" s="10"/>
      <c r="R132" s="10"/>
      <c r="S132" s="34"/>
      <c r="T132" s="10"/>
    </row>
    <row r="133" spans="1:20" ht="32" x14ac:dyDescent="0.2">
      <c r="A133" s="1">
        <v>210</v>
      </c>
      <c r="B133" s="79" t="s">
        <v>29</v>
      </c>
      <c r="C133" s="80" t="s">
        <v>30</v>
      </c>
      <c r="D133" s="81" t="s">
        <v>31</v>
      </c>
      <c r="E133" s="82"/>
      <c r="F133" s="82"/>
      <c r="G133" s="82"/>
      <c r="H133" s="83"/>
      <c r="I133" s="82"/>
      <c r="J133" s="84">
        <f>IF(ISNA(C131),0,IF(F131&gt;3000,0,(IF(H131&lt;1,0,((VLOOKUP(G131,[1]CC!$D$2:$E$670,2,FALSE))*H131)+((VLOOKUP(G131,[1]CC!$D$2:$AD$670,17,FALSE)*(H131/H133)))))))</f>
        <v>0</v>
      </c>
      <c r="K133" s="85">
        <f>J133*1</f>
        <v>0</v>
      </c>
      <c r="L133" s="86">
        <v>0.44</v>
      </c>
      <c r="M133" s="87">
        <f t="shared" ref="M133:M146" si="33">K133/(1-L133)*(1+$C$9)</f>
        <v>0</v>
      </c>
      <c r="N133" s="85">
        <f>M133*VLOOKUP($B$9,'[1]Base Costs'!$A$32:$B$37,2,FALSE)</f>
        <v>0</v>
      </c>
      <c r="O133" s="88">
        <f t="shared" ref="O133:O137" si="34">M133-K133</f>
        <v>0</v>
      </c>
      <c r="P133" s="10"/>
      <c r="Q133" s="10"/>
      <c r="R133" s="10"/>
      <c r="S133" s="34"/>
      <c r="T133" s="10"/>
    </row>
    <row r="134" spans="1:20" ht="32" x14ac:dyDescent="0.2">
      <c r="A134" s="1">
        <v>104</v>
      </c>
      <c r="B134" s="79" t="s">
        <v>32</v>
      </c>
      <c r="C134" s="81" t="s">
        <v>33</v>
      </c>
      <c r="D134" s="89"/>
      <c r="E134" s="90"/>
      <c r="F134" s="91"/>
      <c r="G134" s="92"/>
      <c r="H134" s="4"/>
      <c r="I134" s="4"/>
      <c r="J134" s="84">
        <f>IF(ISNA(C131),0,IF(D134=0,0,IF(C134="FLO",VLOOKUP(E134,'[1]Base Costs'!$M$4:$N$14,2,FALSE),IF(C134="LED STRIP",VLOOKUP(E134,'[1]Base Costs'!$M$4:$N$14,2,FALSE),(VLOOKUP(C134,'[1]Base Costs'!$M$4:$N$14,2,FALSE))))))</f>
        <v>0</v>
      </c>
      <c r="K134" s="85">
        <f>J134*D134</f>
        <v>0</v>
      </c>
      <c r="L134" s="86">
        <v>0.31</v>
      </c>
      <c r="M134" s="87">
        <f t="shared" si="33"/>
        <v>0</v>
      </c>
      <c r="N134" s="85">
        <f>M134*VLOOKUP($B$9,'[1]Base Costs'!$A$32:$B$37,2,FALSE)</f>
        <v>0</v>
      </c>
      <c r="O134" s="88">
        <f t="shared" si="34"/>
        <v>0</v>
      </c>
      <c r="P134" s="93"/>
      <c r="Q134" s="10"/>
      <c r="R134" s="10"/>
      <c r="S134" s="34"/>
      <c r="T134" s="10"/>
    </row>
    <row r="135" spans="1:20" ht="48" x14ac:dyDescent="0.2">
      <c r="A135" s="1">
        <v>234</v>
      </c>
      <c r="B135" s="79" t="s">
        <v>35</v>
      </c>
      <c r="C135" s="94" t="s">
        <v>35</v>
      </c>
      <c r="D135" s="95"/>
      <c r="E135" s="138"/>
      <c r="F135" s="97"/>
      <c r="G135" s="98"/>
      <c r="H135" s="99"/>
      <c r="I135" s="100">
        <v>1</v>
      </c>
      <c r="J135" s="84">
        <f>VLOOKUP(C135,'[1]Base Costs'!$U$4:$V$41,2,FALSE)</f>
        <v>0</v>
      </c>
      <c r="K135" s="85">
        <f t="shared" ref="K135" si="35">J135*1</f>
        <v>0</v>
      </c>
      <c r="L135" s="86">
        <v>0.35</v>
      </c>
      <c r="M135" s="87">
        <f t="shared" si="33"/>
        <v>0</v>
      </c>
      <c r="N135" s="85">
        <f>M135*VLOOKUP($B$9,'[1]Base Costs'!$A$32:$B$37,2,FALSE)</f>
        <v>0</v>
      </c>
      <c r="O135" s="88">
        <f t="shared" si="34"/>
        <v>0</v>
      </c>
      <c r="P135" s="10"/>
      <c r="Q135" s="10"/>
      <c r="R135" s="10"/>
      <c r="S135" s="34"/>
      <c r="T135" s="10"/>
    </row>
    <row r="136" spans="1:20" ht="32" x14ac:dyDescent="0.2">
      <c r="A136" s="1"/>
      <c r="B136" s="145" t="s">
        <v>37</v>
      </c>
      <c r="C136" s="102" t="s">
        <v>38</v>
      </c>
      <c r="D136" s="83"/>
      <c r="E136" s="103" t="str">
        <f>IF(C136="","",VLOOKUP(C136,[1]CCBASE!$A$53:$D$73,4,FALSE))</f>
        <v/>
      </c>
      <c r="F136" s="104"/>
      <c r="G136" s="98"/>
      <c r="H136" s="99"/>
      <c r="I136" s="105"/>
      <c r="J136" s="84">
        <f>IF(C136="",0,VLOOKUP(C136,[1]CCBASE!$A$53:$C$73,2,FALSE))</f>
        <v>0</v>
      </c>
      <c r="K136" s="85">
        <f>J136*D136</f>
        <v>0</v>
      </c>
      <c r="L136" s="86">
        <v>0.44</v>
      </c>
      <c r="M136" s="87">
        <f t="shared" si="33"/>
        <v>0</v>
      </c>
      <c r="N136" s="85">
        <f>M136*VLOOKUP($B$9,'[1]Base Costs'!$A$32:$B$37,2,FALSE)</f>
        <v>0</v>
      </c>
      <c r="O136" s="88">
        <f t="shared" si="34"/>
        <v>0</v>
      </c>
      <c r="P136" s="10"/>
      <c r="Q136" s="10"/>
      <c r="R136" s="10"/>
      <c r="S136" s="34"/>
      <c r="T136" s="10"/>
    </row>
    <row r="137" spans="1:20" ht="32" x14ac:dyDescent="0.2">
      <c r="A137" s="1"/>
      <c r="B137" s="146" t="s">
        <v>37</v>
      </c>
      <c r="C137" s="108" t="s">
        <v>39</v>
      </c>
      <c r="D137" s="109"/>
      <c r="E137" s="110" t="str">
        <f>IF(C137="","",VLOOKUP(C137,[1]CCBASE!$A$53:$D$73,4,FALSE))</f>
        <v>SECTION(S) OF CANOPY</v>
      </c>
      <c r="F137" s="111"/>
      <c r="G137" s="112"/>
      <c r="H137" s="113"/>
      <c r="I137" s="114"/>
      <c r="J137" s="115">
        <f>IF(C137="",0,VLOOKUP(C137,[1]CCBASE!$A$53:$C$73,2,FALSE))</f>
        <v>50</v>
      </c>
      <c r="K137" s="116">
        <f>J137*D137</f>
        <v>0</v>
      </c>
      <c r="L137" s="117">
        <v>0.44</v>
      </c>
      <c r="M137" s="118">
        <f t="shared" si="33"/>
        <v>0</v>
      </c>
      <c r="N137" s="116">
        <f>M137*VLOOKUP($B$9,'[1]Base Costs'!$A$32:$B$37,2,FALSE)</f>
        <v>0</v>
      </c>
      <c r="O137" s="119">
        <f t="shared" si="34"/>
        <v>0</v>
      </c>
      <c r="P137" s="111" t="s">
        <v>40</v>
      </c>
      <c r="Q137" s="10"/>
      <c r="R137" s="10"/>
      <c r="S137" s="34"/>
      <c r="T137" s="10"/>
    </row>
    <row r="138" spans="1:20" ht="32" x14ac:dyDescent="0.2">
      <c r="A138" s="1">
        <v>289</v>
      </c>
      <c r="B138" s="145" t="s">
        <v>41</v>
      </c>
      <c r="C138" s="102" t="s">
        <v>42</v>
      </c>
      <c r="D138" s="120">
        <f>ROUNDUP($F133/1000,0)</f>
        <v>0</v>
      </c>
      <c r="E138" s="121" t="s">
        <v>43</v>
      </c>
      <c r="F138" s="122"/>
      <c r="G138" s="104"/>
      <c r="H138" s="99"/>
      <c r="I138" s="105"/>
      <c r="J138" s="84">
        <f>IF(D138=0,0,VLOOKUP(C138,'[1]Base Costs'!$A$19:$B$22,2,FALSE))</f>
        <v>0</v>
      </c>
      <c r="K138" s="85">
        <f>J138*D138</f>
        <v>0</v>
      </c>
      <c r="L138" s="86">
        <v>0.44</v>
      </c>
      <c r="M138" s="87">
        <f t="shared" si="33"/>
        <v>0</v>
      </c>
      <c r="N138" s="85">
        <f>M138*VLOOKUP($B$9,'[1]Base Costs'!$A$32:$B$37,2,FALSE)</f>
        <v>0</v>
      </c>
      <c r="O138" s="88">
        <f>M138-K138</f>
        <v>0</v>
      </c>
      <c r="P138" s="10"/>
      <c r="Q138" s="10"/>
      <c r="R138" s="10"/>
      <c r="S138" s="34"/>
      <c r="T138" s="10"/>
    </row>
    <row r="139" spans="1:20" ht="32" x14ac:dyDescent="0.2">
      <c r="A139" s="1">
        <v>242</v>
      </c>
      <c r="B139" s="145" t="s">
        <v>44</v>
      </c>
      <c r="C139" s="102"/>
      <c r="D139" s="90" t="s">
        <v>45</v>
      </c>
      <c r="E139" s="98"/>
      <c r="F139" s="97"/>
      <c r="G139" s="98"/>
      <c r="H139" s="99"/>
      <c r="I139" s="105"/>
      <c r="J139" s="84">
        <f>IF(C139=0,0,'[1]Base Costs'!$B$26)</f>
        <v>0</v>
      </c>
      <c r="K139" s="85">
        <f>J139*C139</f>
        <v>0</v>
      </c>
      <c r="L139" s="86">
        <v>0.44</v>
      </c>
      <c r="M139" s="87">
        <f t="shared" si="33"/>
        <v>0</v>
      </c>
      <c r="N139" s="85">
        <f>M139*VLOOKUP($B$9,'[1]Base Costs'!$A$32:$B$37,2,FALSE)</f>
        <v>0</v>
      </c>
      <c r="O139" s="88">
        <f t="shared" ref="O139:O146" si="36">M139-K139</f>
        <v>0</v>
      </c>
      <c r="P139" s="10"/>
      <c r="Q139" s="10"/>
      <c r="R139" s="10"/>
      <c r="S139" s="34"/>
      <c r="T139" s="10"/>
    </row>
    <row r="140" spans="1:20" x14ac:dyDescent="0.2">
      <c r="A140" s="1">
        <v>220</v>
      </c>
      <c r="B140" s="79" t="s">
        <v>47</v>
      </c>
      <c r="C140" s="102"/>
      <c r="D140" s="90" t="s">
        <v>48</v>
      </c>
      <c r="E140" s="97"/>
      <c r="F140" s="97"/>
      <c r="G140" s="123" t="str">
        <f>IF(ISNUMBER(SEARCH("KSA",$D141)),"MAX. EXTRACT (m³/s)", "")</f>
        <v/>
      </c>
      <c r="H140" s="124" t="str">
        <f>IF(ISNUMBER(SEARCH("MUAP",$D133)),"MAX.  SUPPLY (m³/s)",IF(ISNUMBER(SEARCH("SPECIAL",$D133)),"MAX.  SUPPLY (m³/s)",(IF(ISNUMBER(SEARCH("F",$D133)),"MAX.  SUPPLY (m³/s)",""))))</f>
        <v/>
      </c>
      <c r="I140" s="124"/>
      <c r="J140" s="84">
        <f>IF(C140=0,0,'[1]Base Costs'!$B$29)</f>
        <v>0</v>
      </c>
      <c r="K140" s="85">
        <f>J140*C140</f>
        <v>0</v>
      </c>
      <c r="L140" s="86">
        <v>0.44</v>
      </c>
      <c r="M140" s="87">
        <f t="shared" si="33"/>
        <v>0</v>
      </c>
      <c r="N140" s="85">
        <f>M140*VLOOKUP($B$9,'[1]Base Costs'!$A$32:$B$37,2,FALSE)</f>
        <v>0</v>
      </c>
      <c r="O140" s="88">
        <f t="shared" si="36"/>
        <v>0</v>
      </c>
      <c r="P140" s="10"/>
      <c r="Q140" s="10"/>
      <c r="R140" s="10"/>
      <c r="S140" s="34"/>
      <c r="T140" s="10"/>
    </row>
    <row r="141" spans="1:20" ht="32" x14ac:dyDescent="0.2">
      <c r="A141" s="1">
        <v>103</v>
      </c>
      <c r="B141" s="79" t="s">
        <v>49</v>
      </c>
      <c r="C141" s="89">
        <f>IF(ISNUMBER(SEARCH("CMW",D133)),1,IF(F131=0,0,(ROUNDDOWN(((((F133-(100+(50*H131))))/H133)/500),0)*H131)))</f>
        <v>0</v>
      </c>
      <c r="D141" s="90" t="str">
        <f>VLOOKUP(D133,'[1]Base Costs'!$A$39:$B$58,2,FALSE)</f>
        <v>FILTER TYPE</v>
      </c>
      <c r="E141" s="125" t="str">
        <f>IF(C141=0,0,IF(D141="KSA",ROUND(I133/C141,3),""))&amp; "  m³/s per filter"</f>
        <v>0  m³/s per filter</v>
      </c>
      <c r="F141" s="125" t="str">
        <f>IF(C141=0," Pa",ROUND((((I133*3600)/(C141*I130))^2),1)+20&amp; " Pa")</f>
        <v xml:space="preserve"> Pa</v>
      </c>
      <c r="G141" s="126" t="str">
        <f>IF(ISNUMBER(SEARCH("KSA",$D141)),$C141*0.25, "")</f>
        <v/>
      </c>
      <c r="H141" s="127" t="str">
        <f>IF(ISNUMBER(SEARCH("MUAP",$D133)),0.225*($F133/1000),IF(ISNUMBER(SEARCH("SPECIAL",$D133)),0.225*($F133/1000),(IF(ISNUMBER(SEARCH("F",$D133)),0.225*($F133/1000),""))))</f>
        <v/>
      </c>
      <c r="I141" s="127"/>
      <c r="J141" s="84">
        <f>IF(ISNA(D141),0,(VLOOKUP(D141,'[1]Base Costs'!$Q$4:$R$11,2,FALSE)))</f>
        <v>0</v>
      </c>
      <c r="K141" s="85">
        <f>IF(ISNA(D141),0,IF(D141="MX",J141*1,J141*C141))</f>
        <v>0</v>
      </c>
      <c r="L141" s="86">
        <v>0.44</v>
      </c>
      <c r="M141" s="87">
        <f t="shared" si="33"/>
        <v>0</v>
      </c>
      <c r="N141" s="85">
        <f>M141*VLOOKUP($B$9,'[1]Base Costs'!$A$32:$B$37,2,FALSE)</f>
        <v>0</v>
      </c>
      <c r="O141" s="88">
        <f t="shared" si="36"/>
        <v>0</v>
      </c>
      <c r="P141" s="10"/>
      <c r="Q141" s="10"/>
      <c r="R141" s="10"/>
      <c r="S141" s="34"/>
      <c r="T141" s="10"/>
    </row>
    <row r="142" spans="1:20" ht="48" x14ac:dyDescent="0.2">
      <c r="A142" s="1"/>
      <c r="B142" s="79" t="s">
        <v>50</v>
      </c>
      <c r="C142" s="89">
        <v>0</v>
      </c>
      <c r="D142" s="90" t="str">
        <f>VLOOKUP(D133,'[1]Base Costs'!$A$39:$C$58,3,FALSE)</f>
        <v>PSU</v>
      </c>
      <c r="E142" s="125" t="str">
        <f>IF(C142=0,0,IF(D142="PSU",ROUND(I133/C142,3),""))&amp; " m³/s per filter"</f>
        <v>0 m³/s per filter</v>
      </c>
      <c r="F142" s="125" t="str">
        <f>IF(C142=0," Pa",ROUND((((I133*3600)/(C142*I130))^2),1)+20&amp; " Pa")</f>
        <v xml:space="preserve"> Pa</v>
      </c>
      <c r="G142" s="126" t="str">
        <f>IF(ISNUMBER(SEARCH("KSA",$D142)),$C142*0.25, "")</f>
        <v/>
      </c>
      <c r="H142" s="127" t="str">
        <f>IF(ISNUMBER(SEARCH("MUAP",$D133)),0.225*($F133/1000),IF(ISNUMBER(SEARCH("SPECIAL",$D133)),0.225*($F133/1000),(IF(ISNUMBER(SEARCH("F",$D133)),0.225*($F133/1000),""))))</f>
        <v/>
      </c>
      <c r="I142" s="127"/>
      <c r="J142" s="84">
        <f>IF(ISNA(D142),0,(VLOOKUP(D142,'[1]Base Costs'!$Q$4:$R$13,2,FALSE)))</f>
        <v>112.678</v>
      </c>
      <c r="K142" s="85">
        <f>IF(ISNA(D142),0,IF(D142="MX",J142*1,J142*C142))</f>
        <v>0</v>
      </c>
      <c r="L142" s="86">
        <v>0.44</v>
      </c>
      <c r="M142" s="87">
        <f t="shared" si="33"/>
        <v>0</v>
      </c>
      <c r="N142" s="85">
        <f>M142*VLOOKUP($B$9,'[1]Base Costs'!$A$32:$B$37,2,FALSE)</f>
        <v>0</v>
      </c>
      <c r="O142" s="88">
        <f t="shared" si="36"/>
        <v>0</v>
      </c>
      <c r="P142" s="10"/>
      <c r="Q142" s="10"/>
      <c r="R142" s="10"/>
      <c r="S142" s="34"/>
      <c r="T142" s="10"/>
    </row>
    <row r="143" spans="1:20" x14ac:dyDescent="0.2">
      <c r="A143" s="1">
        <v>107</v>
      </c>
      <c r="B143" s="128" t="str">
        <f>IF(ISNUMBER(SEARCH("UV",D133)),"UV-C COMPONENTS",IF(ISNUMBER(SEARCH("CMW",D133)),"WATERWASH COMPONENTS",""))</f>
        <v/>
      </c>
      <c r="C143" s="129" t="str">
        <f>IF(H131=0,"UVR",IF(I133=0,"UVR",IF(I143&gt;0,("UVR")&amp;(INDEX('[1]Base Costs'!$AH$5:$AI$10,(MATCH((I133/H131),'[1]Base Costs'!$AI$5:$AI$10,-1)),1))&amp;("-")&amp;(H131),"UVR")))</f>
        <v>UVR</v>
      </c>
      <c r="D143" s="141" t="str">
        <f>VLOOKUP(C143,'[1]Base Costs'!$Z$4:$AF$77,7,FALSE)&amp;" m³/s"</f>
        <v xml:space="preserve"> m³/s</v>
      </c>
      <c r="E143" s="131" t="str">
        <f>IF(ISNUMBER(SEARCH("L",C143)),"LONG RACK IN SECTION","SHORTRACK")</f>
        <v>SHORTRACK</v>
      </c>
      <c r="F143" s="132" t="str">
        <f>IF(ISNUMBER(SEARCH("L",C143)),ROUND(F133/H133,1)&amp;" mm","")</f>
        <v/>
      </c>
      <c r="G143" s="104"/>
      <c r="H143" s="104"/>
      <c r="I143" s="100">
        <f>IF(ISNUMBER(SEARCH("UV",D133)),1, 0)</f>
        <v>0</v>
      </c>
      <c r="J143" s="84">
        <f>IF(ISNA(C143),0,VLOOKUP(C143,'[1]Base Costs'!$Z$4:$AF$77,2,FALSE))</f>
        <v>0</v>
      </c>
      <c r="K143" s="85">
        <f t="shared" ref="K143" si="37">J143*1</f>
        <v>0</v>
      </c>
      <c r="L143" s="86">
        <v>0.44</v>
      </c>
      <c r="M143" s="87">
        <f t="shared" si="33"/>
        <v>0</v>
      </c>
      <c r="N143" s="85">
        <f>M143*VLOOKUP($B$9,'[1]Base Costs'!$A$32:$B$37,2,FALSE)</f>
        <v>0</v>
      </c>
      <c r="O143" s="88">
        <f t="shared" si="36"/>
        <v>0</v>
      </c>
      <c r="P143" s="10"/>
      <c r="Q143" s="10"/>
      <c r="R143" s="10"/>
      <c r="S143" s="34"/>
      <c r="T143" s="10"/>
    </row>
    <row r="144" spans="1:20" x14ac:dyDescent="0.2">
      <c r="A144" s="1"/>
      <c r="B144" s="79" t="str">
        <f>IF(ISNUMBER(SEARCH("UV",D133)),"UV-C 2ND FILTER",IF(ISNUMBER(SEARCH("CMW",D133)),"CONTROL PANEL",""))</f>
        <v/>
      </c>
      <c r="C144" s="125" t="s">
        <v>51</v>
      </c>
      <c r="D144" s="128" t="str">
        <f>IF(ISNUMBER(SEARCH("CP1S",$C144)),"Up to 12m of canopy","")</f>
        <v/>
      </c>
      <c r="E144" s="128" t="str">
        <f>IF(ISNUMBER(SEARCH("CMW",$D133)),"CWS REQUIREMENT @ 2Bar","")</f>
        <v/>
      </c>
      <c r="F144" s="134" t="str">
        <f>IF(ISNUMBER(SEARCH("CMW",$D133)),$F133/1000*0.02&amp;" L/S","")</f>
        <v/>
      </c>
      <c r="G144" s="104"/>
      <c r="H144" s="99"/>
      <c r="I144" s="100">
        <f>C141</f>
        <v>0</v>
      </c>
      <c r="J144" s="84">
        <f>IF(ISNUMBER(SEARCH("CMW",D133)),VLOOKUP(C144,[1]CCBASE!$A$81:$B$85,2,FALSE),(IF(I143&gt;0,'[1]Base Costs'!$R$7,0)))</f>
        <v>0</v>
      </c>
      <c r="K144" s="85">
        <f>J144*C141</f>
        <v>0</v>
      </c>
      <c r="L144" s="86">
        <v>0.44</v>
      </c>
      <c r="M144" s="87">
        <f t="shared" si="33"/>
        <v>0</v>
      </c>
      <c r="N144" s="85">
        <f>M144*VLOOKUP($B$9,'[1]Base Costs'!$A$32:$B$37,2,FALSE)</f>
        <v>0</v>
      </c>
      <c r="O144" s="88">
        <f t="shared" si="36"/>
        <v>0</v>
      </c>
      <c r="P144" s="10"/>
      <c r="Q144" s="10"/>
      <c r="R144" s="10"/>
      <c r="S144" s="34"/>
      <c r="T144" s="10"/>
    </row>
    <row r="145" spans="1:20" x14ac:dyDescent="0.2">
      <c r="A145" s="1">
        <v>285</v>
      </c>
      <c r="B145" s="79" t="str">
        <f>IF(ISNUMBER(SEARCH("UV",D133)),"UV-C WORKSHOP WIRING",IF(ISNUMBER(SEARCH("CMW",D133)),"W/W PODS",""))</f>
        <v/>
      </c>
      <c r="C145" s="125" t="s">
        <v>52</v>
      </c>
      <c r="D145" s="125">
        <v>0</v>
      </c>
      <c r="E145" s="128" t="str">
        <f>IF(ISNUMBER(SEARCH("CMW",$D133)),"HWS REQUIREMENT @ 60°C ","")</f>
        <v/>
      </c>
      <c r="F145" s="136" t="str">
        <f>IF(ISNUMBER(SEARCH("CMW",$D133)),$F133/1000*0.103&amp;" L/S","")</f>
        <v/>
      </c>
      <c r="G145" s="104"/>
      <c r="H145" s="99"/>
      <c r="I145" s="100">
        <f>IF(I143&gt;0,H131,0)</f>
        <v>0</v>
      </c>
      <c r="J145" s="84">
        <f>IF(ISNUMBER(SEARCH("CMW",D133)),VLOOKUP(C145,'[1]Base Costs'!$Q$35:$R$45,2,FALSE),IF(I145=0,0,36*1.03))</f>
        <v>0</v>
      </c>
      <c r="K145" s="85">
        <f>IF(ISNUMBER(SEARCH("CMW",D133)),J145*D145,J145*H131)</f>
        <v>0</v>
      </c>
      <c r="L145" s="86">
        <v>0.44</v>
      </c>
      <c r="M145" s="87">
        <f t="shared" si="33"/>
        <v>0</v>
      </c>
      <c r="N145" s="85">
        <f>M145*VLOOKUP($B$9,'[1]Base Costs'!$A$32:$B$37,2,FALSE)</f>
        <v>0</v>
      </c>
      <c r="O145" s="88">
        <f t="shared" si="36"/>
        <v>0</v>
      </c>
      <c r="P145" s="10"/>
      <c r="Q145" s="10"/>
      <c r="R145" s="10"/>
      <c r="S145" s="34"/>
      <c r="T145" s="10"/>
    </row>
    <row r="146" spans="1:20" x14ac:dyDescent="0.2">
      <c r="A146" s="1">
        <v>286</v>
      </c>
      <c r="B146" s="79" t="str">
        <f>IF(ISNUMBER(SEARCH("CMW",$D133)),"CWS/HWS PIPEWORK UP TO 5M",IF(ISNUMBER(SEARCH("UV",$D133)),"MU5 INTERFACE", ""))</f>
        <v/>
      </c>
      <c r="C146" s="125">
        <v>1</v>
      </c>
      <c r="D146" s="137"/>
      <c r="E146" s="128" t="str">
        <f>IF(ISNUMBER(SEARCH("CMW",$D133)),"HW STORAGE 3m wash","")</f>
        <v/>
      </c>
      <c r="F146" s="134" t="str">
        <f>IF(ISNUMBER(SEARCH("CMW",$D133)),($F133/1000)*0.103*180&amp;" L","")</f>
        <v/>
      </c>
      <c r="G146" s="98"/>
      <c r="H146" s="99"/>
      <c r="I146" s="100">
        <f>IF(I143=0,0,1)</f>
        <v>0</v>
      </c>
      <c r="J146" s="84">
        <f>IF(B146="CWS/HWS PIPEWORK UP TO 5M",[1]CCBASE!$B$65,IF(I146=0,0,100*1.44))</f>
        <v>0</v>
      </c>
      <c r="K146" s="85">
        <f>J146*C146</f>
        <v>0</v>
      </c>
      <c r="L146" s="86">
        <v>0.44</v>
      </c>
      <c r="M146" s="87">
        <f t="shared" si="33"/>
        <v>0</v>
      </c>
      <c r="N146" s="85">
        <f>M146*VLOOKUP($B$9,'[1]Base Costs'!$A$32:$B$37,2,FALSE)</f>
        <v>0</v>
      </c>
      <c r="O146" s="88">
        <f t="shared" si="36"/>
        <v>0</v>
      </c>
      <c r="P146" s="10"/>
      <c r="Q146" s="10"/>
      <c r="R146" s="10"/>
      <c r="S146" s="34"/>
      <c r="T146" s="10"/>
    </row>
    <row r="147" spans="1:20" ht="48" x14ac:dyDescent="0.2">
      <c r="A147" s="1"/>
      <c r="B147" s="60"/>
      <c r="C147" s="142"/>
      <c r="D147" s="10"/>
      <c r="E147" s="142"/>
      <c r="F147" s="142"/>
      <c r="G147" s="62" t="s">
        <v>20</v>
      </c>
      <c r="H147" s="61"/>
      <c r="I147" s="62">
        <f>IF(ISNUMBER(SEARCH("UV",D150)),49.7,71.75)</f>
        <v>71.75</v>
      </c>
      <c r="J147" s="63"/>
      <c r="K147" s="143"/>
      <c r="L147" s="144"/>
      <c r="M147" s="143"/>
      <c r="N147" s="143"/>
      <c r="O147" s="22"/>
      <c r="P147" s="10"/>
      <c r="Q147" s="10"/>
      <c r="R147" s="10"/>
      <c r="S147" s="34"/>
      <c r="T147" s="10"/>
    </row>
    <row r="148" spans="1:20" ht="32" x14ac:dyDescent="0.2">
      <c r="A148" s="1"/>
      <c r="B148" s="66" t="s">
        <v>21</v>
      </c>
      <c r="C148" s="67">
        <f>IF(H148&lt;1,0,(((VLOOKUP(G148,[1]CC!$D$2:$F$670,3,FALSE))*H148)+IF(ISNUMBER(SEARCH("CMW",D150)),VLOOKUP(C161,[1]CCBASE!$A$81:$C$85,3,FALSE),0)+(VLOOKUP(C153,[1]CCBASE!$A$53:$C$73,3,FALSE)*D153)+(VLOOKUP(C154,[1]CCBASE!$A$53:$C$73,3,FALSE)*D154))&amp;" HRS")</f>
        <v>0</v>
      </c>
      <c r="D148" s="68" t="str">
        <f>D150</f>
        <v>CANOPY TYPE</v>
      </c>
      <c r="E148" s="44">
        <f>CEILING(IF(C150="WALL",E150, (E150/2)),250)</f>
        <v>0</v>
      </c>
      <c r="F148" s="44">
        <f>IF(H148&lt;1,0,CEILING((F150-100)/H150,250))</f>
        <v>0</v>
      </c>
      <c r="G148" s="68" t="str">
        <f>D148&amp;F148&amp;E148</f>
        <v>CANOPY TYPE00</v>
      </c>
      <c r="H148" s="67">
        <f>IF(E150=0,0,IF(F150=0,0,(E150/(IF(C150="WALL",E150,(E150/2)))*H150)))</f>
        <v>0</v>
      </c>
      <c r="I148" s="67" t="str">
        <f>I150&amp;" m³/s"</f>
        <v xml:space="preserve"> m³/s</v>
      </c>
      <c r="J148" s="69"/>
      <c r="K148" s="70">
        <f>SUBTOTAL(9,K150:K163)</f>
        <v>0</v>
      </c>
      <c r="L148" s="71" t="str">
        <f>IF(K150=0,"-",O148/M148)</f>
        <v>-</v>
      </c>
      <c r="M148" s="70">
        <f>SUBTOTAL(9,M150:M163)</f>
        <v>0</v>
      </c>
      <c r="N148" s="51">
        <f>SUBTOTAL(9,N150:N163)</f>
        <v>0</v>
      </c>
      <c r="O148" s="70">
        <f>SUBTOTAL(9,O150:O163)</f>
        <v>0</v>
      </c>
      <c r="P148" s="10"/>
      <c r="Q148" s="10"/>
      <c r="R148" s="10"/>
      <c r="S148" s="59"/>
      <c r="T148" s="10"/>
    </row>
    <row r="149" spans="1:20" x14ac:dyDescent="0.2">
      <c r="A149" s="1"/>
      <c r="B149" s="72"/>
      <c r="C149" s="73" t="s">
        <v>22</v>
      </c>
      <c r="D149" s="74" t="s">
        <v>23</v>
      </c>
      <c r="E149" s="73" t="s">
        <v>24</v>
      </c>
      <c r="F149" s="73" t="s">
        <v>25</v>
      </c>
      <c r="G149" s="73" t="s">
        <v>26</v>
      </c>
      <c r="H149" s="73" t="s">
        <v>27</v>
      </c>
      <c r="I149" s="74" t="s">
        <v>28</v>
      </c>
      <c r="J149" s="75"/>
      <c r="K149" s="76"/>
      <c r="L149" s="76"/>
      <c r="M149" s="77"/>
      <c r="N149" s="78"/>
      <c r="O149" s="58"/>
      <c r="P149" s="10"/>
      <c r="Q149" s="10"/>
      <c r="R149" s="10"/>
      <c r="S149" s="34"/>
      <c r="T149" s="10"/>
    </row>
    <row r="150" spans="1:20" ht="32" x14ac:dyDescent="0.2">
      <c r="A150" s="1">
        <v>210</v>
      </c>
      <c r="B150" s="79" t="s">
        <v>29</v>
      </c>
      <c r="C150" s="80" t="s">
        <v>30</v>
      </c>
      <c r="D150" s="81" t="s">
        <v>31</v>
      </c>
      <c r="E150" s="82"/>
      <c r="F150" s="82"/>
      <c r="G150" s="82"/>
      <c r="H150" s="83"/>
      <c r="I150" s="82"/>
      <c r="J150" s="84">
        <f>IF(ISNA(C148),0,IF(F148&gt;3000,0,(IF(H148&lt;1,0,((VLOOKUP(G148,[1]CC!$D$2:$E$670,2,FALSE))*H148)+((VLOOKUP(G148,[1]CC!$D$2:$AD$670,17,FALSE)*(H148/H150)))))))</f>
        <v>0</v>
      </c>
      <c r="K150" s="85">
        <f>J150*1</f>
        <v>0</v>
      </c>
      <c r="L150" s="86">
        <v>0.44</v>
      </c>
      <c r="M150" s="87">
        <f t="shared" ref="M150:M163" si="38">K150/(1-L150)*(1+$C$9)</f>
        <v>0</v>
      </c>
      <c r="N150" s="85">
        <f>M150*VLOOKUP($B$9,'[1]Base Costs'!$A$32:$B$37,2,FALSE)</f>
        <v>0</v>
      </c>
      <c r="O150" s="88">
        <f t="shared" ref="O150:O154" si="39">M150-K150</f>
        <v>0</v>
      </c>
      <c r="P150" s="10"/>
      <c r="Q150" s="10"/>
      <c r="R150" s="10"/>
      <c r="S150" s="34"/>
      <c r="T150" s="10"/>
    </row>
    <row r="151" spans="1:20" ht="32" x14ac:dyDescent="0.2">
      <c r="A151" s="1">
        <v>104</v>
      </c>
      <c r="B151" s="79" t="s">
        <v>32</v>
      </c>
      <c r="C151" s="81" t="s">
        <v>33</v>
      </c>
      <c r="D151" s="89"/>
      <c r="E151" s="90"/>
      <c r="F151" s="91"/>
      <c r="G151" s="92"/>
      <c r="H151" s="4"/>
      <c r="I151" s="4"/>
      <c r="J151" s="84">
        <f>IF(ISNA(C148),0,IF(D151=0,0,IF(C151="FLO",VLOOKUP(E151,'[1]Base Costs'!$M$4:$N$14,2,FALSE),IF(C151="LED STRIP",VLOOKUP(E151,'[1]Base Costs'!$M$4:$N$14,2,FALSE),(VLOOKUP(C151,'[1]Base Costs'!$M$4:$N$14,2,FALSE))))))</f>
        <v>0</v>
      </c>
      <c r="K151" s="85">
        <f>J151*D151</f>
        <v>0</v>
      </c>
      <c r="L151" s="86">
        <v>0.31</v>
      </c>
      <c r="M151" s="87">
        <f t="shared" si="38"/>
        <v>0</v>
      </c>
      <c r="N151" s="85">
        <f>M151*VLOOKUP($B$9,'[1]Base Costs'!$A$32:$B$37,2,FALSE)</f>
        <v>0</v>
      </c>
      <c r="O151" s="88">
        <f t="shared" si="39"/>
        <v>0</v>
      </c>
      <c r="P151" s="93"/>
      <c r="Q151" s="10"/>
      <c r="R151" s="10"/>
      <c r="S151" s="34"/>
      <c r="T151" s="10"/>
    </row>
    <row r="152" spans="1:20" ht="48" x14ac:dyDescent="0.2">
      <c r="A152" s="1">
        <v>234</v>
      </c>
      <c r="B152" s="79" t="s">
        <v>35</v>
      </c>
      <c r="C152" s="94" t="s">
        <v>35</v>
      </c>
      <c r="D152" s="95"/>
      <c r="E152" s="138"/>
      <c r="F152" s="97"/>
      <c r="G152" s="98"/>
      <c r="H152" s="99"/>
      <c r="I152" s="100">
        <v>1</v>
      </c>
      <c r="J152" s="84">
        <f>VLOOKUP(C152,'[1]Base Costs'!$U$4:$V$41,2,FALSE)</f>
        <v>0</v>
      </c>
      <c r="K152" s="85">
        <f t="shared" ref="K152" si="40">J152*1</f>
        <v>0</v>
      </c>
      <c r="L152" s="86">
        <v>0.35</v>
      </c>
      <c r="M152" s="87">
        <f t="shared" si="38"/>
        <v>0</v>
      </c>
      <c r="N152" s="85">
        <f>M152*VLOOKUP($B$9,'[1]Base Costs'!$A$32:$B$37,2,FALSE)</f>
        <v>0</v>
      </c>
      <c r="O152" s="88">
        <f t="shared" si="39"/>
        <v>0</v>
      </c>
      <c r="P152" s="10"/>
      <c r="Q152" s="10"/>
      <c r="R152" s="10"/>
      <c r="S152" s="34"/>
      <c r="T152" s="10"/>
    </row>
    <row r="153" spans="1:20" ht="32" x14ac:dyDescent="0.2">
      <c r="A153" s="1"/>
      <c r="B153" s="145" t="s">
        <v>37</v>
      </c>
      <c r="C153" s="102" t="s">
        <v>38</v>
      </c>
      <c r="D153" s="83"/>
      <c r="E153" s="103" t="str">
        <f>IF(C153="","",VLOOKUP(C153,[1]CCBASE!$A$53:$D$73,4,FALSE))</f>
        <v/>
      </c>
      <c r="F153" s="104"/>
      <c r="G153" s="98"/>
      <c r="H153" s="99"/>
      <c r="I153" s="105"/>
      <c r="J153" s="84">
        <f>IF(C153="",0,VLOOKUP(C153,[1]CCBASE!$A$53:$C$73,2,FALSE))</f>
        <v>0</v>
      </c>
      <c r="K153" s="85">
        <f>J153*D153</f>
        <v>0</v>
      </c>
      <c r="L153" s="86">
        <v>0.44</v>
      </c>
      <c r="M153" s="87">
        <f t="shared" si="38"/>
        <v>0</v>
      </c>
      <c r="N153" s="85">
        <f>M153*VLOOKUP($B$9,'[1]Base Costs'!$A$32:$B$37,2,FALSE)</f>
        <v>0</v>
      </c>
      <c r="O153" s="88">
        <f t="shared" si="39"/>
        <v>0</v>
      </c>
      <c r="P153" s="10"/>
      <c r="Q153" s="10"/>
      <c r="R153" s="10"/>
      <c r="S153" s="34"/>
      <c r="T153" s="10"/>
    </row>
    <row r="154" spans="1:20" ht="32" x14ac:dyDescent="0.2">
      <c r="A154" s="1"/>
      <c r="B154" s="146" t="s">
        <v>37</v>
      </c>
      <c r="C154" s="108" t="s">
        <v>39</v>
      </c>
      <c r="D154" s="109"/>
      <c r="E154" s="110" t="str">
        <f>IF(C154="","",VLOOKUP(C154,[1]CCBASE!$A$53:$D$73,4,FALSE))</f>
        <v>SECTION(S) OF CANOPY</v>
      </c>
      <c r="F154" s="111"/>
      <c r="G154" s="112"/>
      <c r="H154" s="113"/>
      <c r="I154" s="114"/>
      <c r="J154" s="115">
        <f>IF(C154="",0,VLOOKUP(C154,[1]CCBASE!$A$53:$C$73,2,FALSE))</f>
        <v>50</v>
      </c>
      <c r="K154" s="116">
        <f>J154*D154</f>
        <v>0</v>
      </c>
      <c r="L154" s="117">
        <v>0.44</v>
      </c>
      <c r="M154" s="118">
        <f t="shared" si="38"/>
        <v>0</v>
      </c>
      <c r="N154" s="116">
        <f>M154*VLOOKUP($B$9,'[1]Base Costs'!$A$32:$B$37,2,FALSE)</f>
        <v>0</v>
      </c>
      <c r="O154" s="119">
        <f t="shared" si="39"/>
        <v>0</v>
      </c>
      <c r="P154" s="111" t="s">
        <v>40</v>
      </c>
      <c r="Q154" s="10"/>
      <c r="R154" s="10"/>
      <c r="S154" s="34"/>
      <c r="T154" s="10"/>
    </row>
    <row r="155" spans="1:20" ht="32" x14ac:dyDescent="0.2">
      <c r="A155" s="1">
        <v>289</v>
      </c>
      <c r="B155" s="145" t="s">
        <v>41</v>
      </c>
      <c r="C155" s="102" t="s">
        <v>42</v>
      </c>
      <c r="D155" s="120">
        <f>ROUNDUP($F150/1000,0)</f>
        <v>0</v>
      </c>
      <c r="E155" s="121" t="s">
        <v>43</v>
      </c>
      <c r="F155" s="122"/>
      <c r="G155" s="104"/>
      <c r="H155" s="99"/>
      <c r="I155" s="105"/>
      <c r="J155" s="84">
        <f>IF(D155=0,0,VLOOKUP(C155,'[1]Base Costs'!$A$19:$B$22,2,FALSE))</f>
        <v>0</v>
      </c>
      <c r="K155" s="85">
        <f>J155*D155</f>
        <v>0</v>
      </c>
      <c r="L155" s="86">
        <v>0.44</v>
      </c>
      <c r="M155" s="87">
        <f t="shared" si="38"/>
        <v>0</v>
      </c>
      <c r="N155" s="85">
        <f>M155*VLOOKUP($B$9,'[1]Base Costs'!$A$32:$B$37,2,FALSE)</f>
        <v>0</v>
      </c>
      <c r="O155" s="88">
        <f>M155-K155</f>
        <v>0</v>
      </c>
      <c r="P155" s="10"/>
      <c r="Q155" s="10"/>
      <c r="R155" s="10"/>
      <c r="S155" s="34"/>
      <c r="T155" s="10"/>
    </row>
    <row r="156" spans="1:20" ht="32" x14ac:dyDescent="0.2">
      <c r="A156" s="1">
        <v>242</v>
      </c>
      <c r="B156" s="145" t="s">
        <v>44</v>
      </c>
      <c r="C156" s="102"/>
      <c r="D156" s="90" t="s">
        <v>45</v>
      </c>
      <c r="E156" s="98"/>
      <c r="F156" s="97"/>
      <c r="G156" s="98"/>
      <c r="H156" s="99"/>
      <c r="I156" s="105"/>
      <c r="J156" s="84">
        <f>IF(C156=0,0,'[1]Base Costs'!$B$26)</f>
        <v>0</v>
      </c>
      <c r="K156" s="85">
        <f>J156*C156</f>
        <v>0</v>
      </c>
      <c r="L156" s="86">
        <v>0.44</v>
      </c>
      <c r="M156" s="87">
        <f t="shared" si="38"/>
        <v>0</v>
      </c>
      <c r="N156" s="85">
        <f>M156*VLOOKUP($B$9,'[1]Base Costs'!$A$32:$B$37,2,FALSE)</f>
        <v>0</v>
      </c>
      <c r="O156" s="88">
        <f t="shared" ref="O156:O163" si="41">M156-K156</f>
        <v>0</v>
      </c>
      <c r="P156" s="10"/>
      <c r="Q156" s="10"/>
      <c r="R156" s="10"/>
      <c r="S156" s="34"/>
      <c r="T156" s="10"/>
    </row>
    <row r="157" spans="1:20" x14ac:dyDescent="0.2">
      <c r="A157" s="1">
        <v>220</v>
      </c>
      <c r="B157" s="79" t="s">
        <v>47</v>
      </c>
      <c r="C157" s="102"/>
      <c r="D157" s="90" t="s">
        <v>48</v>
      </c>
      <c r="E157" s="97"/>
      <c r="F157" s="97"/>
      <c r="G157" s="123" t="str">
        <f>IF(ISNUMBER(SEARCH("KSA",$D158)),"MAX. EXTRACT (m³/s)", "")</f>
        <v/>
      </c>
      <c r="H157" s="124" t="str">
        <f>IF(ISNUMBER(SEARCH("MUAP",$D150)),"MAX.  SUPPLY (m³/s)",IF(ISNUMBER(SEARCH("SPECIAL",$D150)),"MAX.  SUPPLY (m³/s)",(IF(ISNUMBER(SEARCH("F",$D150)),"MAX.  SUPPLY (m³/s)",""))))</f>
        <v/>
      </c>
      <c r="I157" s="124"/>
      <c r="J157" s="84">
        <f>IF(C157=0,0,'[1]Base Costs'!$B$29)</f>
        <v>0</v>
      </c>
      <c r="K157" s="85">
        <f>J157*C157</f>
        <v>0</v>
      </c>
      <c r="L157" s="86">
        <v>0.44</v>
      </c>
      <c r="M157" s="87">
        <f t="shared" si="38"/>
        <v>0</v>
      </c>
      <c r="N157" s="85">
        <f>M157*VLOOKUP($B$9,'[1]Base Costs'!$A$32:$B$37,2,FALSE)</f>
        <v>0</v>
      </c>
      <c r="O157" s="88">
        <f t="shared" si="41"/>
        <v>0</v>
      </c>
      <c r="P157" s="10"/>
      <c r="Q157" s="10"/>
      <c r="R157" s="10"/>
      <c r="S157" s="34"/>
      <c r="T157" s="10"/>
    </row>
    <row r="158" spans="1:20" ht="32" x14ac:dyDescent="0.2">
      <c r="A158" s="1">
        <v>103</v>
      </c>
      <c r="B158" s="79" t="s">
        <v>49</v>
      </c>
      <c r="C158" s="89">
        <f>IF(ISNUMBER(SEARCH("CMW",D150)),1,IF(F148=0,0,(ROUNDDOWN(((((F150-(100+(50*H148))))/H150)/500),0)*H148)))</f>
        <v>0</v>
      </c>
      <c r="D158" s="90" t="str">
        <f>VLOOKUP(D150,'[1]Base Costs'!$A$39:$B$58,2,FALSE)</f>
        <v>FILTER TYPE</v>
      </c>
      <c r="E158" s="125" t="str">
        <f>IF(C158=0,0,IF(D158="KSA",ROUND(I150/C158,3),""))&amp; "  m³/s per filter"</f>
        <v>0  m³/s per filter</v>
      </c>
      <c r="F158" s="125" t="str">
        <f>IF(C158=0," Pa",ROUND((((I150*3600)/(C158*I147))^2),1)+20&amp; " Pa")</f>
        <v xml:space="preserve"> Pa</v>
      </c>
      <c r="G158" s="126" t="str">
        <f>IF(ISNUMBER(SEARCH("KSA",$D158)),$C158*0.25, "")</f>
        <v/>
      </c>
      <c r="H158" s="127" t="str">
        <f>IF(ISNUMBER(SEARCH("MUAP",$D150)),0.225*($F150/1000),IF(ISNUMBER(SEARCH("SPECIAL",$D150)),0.225*($F150/1000),(IF(ISNUMBER(SEARCH("F",$D150)),0.225*($F150/1000),""))))</f>
        <v/>
      </c>
      <c r="I158" s="127"/>
      <c r="J158" s="84">
        <f>IF(ISNA(D158),0,(VLOOKUP(D158,'[1]Base Costs'!$Q$4:$R$11,2,FALSE)))</f>
        <v>0</v>
      </c>
      <c r="K158" s="85">
        <f>IF(ISNA(D158),0,IF(D158="MX",J158*1,J158*C158))</f>
        <v>0</v>
      </c>
      <c r="L158" s="86">
        <v>0.44</v>
      </c>
      <c r="M158" s="87">
        <f t="shared" si="38"/>
        <v>0</v>
      </c>
      <c r="N158" s="85">
        <f>M158*VLOOKUP($B$9,'[1]Base Costs'!$A$32:$B$37,2,FALSE)</f>
        <v>0</v>
      </c>
      <c r="O158" s="88">
        <f t="shared" si="41"/>
        <v>0</v>
      </c>
      <c r="P158" s="10"/>
      <c r="Q158" s="10"/>
      <c r="R158" s="10"/>
      <c r="S158" s="34"/>
      <c r="T158" s="10"/>
    </row>
    <row r="159" spans="1:20" ht="48" x14ac:dyDescent="0.2">
      <c r="A159" s="1"/>
      <c r="B159" s="79" t="s">
        <v>50</v>
      </c>
      <c r="C159" s="89">
        <v>0</v>
      </c>
      <c r="D159" s="90" t="str">
        <f>VLOOKUP(D150,'[1]Base Costs'!$A$39:$C$58,3,FALSE)</f>
        <v>PSU</v>
      </c>
      <c r="E159" s="125" t="str">
        <f>IF(C159=0,0,IF(D159="PSU",ROUND(I150/C159,3),""))&amp; " m³/s per filter"</f>
        <v>0 m³/s per filter</v>
      </c>
      <c r="F159" s="125" t="str">
        <f>IF(C159=0," Pa",ROUND((((I150*3600)/(C159*I147))^2),1)+20&amp; " Pa")</f>
        <v xml:space="preserve"> Pa</v>
      </c>
      <c r="G159" s="126" t="str">
        <f>IF(ISNUMBER(SEARCH("KSA",$D159)),$C159*0.25, "")</f>
        <v/>
      </c>
      <c r="H159" s="127" t="str">
        <f>IF(ISNUMBER(SEARCH("MUAP",$D150)),0.225*($F150/1000),IF(ISNUMBER(SEARCH("SPECIAL",$D150)),0.225*($F150/1000),(IF(ISNUMBER(SEARCH("F",$D150)),0.225*($F150/1000),""))))</f>
        <v/>
      </c>
      <c r="I159" s="127"/>
      <c r="J159" s="84">
        <f>IF(ISNA(D159),0,(VLOOKUP(D159,'[1]Base Costs'!$Q$4:$R$13,2,FALSE)))</f>
        <v>112.678</v>
      </c>
      <c r="K159" s="85">
        <f>IF(ISNA(D159),0,IF(D159="MX",J159*1,J159*C159))</f>
        <v>0</v>
      </c>
      <c r="L159" s="86">
        <v>0.44</v>
      </c>
      <c r="M159" s="87">
        <f t="shared" si="38"/>
        <v>0</v>
      </c>
      <c r="N159" s="85">
        <f>M159*VLOOKUP($B$9,'[1]Base Costs'!$A$32:$B$37,2,FALSE)</f>
        <v>0</v>
      </c>
      <c r="O159" s="88">
        <f t="shared" si="41"/>
        <v>0</v>
      </c>
      <c r="P159" s="10"/>
      <c r="Q159" s="10"/>
      <c r="R159" s="10"/>
      <c r="S159" s="34"/>
      <c r="T159" s="10"/>
    </row>
    <row r="160" spans="1:20" x14ac:dyDescent="0.2">
      <c r="A160" s="1">
        <v>107</v>
      </c>
      <c r="B160" s="128" t="str">
        <f>IF(ISNUMBER(SEARCH("UV",D150)),"UV-C COMPONENTS",IF(ISNUMBER(SEARCH("CMW",D150)),"WATERWASH COMPONENTS",""))</f>
        <v/>
      </c>
      <c r="C160" s="129" t="str">
        <f>IF(H148=0,"UVR",IF(I150=0,"UVR",IF(I160&gt;0,("UVR")&amp;(INDEX('[1]Base Costs'!$AH$5:$AI$10,(MATCH((I150/H148),'[1]Base Costs'!$AI$5:$AI$10,-1)),1))&amp;("-")&amp;(H148),"UVR")))</f>
        <v>UVR</v>
      </c>
      <c r="D160" s="141" t="str">
        <f>VLOOKUP(C160,'[1]Base Costs'!$Z$4:$AF$77,7,FALSE)&amp;" m³/s"</f>
        <v xml:space="preserve"> m³/s</v>
      </c>
      <c r="E160" s="131" t="str">
        <f>IF(ISNUMBER(SEARCH("L",C160)),"LONG RACK IN SECTION","SHORTRACK")</f>
        <v>SHORTRACK</v>
      </c>
      <c r="F160" s="132" t="str">
        <f>IF(ISNUMBER(SEARCH("L",C160)),ROUND(F150/H150,1)&amp;" mm","")</f>
        <v/>
      </c>
      <c r="G160" s="104"/>
      <c r="H160" s="104"/>
      <c r="I160" s="100">
        <f>IF(ISNUMBER(SEARCH("UV",D150)),1, 0)</f>
        <v>0</v>
      </c>
      <c r="J160" s="84">
        <f>IF(ISNA(C160),0,VLOOKUP(C160,'[1]Base Costs'!$Z$4:$AF$77,2,FALSE))</f>
        <v>0</v>
      </c>
      <c r="K160" s="85">
        <f t="shared" ref="K160" si="42">J160*1</f>
        <v>0</v>
      </c>
      <c r="L160" s="86">
        <v>0.44</v>
      </c>
      <c r="M160" s="87">
        <f t="shared" si="38"/>
        <v>0</v>
      </c>
      <c r="N160" s="85">
        <f>M160*VLOOKUP($B$9,'[1]Base Costs'!$A$32:$B$37,2,FALSE)</f>
        <v>0</v>
      </c>
      <c r="O160" s="88">
        <f t="shared" si="41"/>
        <v>0</v>
      </c>
      <c r="P160" s="10"/>
      <c r="Q160" s="10"/>
      <c r="R160" s="10"/>
      <c r="S160" s="34"/>
      <c r="T160" s="10"/>
    </row>
    <row r="161" spans="1:20" x14ac:dyDescent="0.2">
      <c r="A161" s="1"/>
      <c r="B161" s="79" t="str">
        <f>IF(ISNUMBER(SEARCH("UV",D150)),"UV-C 2ND FILTER",IF(ISNUMBER(SEARCH("CMW",D150)),"CONTROL PANEL",""))</f>
        <v/>
      </c>
      <c r="C161" s="125" t="s">
        <v>51</v>
      </c>
      <c r="D161" s="128" t="str">
        <f>IF(ISNUMBER(SEARCH("CP1S",$C161)),"Up to 12m of canopy","")</f>
        <v/>
      </c>
      <c r="E161" s="128" t="str">
        <f>IF(ISNUMBER(SEARCH("CMW",$D150)),"CWS REQUIREMENT @ 2Bar","")</f>
        <v/>
      </c>
      <c r="F161" s="134" t="str">
        <f>IF(ISNUMBER(SEARCH("CMW",$D150)),$F150/1000*0.02&amp;" L/S","")</f>
        <v/>
      </c>
      <c r="G161" s="104"/>
      <c r="H161" s="99"/>
      <c r="I161" s="100">
        <f>C158</f>
        <v>0</v>
      </c>
      <c r="J161" s="84">
        <f>IF(ISNUMBER(SEARCH("CMW",D150)),VLOOKUP(C161,[1]CCBASE!$A$81:$B$85,2,FALSE),(IF(I160&gt;0,'[1]Base Costs'!$R$7,0)))</f>
        <v>0</v>
      </c>
      <c r="K161" s="85">
        <f>J161*C158</f>
        <v>0</v>
      </c>
      <c r="L161" s="86">
        <v>0.44</v>
      </c>
      <c r="M161" s="87">
        <f t="shared" si="38"/>
        <v>0</v>
      </c>
      <c r="N161" s="85">
        <f>M161*VLOOKUP($B$9,'[1]Base Costs'!$A$32:$B$37,2,FALSE)</f>
        <v>0</v>
      </c>
      <c r="O161" s="88">
        <f t="shared" si="41"/>
        <v>0</v>
      </c>
      <c r="P161" s="10"/>
      <c r="Q161" s="10"/>
      <c r="R161" s="10"/>
      <c r="S161" s="34"/>
      <c r="T161" s="10"/>
    </row>
    <row r="162" spans="1:20" x14ac:dyDescent="0.2">
      <c r="A162" s="1">
        <v>285</v>
      </c>
      <c r="B162" s="79" t="str">
        <f>IF(ISNUMBER(SEARCH("UV",D150)),"UV-C WORKSHOP WIRING",IF(ISNUMBER(SEARCH("CMW",D150)),"W/W PODS",""))</f>
        <v/>
      </c>
      <c r="C162" s="125" t="s">
        <v>52</v>
      </c>
      <c r="D162" s="125">
        <v>0</v>
      </c>
      <c r="E162" s="128" t="str">
        <f>IF(ISNUMBER(SEARCH("CMW",$D150)),"HWS REQUIREMENT @ 60°C ","")</f>
        <v/>
      </c>
      <c r="F162" s="136" t="str">
        <f>IF(ISNUMBER(SEARCH("CMW",$D150)),$F150/1000*0.103&amp;" L/S","")</f>
        <v/>
      </c>
      <c r="G162" s="104"/>
      <c r="H162" s="99"/>
      <c r="I162" s="100">
        <f>IF(I160&gt;0,H148,0)</f>
        <v>0</v>
      </c>
      <c r="J162" s="84">
        <f>IF(ISNUMBER(SEARCH("CMW",D150)),VLOOKUP(C162,'[1]Base Costs'!$Q$35:$R$45,2,FALSE),IF(I162=0,0,36*1.03))</f>
        <v>0</v>
      </c>
      <c r="K162" s="85">
        <f>IF(ISNUMBER(SEARCH("CMW",D150)),J162*D162,J162*H148)</f>
        <v>0</v>
      </c>
      <c r="L162" s="86">
        <v>0.44</v>
      </c>
      <c r="M162" s="87">
        <f t="shared" si="38"/>
        <v>0</v>
      </c>
      <c r="N162" s="85">
        <f>M162*VLOOKUP($B$9,'[1]Base Costs'!$A$32:$B$37,2,FALSE)</f>
        <v>0</v>
      </c>
      <c r="O162" s="88">
        <f t="shared" si="41"/>
        <v>0</v>
      </c>
      <c r="P162" s="10"/>
      <c r="Q162" s="10"/>
      <c r="R162" s="10"/>
      <c r="S162" s="34"/>
      <c r="T162" s="10"/>
    </row>
    <row r="163" spans="1:20" x14ac:dyDescent="0.2">
      <c r="A163" s="1">
        <v>286</v>
      </c>
      <c r="B163" s="79" t="str">
        <f>IF(ISNUMBER(SEARCH("CMW",$D150)),"CWS/HWS PIPEWORK UP TO 5M",IF(ISNUMBER(SEARCH("UV",$D150)),"MU5 INTERFACE", ""))</f>
        <v/>
      </c>
      <c r="C163" s="125">
        <v>1</v>
      </c>
      <c r="D163" s="137"/>
      <c r="E163" s="128" t="str">
        <f>IF(ISNUMBER(SEARCH("CMW",$D150)),"HW STORAGE 3m wash","")</f>
        <v/>
      </c>
      <c r="F163" s="134" t="str">
        <f>IF(ISNUMBER(SEARCH("CMW",$D150)),($F150/1000)*0.103*180&amp;" L","")</f>
        <v/>
      </c>
      <c r="G163" s="98"/>
      <c r="H163" s="99"/>
      <c r="I163" s="100">
        <f>IF(I160=0,0,1)</f>
        <v>0</v>
      </c>
      <c r="J163" s="84">
        <f>IF(B163="CWS/HWS PIPEWORK UP TO 5M",[1]CCBASE!$B$65,IF(I163=0,0,100*1.44))</f>
        <v>0</v>
      </c>
      <c r="K163" s="85">
        <f>J163*C163</f>
        <v>0</v>
      </c>
      <c r="L163" s="86">
        <v>0.44</v>
      </c>
      <c r="M163" s="87">
        <f t="shared" si="38"/>
        <v>0</v>
      </c>
      <c r="N163" s="85">
        <f>M163*VLOOKUP($B$9,'[1]Base Costs'!$A$32:$B$37,2,FALSE)</f>
        <v>0</v>
      </c>
      <c r="O163" s="88">
        <f t="shared" si="41"/>
        <v>0</v>
      </c>
      <c r="P163" s="10"/>
      <c r="Q163" s="10"/>
      <c r="R163" s="10"/>
      <c r="S163" s="34"/>
      <c r="T163" s="10"/>
    </row>
    <row r="164" spans="1:20" ht="48" x14ac:dyDescent="0.2">
      <c r="A164" s="1"/>
      <c r="B164" s="60"/>
      <c r="C164" s="142"/>
      <c r="D164" s="10"/>
      <c r="E164" s="142"/>
      <c r="F164" s="142"/>
      <c r="G164" s="62" t="s">
        <v>20</v>
      </c>
      <c r="H164" s="61"/>
      <c r="I164" s="62">
        <f>IF(ISNUMBER(SEARCH("UV",D167)),49.7,71.75)</f>
        <v>71.75</v>
      </c>
      <c r="J164" s="63"/>
      <c r="K164" s="143"/>
      <c r="L164" s="144"/>
      <c r="M164" s="143"/>
      <c r="N164" s="143"/>
      <c r="O164" s="22"/>
      <c r="P164" s="10"/>
      <c r="Q164" s="10"/>
      <c r="R164" s="10"/>
      <c r="S164" s="34"/>
      <c r="T164" s="10"/>
    </row>
    <row r="165" spans="1:20" ht="32" x14ac:dyDescent="0.2">
      <c r="A165" s="1"/>
      <c r="B165" s="66" t="s">
        <v>21</v>
      </c>
      <c r="C165" s="67">
        <f>IF(H165&lt;1,0,(((VLOOKUP(G165,[1]CC!$D$2:$F$670,3,FALSE))*H165)+IF(ISNUMBER(SEARCH("CMW",D167)),VLOOKUP(C178,[1]CCBASE!$A$81:$C$85,3,FALSE),0)+(VLOOKUP(C170,[1]CCBASE!$A$53:$C$73,3,FALSE)*D170)+(VLOOKUP(C171,[1]CCBASE!$A$53:$C$73,3,FALSE)*D171))&amp;" HRS")</f>
        <v>0</v>
      </c>
      <c r="D165" s="68" t="str">
        <f>D167</f>
        <v>CANOPY TYPE</v>
      </c>
      <c r="E165" s="44">
        <f>CEILING(IF(C167="WALL",E167, (E167/2)),250)</f>
        <v>0</v>
      </c>
      <c r="F165" s="44">
        <f>IF(H165&lt;1,0,CEILING((F167-100)/H167,250))</f>
        <v>0</v>
      </c>
      <c r="G165" s="68" t="str">
        <f>D165&amp;F165&amp;E165</f>
        <v>CANOPY TYPE00</v>
      </c>
      <c r="H165" s="67">
        <f>IF(E167=0,0,IF(F167=0,0,(E167/(IF(C167="WALL",E167,(E167/2)))*H167)))</f>
        <v>0</v>
      </c>
      <c r="I165" s="67" t="str">
        <f>I167&amp;" m³/s"</f>
        <v xml:space="preserve"> m³/s</v>
      </c>
      <c r="J165" s="69"/>
      <c r="K165" s="70">
        <f>SUBTOTAL(9,K167:K180)</f>
        <v>0</v>
      </c>
      <c r="L165" s="71" t="str">
        <f>IF(K167=0,"-",O165/M165)</f>
        <v>-</v>
      </c>
      <c r="M165" s="70">
        <f>SUBTOTAL(9,M167:M180)</f>
        <v>0</v>
      </c>
      <c r="N165" s="51">
        <f>SUBTOTAL(9,N167:N180)</f>
        <v>0</v>
      </c>
      <c r="O165" s="70">
        <f>SUBTOTAL(9,O167:O180)</f>
        <v>0</v>
      </c>
      <c r="P165" s="10"/>
      <c r="Q165" s="10"/>
      <c r="R165" s="10"/>
      <c r="S165" s="59"/>
      <c r="T165" s="10"/>
    </row>
    <row r="166" spans="1:20" x14ac:dyDescent="0.2">
      <c r="A166" s="1"/>
      <c r="B166" s="72"/>
      <c r="C166" s="73" t="s">
        <v>22</v>
      </c>
      <c r="D166" s="74" t="s">
        <v>23</v>
      </c>
      <c r="E166" s="73" t="s">
        <v>24</v>
      </c>
      <c r="F166" s="73" t="s">
        <v>25</v>
      </c>
      <c r="G166" s="73" t="s">
        <v>26</v>
      </c>
      <c r="H166" s="73" t="s">
        <v>27</v>
      </c>
      <c r="I166" s="74" t="s">
        <v>28</v>
      </c>
      <c r="J166" s="75"/>
      <c r="K166" s="76"/>
      <c r="L166" s="76"/>
      <c r="M166" s="77"/>
      <c r="N166" s="78"/>
      <c r="O166" s="58"/>
      <c r="P166" s="10"/>
      <c r="Q166" s="10"/>
      <c r="R166" s="10"/>
      <c r="S166" s="34"/>
      <c r="T166" s="10"/>
    </row>
    <row r="167" spans="1:20" ht="32" x14ac:dyDescent="0.2">
      <c r="A167" s="1">
        <v>210</v>
      </c>
      <c r="B167" s="79" t="s">
        <v>29</v>
      </c>
      <c r="C167" s="80" t="s">
        <v>30</v>
      </c>
      <c r="D167" s="81" t="s">
        <v>31</v>
      </c>
      <c r="E167" s="82"/>
      <c r="F167" s="82"/>
      <c r="G167" s="82"/>
      <c r="H167" s="83"/>
      <c r="I167" s="82"/>
      <c r="J167" s="84">
        <f>IF(ISNA(C165),0,IF(F165&gt;3000,0,(IF(H165&lt;1,0,((VLOOKUP(G165,[1]CC!$D$2:$E$670,2,FALSE))*H165)+((VLOOKUP(G165,[1]CC!$D$2:$AD$670,17,FALSE)*(H165/H167)))))))</f>
        <v>0</v>
      </c>
      <c r="K167" s="85">
        <f>J167*1</f>
        <v>0</v>
      </c>
      <c r="L167" s="86">
        <v>0.44</v>
      </c>
      <c r="M167" s="87">
        <f t="shared" ref="M167:M180" si="43">K167/(1-L167)*(1+$C$9)</f>
        <v>0</v>
      </c>
      <c r="N167" s="85">
        <f>M167*VLOOKUP($B$9,'[1]Base Costs'!$A$32:$B$37,2,FALSE)</f>
        <v>0</v>
      </c>
      <c r="O167" s="88">
        <f t="shared" ref="O167:O171" si="44">M167-K167</f>
        <v>0</v>
      </c>
      <c r="P167" s="10"/>
      <c r="Q167" s="10"/>
      <c r="R167" s="10"/>
      <c r="S167" s="34"/>
      <c r="T167" s="10"/>
    </row>
    <row r="168" spans="1:20" ht="32" x14ac:dyDescent="0.2">
      <c r="A168" s="1">
        <v>104</v>
      </c>
      <c r="B168" s="79" t="s">
        <v>32</v>
      </c>
      <c r="C168" s="81" t="s">
        <v>33</v>
      </c>
      <c r="D168" s="89"/>
      <c r="E168" s="90"/>
      <c r="F168" s="91"/>
      <c r="G168" s="92"/>
      <c r="H168" s="4"/>
      <c r="I168" s="4"/>
      <c r="J168" s="84">
        <f>IF(ISNA(C165),0,IF(D168=0,0,IF(C168="FLO",VLOOKUP(E168,'[1]Base Costs'!$M$4:$N$14,2,FALSE),IF(C168="LED STRIP",VLOOKUP(E168,'[1]Base Costs'!$M$4:$N$14,2,FALSE),(VLOOKUP(C168,'[1]Base Costs'!$M$4:$N$14,2,FALSE))))))</f>
        <v>0</v>
      </c>
      <c r="K168" s="85">
        <f>J168*D168</f>
        <v>0</v>
      </c>
      <c r="L168" s="86">
        <v>0.31</v>
      </c>
      <c r="M168" s="87">
        <f t="shared" si="43"/>
        <v>0</v>
      </c>
      <c r="N168" s="85">
        <f>M168*VLOOKUP($B$9,'[1]Base Costs'!$A$32:$B$37,2,FALSE)</f>
        <v>0</v>
      </c>
      <c r="O168" s="88">
        <f t="shared" si="44"/>
        <v>0</v>
      </c>
      <c r="P168" s="93"/>
      <c r="Q168" s="10"/>
      <c r="R168" s="10"/>
      <c r="S168" s="34"/>
      <c r="T168" s="10"/>
    </row>
    <row r="169" spans="1:20" ht="48" x14ac:dyDescent="0.2">
      <c r="A169" s="1">
        <v>234</v>
      </c>
      <c r="B169" s="79" t="s">
        <v>35</v>
      </c>
      <c r="C169" s="94" t="s">
        <v>35</v>
      </c>
      <c r="D169" s="95"/>
      <c r="E169" s="138"/>
      <c r="F169" s="97"/>
      <c r="G169" s="98"/>
      <c r="H169" s="99"/>
      <c r="I169" s="100">
        <v>1</v>
      </c>
      <c r="J169" s="84">
        <f>VLOOKUP(C169,'[1]Base Costs'!$U$4:$V$41,2,FALSE)</f>
        <v>0</v>
      </c>
      <c r="K169" s="85">
        <f t="shared" ref="K169" si="45">J169*1</f>
        <v>0</v>
      </c>
      <c r="L169" s="86">
        <v>0.35</v>
      </c>
      <c r="M169" s="87">
        <f t="shared" si="43"/>
        <v>0</v>
      </c>
      <c r="N169" s="85">
        <f>M169*VLOOKUP($B$9,'[1]Base Costs'!$A$32:$B$37,2,FALSE)</f>
        <v>0</v>
      </c>
      <c r="O169" s="88">
        <f t="shared" si="44"/>
        <v>0</v>
      </c>
      <c r="P169" s="10"/>
      <c r="Q169" s="10"/>
      <c r="R169" s="10"/>
      <c r="S169" s="34"/>
      <c r="T169" s="10"/>
    </row>
    <row r="170" spans="1:20" ht="32" x14ac:dyDescent="0.2">
      <c r="A170" s="1"/>
      <c r="B170" s="145" t="s">
        <v>37</v>
      </c>
      <c r="C170" s="102" t="s">
        <v>38</v>
      </c>
      <c r="D170" s="83"/>
      <c r="E170" s="103" t="str">
        <f>IF(C170="","",VLOOKUP(C170,[1]CCBASE!$A$53:$D$73,4,FALSE))</f>
        <v/>
      </c>
      <c r="F170" s="104"/>
      <c r="G170" s="98"/>
      <c r="H170" s="99"/>
      <c r="I170" s="105"/>
      <c r="J170" s="84">
        <f>IF(C170="",0,VLOOKUP(C170,[1]CCBASE!$A$53:$C$73,2,FALSE))</f>
        <v>0</v>
      </c>
      <c r="K170" s="85">
        <f>J170*D170</f>
        <v>0</v>
      </c>
      <c r="L170" s="86">
        <v>0.44</v>
      </c>
      <c r="M170" s="87">
        <f t="shared" si="43"/>
        <v>0</v>
      </c>
      <c r="N170" s="85">
        <f>M170*VLOOKUP($B$9,'[1]Base Costs'!$A$32:$B$37,2,FALSE)</f>
        <v>0</v>
      </c>
      <c r="O170" s="88">
        <f t="shared" si="44"/>
        <v>0</v>
      </c>
      <c r="P170" s="10"/>
      <c r="Q170" s="10"/>
      <c r="R170" s="10"/>
      <c r="S170" s="34"/>
      <c r="T170" s="10"/>
    </row>
    <row r="171" spans="1:20" ht="32" x14ac:dyDescent="0.2">
      <c r="A171" s="1"/>
      <c r="B171" s="146" t="s">
        <v>37</v>
      </c>
      <c r="C171" s="108" t="s">
        <v>39</v>
      </c>
      <c r="D171" s="109"/>
      <c r="E171" s="110" t="str">
        <f>IF(C171="","",VLOOKUP(C171,[1]CCBASE!$A$53:$D$73,4,FALSE))</f>
        <v>SECTION(S) OF CANOPY</v>
      </c>
      <c r="F171" s="111"/>
      <c r="G171" s="112"/>
      <c r="H171" s="113"/>
      <c r="I171" s="114"/>
      <c r="J171" s="115">
        <f>IF(C171="",0,VLOOKUP(C171,[1]CCBASE!$A$53:$C$73,2,FALSE))</f>
        <v>50</v>
      </c>
      <c r="K171" s="116">
        <f>J171*D171</f>
        <v>0</v>
      </c>
      <c r="L171" s="117">
        <v>0.44</v>
      </c>
      <c r="M171" s="118">
        <f t="shared" si="43"/>
        <v>0</v>
      </c>
      <c r="N171" s="116">
        <f>M171*VLOOKUP($B$9,'[1]Base Costs'!$A$32:$B$37,2,FALSE)</f>
        <v>0</v>
      </c>
      <c r="O171" s="119">
        <f t="shared" si="44"/>
        <v>0</v>
      </c>
      <c r="P171" s="111" t="s">
        <v>40</v>
      </c>
      <c r="Q171" s="10"/>
      <c r="R171" s="10"/>
      <c r="S171" s="34"/>
      <c r="T171" s="10"/>
    </row>
    <row r="172" spans="1:20" ht="32" x14ac:dyDescent="0.2">
      <c r="A172" s="1">
        <v>289</v>
      </c>
      <c r="B172" s="145" t="s">
        <v>41</v>
      </c>
      <c r="C172" s="102" t="s">
        <v>42</v>
      </c>
      <c r="D172" s="120">
        <f>ROUNDUP($F167/1000,0)</f>
        <v>0</v>
      </c>
      <c r="E172" s="121" t="s">
        <v>43</v>
      </c>
      <c r="F172" s="122"/>
      <c r="G172" s="104"/>
      <c r="H172" s="99"/>
      <c r="I172" s="105"/>
      <c r="J172" s="84">
        <f>IF(D172=0,0,VLOOKUP(C172,'[1]Base Costs'!$A$19:$B$22,2,FALSE))</f>
        <v>0</v>
      </c>
      <c r="K172" s="85">
        <f>J172*D172</f>
        <v>0</v>
      </c>
      <c r="L172" s="86">
        <v>0.44</v>
      </c>
      <c r="M172" s="87">
        <f t="shared" si="43"/>
        <v>0</v>
      </c>
      <c r="N172" s="85">
        <f>M172*VLOOKUP($B$9,'[1]Base Costs'!$A$32:$B$37,2,FALSE)</f>
        <v>0</v>
      </c>
      <c r="O172" s="88">
        <f>M172-K172</f>
        <v>0</v>
      </c>
      <c r="P172" s="10"/>
      <c r="Q172" s="10"/>
      <c r="R172" s="10"/>
      <c r="S172" s="34"/>
      <c r="T172" s="10"/>
    </row>
    <row r="173" spans="1:20" ht="32" x14ac:dyDescent="0.2">
      <c r="A173" s="1">
        <v>242</v>
      </c>
      <c r="B173" s="145" t="s">
        <v>44</v>
      </c>
      <c r="C173" s="102"/>
      <c r="D173" s="90" t="s">
        <v>45</v>
      </c>
      <c r="E173" s="98"/>
      <c r="F173" s="97"/>
      <c r="G173" s="98"/>
      <c r="H173" s="99"/>
      <c r="I173" s="105"/>
      <c r="J173" s="84">
        <f>IF(C173=0,0,'[1]Base Costs'!$B$26)</f>
        <v>0</v>
      </c>
      <c r="K173" s="85">
        <f>J173*C173</f>
        <v>0</v>
      </c>
      <c r="L173" s="86">
        <v>0.44</v>
      </c>
      <c r="M173" s="87">
        <f t="shared" si="43"/>
        <v>0</v>
      </c>
      <c r="N173" s="85">
        <f>M173*VLOOKUP($B$9,'[1]Base Costs'!$A$32:$B$37,2,FALSE)</f>
        <v>0</v>
      </c>
      <c r="O173" s="88">
        <f t="shared" ref="O173:O180" si="46">M173-K173</f>
        <v>0</v>
      </c>
      <c r="P173" s="10"/>
      <c r="Q173" s="10"/>
      <c r="R173" s="10"/>
      <c r="S173" s="34"/>
      <c r="T173" s="10"/>
    </row>
    <row r="174" spans="1:20" x14ac:dyDescent="0.2">
      <c r="A174" s="1">
        <v>220</v>
      </c>
      <c r="B174" s="79" t="s">
        <v>47</v>
      </c>
      <c r="C174" s="102"/>
      <c r="D174" s="90" t="s">
        <v>48</v>
      </c>
      <c r="E174" s="97"/>
      <c r="F174" s="97"/>
      <c r="G174" s="123" t="str">
        <f>IF(ISNUMBER(SEARCH("KSA",$D175)),"MAX. EXTRACT (m³/s)", "")</f>
        <v/>
      </c>
      <c r="H174" s="124" t="str">
        <f>IF(ISNUMBER(SEARCH("MUAP",$D167)),"MAX.  SUPPLY (m³/s)",IF(ISNUMBER(SEARCH("SPECIAL",$D167)),"MAX.  SUPPLY (m³/s)",(IF(ISNUMBER(SEARCH("F",$D167)),"MAX.  SUPPLY (m³/s)",""))))</f>
        <v/>
      </c>
      <c r="I174" s="124"/>
      <c r="J174" s="84">
        <f>IF(C174=0,0,'[1]Base Costs'!$B$29)</f>
        <v>0</v>
      </c>
      <c r="K174" s="85">
        <f>J174*C174</f>
        <v>0</v>
      </c>
      <c r="L174" s="86">
        <v>0.44</v>
      </c>
      <c r="M174" s="87">
        <f t="shared" si="43"/>
        <v>0</v>
      </c>
      <c r="N174" s="85">
        <f>M174*VLOOKUP($B$9,'[1]Base Costs'!$A$32:$B$37,2,FALSE)</f>
        <v>0</v>
      </c>
      <c r="O174" s="88">
        <f t="shared" si="46"/>
        <v>0</v>
      </c>
      <c r="P174" s="10"/>
      <c r="Q174" s="10"/>
      <c r="R174" s="10"/>
      <c r="S174" s="34"/>
      <c r="T174" s="10"/>
    </row>
    <row r="175" spans="1:20" ht="32" x14ac:dyDescent="0.2">
      <c r="A175" s="1">
        <v>103</v>
      </c>
      <c r="B175" s="79" t="s">
        <v>49</v>
      </c>
      <c r="C175" s="89">
        <f>IF(ISNUMBER(SEARCH("CMW",D167)),1,IF(F165=0,0,(ROUNDDOWN(((((F167-(100+(50*H165))))/H167)/500),0)*H165)))</f>
        <v>0</v>
      </c>
      <c r="D175" s="90" t="str">
        <f>VLOOKUP(D167,'[1]Base Costs'!$A$39:$B$58,2,FALSE)</f>
        <v>FILTER TYPE</v>
      </c>
      <c r="E175" s="125" t="str">
        <f>IF(C175=0,0,IF(D175="KSA",ROUND(I167/C175,3),""))&amp; "  m³/s per filter"</f>
        <v>0  m³/s per filter</v>
      </c>
      <c r="F175" s="125" t="str">
        <f>IF(C175=0," Pa",ROUND((((I167*3600)/(C175*I164))^2),1)+20&amp; " Pa")</f>
        <v xml:space="preserve"> Pa</v>
      </c>
      <c r="G175" s="126" t="str">
        <f>IF(ISNUMBER(SEARCH("KSA",$D175)),$C175*0.25, "")</f>
        <v/>
      </c>
      <c r="H175" s="127" t="str">
        <f>IF(ISNUMBER(SEARCH("MUAP",$D167)),0.225*($F167/1000),IF(ISNUMBER(SEARCH("SPECIAL",$D167)),0.225*($F167/1000),(IF(ISNUMBER(SEARCH("F",$D167)),0.225*($F167/1000),""))))</f>
        <v/>
      </c>
      <c r="I175" s="127"/>
      <c r="J175" s="84">
        <f>IF(ISNA(D175),0,(VLOOKUP(D175,'[1]Base Costs'!$Q$4:$R$11,2,FALSE)))</f>
        <v>0</v>
      </c>
      <c r="K175" s="85">
        <f>IF(ISNA(D175),0,IF(D175="MX",J175*1,J175*C175))</f>
        <v>0</v>
      </c>
      <c r="L175" s="86">
        <v>0.44</v>
      </c>
      <c r="M175" s="87">
        <f t="shared" si="43"/>
        <v>0</v>
      </c>
      <c r="N175" s="85">
        <f>M175*VLOOKUP($B$9,'[1]Base Costs'!$A$32:$B$37,2,FALSE)</f>
        <v>0</v>
      </c>
      <c r="O175" s="88">
        <f t="shared" si="46"/>
        <v>0</v>
      </c>
      <c r="P175" s="10"/>
      <c r="Q175" s="10"/>
      <c r="R175" s="10"/>
      <c r="S175" s="34"/>
      <c r="T175" s="10"/>
    </row>
    <row r="176" spans="1:20" ht="48" x14ac:dyDescent="0.2">
      <c r="A176" s="1"/>
      <c r="B176" s="79" t="s">
        <v>50</v>
      </c>
      <c r="C176" s="89">
        <v>0</v>
      </c>
      <c r="D176" s="90" t="str">
        <f>VLOOKUP(D167,'[1]Base Costs'!$A$39:$C$58,3,FALSE)</f>
        <v>PSU</v>
      </c>
      <c r="E176" s="125" t="str">
        <f>IF(C176=0,0,IF(D176="PSU",ROUND(I167/C176,3),""))&amp; " m³/s per filter"</f>
        <v>0 m³/s per filter</v>
      </c>
      <c r="F176" s="125" t="str">
        <f>IF(C176=0," Pa",ROUND((((I167*3600)/(C176*I164))^2),1)+20&amp; " Pa")</f>
        <v xml:space="preserve"> Pa</v>
      </c>
      <c r="G176" s="126" t="str">
        <f>IF(ISNUMBER(SEARCH("KSA",$D176)),$C176*0.25, "")</f>
        <v/>
      </c>
      <c r="H176" s="127" t="str">
        <f>IF(ISNUMBER(SEARCH("MUAP",$D167)),0.225*($F167/1000),IF(ISNUMBER(SEARCH("SPECIAL",$D167)),0.225*($F167/1000),(IF(ISNUMBER(SEARCH("F",$D167)),0.225*($F167/1000),""))))</f>
        <v/>
      </c>
      <c r="I176" s="127"/>
      <c r="J176" s="84">
        <f>IF(ISNA(D176),0,(VLOOKUP(D176,'[1]Base Costs'!$Q$4:$R$13,2,FALSE)))</f>
        <v>112.678</v>
      </c>
      <c r="K176" s="85">
        <f>IF(ISNA(D176),0,IF(D176="MX",J176*1,J176*C176))</f>
        <v>0</v>
      </c>
      <c r="L176" s="86">
        <v>0.44</v>
      </c>
      <c r="M176" s="87">
        <f t="shared" si="43"/>
        <v>0</v>
      </c>
      <c r="N176" s="85">
        <f>M176*VLOOKUP($B$9,'[1]Base Costs'!$A$32:$B$37,2,FALSE)</f>
        <v>0</v>
      </c>
      <c r="O176" s="88">
        <f t="shared" si="46"/>
        <v>0</v>
      </c>
      <c r="P176" s="10"/>
      <c r="Q176" s="10"/>
      <c r="R176" s="10"/>
      <c r="S176" s="34"/>
      <c r="T176" s="10"/>
    </row>
    <row r="177" spans="1:20" x14ac:dyDescent="0.2">
      <c r="A177" s="1">
        <v>107</v>
      </c>
      <c r="B177" s="128" t="str">
        <f>IF(ISNUMBER(SEARCH("UV",D167)),"UV-C COMPONENTS",IF(ISNUMBER(SEARCH("CMW",D167)),"WATERWASH COMPONENTS",""))</f>
        <v/>
      </c>
      <c r="C177" s="129" t="str">
        <f>IF(H165=0,"UVR",IF(I167=0,"UVR",IF(I177&gt;0,("UVR")&amp;(INDEX('[1]Base Costs'!$AH$5:$AI$10,(MATCH((I167/H165),'[1]Base Costs'!$AI$5:$AI$10,-1)),1))&amp;("-")&amp;(H165),"UVR")))</f>
        <v>UVR</v>
      </c>
      <c r="D177" s="141" t="str">
        <f>VLOOKUP(C177,'[1]Base Costs'!$Z$4:$AF$77,7,FALSE)&amp;" m³/s"</f>
        <v xml:space="preserve"> m³/s</v>
      </c>
      <c r="E177" s="131" t="str">
        <f>IF(ISNUMBER(SEARCH("L",C177)),"LONG RACK IN SECTION","SHORTRACK")</f>
        <v>SHORTRACK</v>
      </c>
      <c r="F177" s="132" t="str">
        <f>IF(ISNUMBER(SEARCH("L",C177)),ROUND(F167/H167,1)&amp;" mm","")</f>
        <v/>
      </c>
      <c r="G177" s="104"/>
      <c r="H177" s="104"/>
      <c r="I177" s="100">
        <f>IF(ISNUMBER(SEARCH("UV",D167)),1, 0)</f>
        <v>0</v>
      </c>
      <c r="J177" s="84">
        <f>IF(ISNA(C177),0,VLOOKUP(C177,'[1]Base Costs'!$Z$4:$AF$77,2,FALSE))</f>
        <v>0</v>
      </c>
      <c r="K177" s="85">
        <f t="shared" ref="K177" si="47">J177*1</f>
        <v>0</v>
      </c>
      <c r="L177" s="86">
        <v>0.44</v>
      </c>
      <c r="M177" s="87">
        <f t="shared" si="43"/>
        <v>0</v>
      </c>
      <c r="N177" s="85">
        <f>M177*VLOOKUP($B$9,'[1]Base Costs'!$A$32:$B$37,2,FALSE)</f>
        <v>0</v>
      </c>
      <c r="O177" s="88">
        <f t="shared" si="46"/>
        <v>0</v>
      </c>
      <c r="P177" s="10"/>
      <c r="Q177" s="10"/>
      <c r="R177" s="10"/>
      <c r="S177" s="34"/>
      <c r="T177" s="10"/>
    </row>
    <row r="178" spans="1:20" x14ac:dyDescent="0.2">
      <c r="A178" s="1"/>
      <c r="B178" s="79" t="str">
        <f>IF(ISNUMBER(SEARCH("UV",D167)),"UV-C 2ND FILTER",IF(ISNUMBER(SEARCH("CMW",D167)),"CONTROL PANEL",""))</f>
        <v/>
      </c>
      <c r="C178" s="125" t="s">
        <v>51</v>
      </c>
      <c r="D178" s="128" t="str">
        <f>IF(ISNUMBER(SEARCH("CP1S",$C178)),"Up to 12m of canopy","")</f>
        <v/>
      </c>
      <c r="E178" s="128" t="str">
        <f>IF(ISNUMBER(SEARCH("CMW",$D167)),"CWS REQUIREMENT @ 2Bar","")</f>
        <v/>
      </c>
      <c r="F178" s="134" t="str">
        <f>IF(ISNUMBER(SEARCH("CMW",$D167)),$F167/1000*0.02&amp;" L/S","")</f>
        <v/>
      </c>
      <c r="G178" s="104"/>
      <c r="H178" s="99"/>
      <c r="I178" s="100">
        <f>C175</f>
        <v>0</v>
      </c>
      <c r="J178" s="84">
        <f>IF(ISNUMBER(SEARCH("CMW",D167)),VLOOKUP(C178,[1]CCBASE!$A$81:$B$85,2,FALSE),(IF(I177&gt;0,'[1]Base Costs'!$R$7,0)))</f>
        <v>0</v>
      </c>
      <c r="K178" s="85">
        <f>J178*C175</f>
        <v>0</v>
      </c>
      <c r="L178" s="86">
        <v>0.44</v>
      </c>
      <c r="M178" s="87">
        <f t="shared" si="43"/>
        <v>0</v>
      </c>
      <c r="N178" s="85">
        <f>M178*VLOOKUP($B$9,'[1]Base Costs'!$A$32:$B$37,2,FALSE)</f>
        <v>0</v>
      </c>
      <c r="O178" s="88">
        <f t="shared" si="46"/>
        <v>0</v>
      </c>
      <c r="P178" s="10"/>
      <c r="Q178" s="10"/>
      <c r="R178" s="10"/>
      <c r="S178" s="34"/>
      <c r="T178" s="10"/>
    </row>
    <row r="179" spans="1:20" x14ac:dyDescent="0.2">
      <c r="A179" s="1">
        <v>285</v>
      </c>
      <c r="B179" s="79" t="str">
        <f>IF(ISNUMBER(SEARCH("UV",D167)),"UV-C WORKSHOP WIRING",IF(ISNUMBER(SEARCH("CMW",D167)),"W/W PODS",""))</f>
        <v/>
      </c>
      <c r="C179" s="125" t="s">
        <v>52</v>
      </c>
      <c r="D179" s="125">
        <v>0</v>
      </c>
      <c r="E179" s="128" t="str">
        <f>IF(ISNUMBER(SEARCH("CMW",$D167)),"HWS REQUIREMENT @ 60°C ","")</f>
        <v/>
      </c>
      <c r="F179" s="136" t="str">
        <f>IF(ISNUMBER(SEARCH("CMW",$D167)),$F167/1000*0.103&amp;" L/S","")</f>
        <v/>
      </c>
      <c r="G179" s="104"/>
      <c r="H179" s="99"/>
      <c r="I179" s="100">
        <f>IF(I177&gt;0,H165,0)</f>
        <v>0</v>
      </c>
      <c r="J179" s="84">
        <f>IF(ISNUMBER(SEARCH("CMW",D167)),VLOOKUP(C179,'[1]Base Costs'!$Q$35:$R$45,2,FALSE),IF(I179=0,0,36*1.03))</f>
        <v>0</v>
      </c>
      <c r="K179" s="85">
        <f>IF(ISNUMBER(SEARCH("CMW",D167)),J179*D179,J179*H165)</f>
        <v>0</v>
      </c>
      <c r="L179" s="86">
        <v>0.44</v>
      </c>
      <c r="M179" s="87">
        <f t="shared" si="43"/>
        <v>0</v>
      </c>
      <c r="N179" s="85">
        <f>M179*VLOOKUP($B$9,'[1]Base Costs'!$A$32:$B$37,2,FALSE)</f>
        <v>0</v>
      </c>
      <c r="O179" s="88">
        <f t="shared" si="46"/>
        <v>0</v>
      </c>
      <c r="P179" s="10"/>
      <c r="Q179" s="10"/>
      <c r="R179" s="10"/>
      <c r="S179" s="34"/>
      <c r="T179" s="10"/>
    </row>
    <row r="180" spans="1:20" x14ac:dyDescent="0.2">
      <c r="A180" s="1">
        <v>286</v>
      </c>
      <c r="B180" s="79" t="str">
        <f>IF(ISNUMBER(SEARCH("CMW",$D167)),"CWS/HWS PIPEWORK UP TO 5M",IF(ISNUMBER(SEARCH("UV",$D167)),"MU5 INTERFACE", ""))</f>
        <v/>
      </c>
      <c r="C180" s="125">
        <v>1</v>
      </c>
      <c r="D180" s="137"/>
      <c r="E180" s="128" t="str">
        <f>IF(ISNUMBER(SEARCH("CMW",$D167)),"HW STORAGE 3m wash","")</f>
        <v/>
      </c>
      <c r="F180" s="134" t="str">
        <f>IF(ISNUMBER(SEARCH("CMW",$D167)),($F167/1000)*0.103*180&amp;" L","")</f>
        <v/>
      </c>
      <c r="G180" s="98"/>
      <c r="H180" s="99"/>
      <c r="I180" s="100">
        <f>IF(I177=0,0,1)</f>
        <v>0</v>
      </c>
      <c r="J180" s="84">
        <f>IF(B180="CWS/HWS PIPEWORK UP TO 5M",[1]CCBASE!$B$65,IF(I180=0,0,100*1.44))</f>
        <v>0</v>
      </c>
      <c r="K180" s="85">
        <f>J180*C180</f>
        <v>0</v>
      </c>
      <c r="L180" s="86">
        <v>0.44</v>
      </c>
      <c r="M180" s="87">
        <f t="shared" si="43"/>
        <v>0</v>
      </c>
      <c r="N180" s="85">
        <f>M180*VLOOKUP($B$9,'[1]Base Costs'!$A$32:$B$37,2,FALSE)</f>
        <v>0</v>
      </c>
      <c r="O180" s="88">
        <f t="shared" si="46"/>
        <v>0</v>
      </c>
      <c r="P180" s="10"/>
      <c r="Q180" s="10"/>
      <c r="R180" s="10"/>
      <c r="S180" s="34"/>
      <c r="T180" s="10"/>
    </row>
    <row r="181" spans="1:20" x14ac:dyDescent="0.2">
      <c r="A181" s="1"/>
      <c r="B181" s="142"/>
      <c r="C181" s="142"/>
      <c r="D181" s="142"/>
      <c r="E181" s="142"/>
      <c r="F181" s="142"/>
      <c r="G181" s="142"/>
      <c r="H181" s="61"/>
      <c r="I181" s="61"/>
      <c r="J181" s="63"/>
      <c r="K181" s="143"/>
      <c r="L181" s="144"/>
      <c r="M181" s="143"/>
      <c r="N181" s="143"/>
      <c r="O181" s="22"/>
      <c r="P181" s="10"/>
      <c r="Q181" s="10"/>
      <c r="R181" s="10"/>
      <c r="S181" s="34"/>
      <c r="T181" s="10"/>
    </row>
    <row r="182" spans="1:20" x14ac:dyDescent="0.2">
      <c r="A182" s="1"/>
      <c r="B182" s="147" t="s">
        <v>53</v>
      </c>
      <c r="C182" s="147"/>
      <c r="D182" s="147"/>
      <c r="E182" s="147"/>
      <c r="F182" s="147"/>
      <c r="G182" s="147"/>
      <c r="H182" s="67"/>
      <c r="I182" s="67"/>
      <c r="J182" s="148"/>
      <c r="K182" s="70">
        <f>SUBTOTAL(9,K183:K197)</f>
        <v>0</v>
      </c>
      <c r="L182" s="71" t="str">
        <f>IF(K183=0,"-",O182/M182)</f>
        <v>-</v>
      </c>
      <c r="M182" s="70">
        <f>SUBTOTAL(9,M183:M197)</f>
        <v>0</v>
      </c>
      <c r="N182" s="51">
        <f>SUBTOTAL(9,N183:N197)</f>
        <v>0</v>
      </c>
      <c r="O182" s="49">
        <f>SUBTOTAL(9,O183:O197)</f>
        <v>0</v>
      </c>
      <c r="P182" s="10"/>
      <c r="Q182" s="10"/>
      <c r="R182" s="10"/>
      <c r="S182" s="34"/>
      <c r="T182" s="10"/>
    </row>
    <row r="183" spans="1:20" ht="64" x14ac:dyDescent="0.2">
      <c r="A183" s="1">
        <v>222</v>
      </c>
      <c r="B183" s="149" t="s">
        <v>54</v>
      </c>
      <c r="C183" s="150"/>
      <c r="D183" s="151" t="s">
        <v>55</v>
      </c>
      <c r="E183" s="139" t="s">
        <v>56</v>
      </c>
      <c r="F183" s="140"/>
      <c r="G183" s="152"/>
      <c r="H183" s="152"/>
      <c r="I183" s="152"/>
      <c r="J183" s="153">
        <f>VLOOKUP(D183,'[1]Base Costs'!E4:G213,2,FALSE)</f>
        <v>0</v>
      </c>
      <c r="K183" s="85">
        <f t="shared" ref="K183" si="48">C183*J183</f>
        <v>0</v>
      </c>
      <c r="L183" s="86">
        <v>0.33</v>
      </c>
      <c r="M183" s="87">
        <f t="shared" ref="M183:M197" si="49">K183/(1-L183)*(1+$C$9)</f>
        <v>0</v>
      </c>
      <c r="N183" s="85">
        <f>M183*VLOOKUP($B$9,'[1]Base Costs'!$A$32:$B$37,2,FALSE)</f>
        <v>0</v>
      </c>
      <c r="O183" s="88">
        <f t="shared" ref="O183:O197" si="50">M183-K183</f>
        <v>0</v>
      </c>
      <c r="P183" s="10"/>
      <c r="Q183" s="93"/>
      <c r="R183" s="10"/>
      <c r="S183" s="34"/>
      <c r="T183" s="10"/>
    </row>
    <row r="184" spans="1:20" ht="48" x14ac:dyDescent="0.2">
      <c r="A184" s="1">
        <v>257</v>
      </c>
      <c r="B184" s="79" t="s">
        <v>57</v>
      </c>
      <c r="C184" s="154"/>
      <c r="D184" s="151" t="s">
        <v>58</v>
      </c>
      <c r="E184" s="155" t="s">
        <v>59</v>
      </c>
      <c r="F184" s="156"/>
      <c r="G184" s="97"/>
      <c r="H184" s="97"/>
      <c r="I184" s="97"/>
      <c r="J184" s="153">
        <f>VLOOKUP(D184,'[1]Base Costs'!$A$3:$B$15,2,FALSE)</f>
        <v>0</v>
      </c>
      <c r="K184" s="85">
        <f>C184*J184</f>
        <v>0</v>
      </c>
      <c r="L184" s="86">
        <v>0.33</v>
      </c>
      <c r="M184" s="87">
        <f t="shared" si="49"/>
        <v>0</v>
      </c>
      <c r="N184" s="85">
        <f>M184*VLOOKUP($B$9,'[1]Base Costs'!$A$32:$B$37,2,FALSE)</f>
        <v>0</v>
      </c>
      <c r="O184" s="88">
        <f t="shared" si="50"/>
        <v>0</v>
      </c>
      <c r="P184" s="10"/>
      <c r="Q184" s="10"/>
      <c r="R184" s="10"/>
      <c r="S184" s="34"/>
      <c r="T184" s="10"/>
    </row>
    <row r="185" spans="1:20" ht="48" x14ac:dyDescent="0.2">
      <c r="A185" s="1">
        <v>257</v>
      </c>
      <c r="B185" s="79" t="s">
        <v>57</v>
      </c>
      <c r="C185" s="154"/>
      <c r="D185" s="151" t="s">
        <v>58</v>
      </c>
      <c r="E185" s="155" t="s">
        <v>59</v>
      </c>
      <c r="F185" s="156"/>
      <c r="G185" s="97"/>
      <c r="H185" s="97"/>
      <c r="I185" s="97"/>
      <c r="J185" s="153">
        <f>VLOOKUP(D185,'[1]Base Costs'!$A$3:$B$15,2,FALSE)</f>
        <v>0</v>
      </c>
      <c r="K185" s="85">
        <f>C185*J185</f>
        <v>0</v>
      </c>
      <c r="L185" s="86">
        <v>0.33</v>
      </c>
      <c r="M185" s="87">
        <f t="shared" si="49"/>
        <v>0</v>
      </c>
      <c r="N185" s="85">
        <f>M185*VLOOKUP($B$9,'[1]Base Costs'!$A$32:$B$37,2,FALSE)</f>
        <v>0</v>
      </c>
      <c r="O185" s="88">
        <f t="shared" si="50"/>
        <v>0</v>
      </c>
      <c r="P185" s="10"/>
      <c r="Q185" s="10"/>
      <c r="R185" s="10"/>
      <c r="S185" s="34"/>
      <c r="T185" s="10"/>
    </row>
    <row r="186" spans="1:20" ht="32" x14ac:dyDescent="0.2">
      <c r="A186" s="1">
        <v>222</v>
      </c>
      <c r="B186" s="157"/>
      <c r="C186" s="158"/>
      <c r="D186" s="151" t="s">
        <v>55</v>
      </c>
      <c r="E186" s="121"/>
      <c r="F186" s="122"/>
      <c r="G186" s="152"/>
      <c r="H186" s="152"/>
      <c r="I186" s="152"/>
      <c r="J186" s="153">
        <f>VLOOKUP(D186,'[1]Base Costs'!E4:G213,2,FALSE)</f>
        <v>0</v>
      </c>
      <c r="K186" s="85">
        <f t="shared" ref="K186:K197" si="51">C186*J186</f>
        <v>0</v>
      </c>
      <c r="L186" s="86">
        <v>0.33</v>
      </c>
      <c r="M186" s="87">
        <f t="shared" si="49"/>
        <v>0</v>
      </c>
      <c r="N186" s="85">
        <f>M186*VLOOKUP($B$9,'[1]Base Costs'!$A$32:$B$37,2,FALSE)</f>
        <v>0</v>
      </c>
      <c r="O186" s="88">
        <f t="shared" si="50"/>
        <v>0</v>
      </c>
      <c r="P186" s="10"/>
      <c r="Q186" s="10"/>
      <c r="R186" s="10"/>
      <c r="S186" s="34"/>
      <c r="T186" s="10"/>
    </row>
    <row r="187" spans="1:20" x14ac:dyDescent="0.2">
      <c r="A187" s="1">
        <v>400</v>
      </c>
      <c r="B187" s="79" t="s">
        <v>60</v>
      </c>
      <c r="C187" s="154"/>
      <c r="D187" s="98" t="s">
        <v>61</v>
      </c>
      <c r="E187" s="97"/>
      <c r="F187" s="97"/>
      <c r="G187" s="97"/>
      <c r="H187" s="97"/>
      <c r="I187" s="97"/>
      <c r="J187" s="153">
        <v>610</v>
      </c>
      <c r="K187" s="85">
        <f t="shared" si="51"/>
        <v>0</v>
      </c>
      <c r="L187" s="86">
        <v>0.33</v>
      </c>
      <c r="M187" s="87">
        <f t="shared" si="49"/>
        <v>0</v>
      </c>
      <c r="N187" s="85">
        <f>M187*VLOOKUP($B$9,'[1]Base Costs'!$A$32:$B$37,2,FALSE)</f>
        <v>0</v>
      </c>
      <c r="O187" s="88">
        <f t="shared" si="50"/>
        <v>0</v>
      </c>
      <c r="P187" s="10"/>
      <c r="Q187" s="10"/>
      <c r="R187" s="10"/>
      <c r="S187" s="34"/>
      <c r="T187" s="10"/>
    </row>
    <row r="188" spans="1:20" ht="48" x14ac:dyDescent="0.2">
      <c r="A188" s="1">
        <v>102</v>
      </c>
      <c r="B188" s="79" t="s">
        <v>62</v>
      </c>
      <c r="C188" s="154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>0</v>
      </c>
      <c r="D188" s="98" t="s">
        <v>63</v>
      </c>
      <c r="E188" s="97"/>
      <c r="F188" s="97"/>
      <c r="G188" s="97"/>
      <c r="H188" s="97"/>
      <c r="I188" s="97"/>
      <c r="J188" s="153">
        <v>34</v>
      </c>
      <c r="K188" s="85">
        <f t="shared" si="51"/>
        <v>0</v>
      </c>
      <c r="L188" s="86">
        <v>0.33</v>
      </c>
      <c r="M188" s="87">
        <f t="shared" si="49"/>
        <v>0</v>
      </c>
      <c r="N188" s="85">
        <f>M188*VLOOKUP($B$9,'[1]Base Costs'!$A$32:$B$37,2,FALSE)</f>
        <v>0</v>
      </c>
      <c r="O188" s="88">
        <f t="shared" si="50"/>
        <v>0</v>
      </c>
      <c r="P188" s="10"/>
      <c r="Q188" s="10"/>
      <c r="R188" s="10"/>
      <c r="S188" s="34"/>
      <c r="T188" s="10"/>
    </row>
    <row r="189" spans="1:20" ht="48" x14ac:dyDescent="0.2">
      <c r="A189" s="1">
        <v>400</v>
      </c>
      <c r="B189" s="79" t="s">
        <v>64</v>
      </c>
      <c r="C189" s="154"/>
      <c r="D189" s="159" t="s">
        <v>65</v>
      </c>
      <c r="E189" s="160"/>
      <c r="F189" s="160"/>
      <c r="G189" s="160"/>
      <c r="H189" s="160"/>
      <c r="I189" s="160"/>
      <c r="J189" s="153">
        <v>610</v>
      </c>
      <c r="K189" s="85">
        <f t="shared" si="51"/>
        <v>0</v>
      </c>
      <c r="L189" s="86">
        <v>0.4</v>
      </c>
      <c r="M189" s="87">
        <f t="shared" si="49"/>
        <v>0</v>
      </c>
      <c r="N189" s="85">
        <f>M189*VLOOKUP($B$9,'[1]Base Costs'!$A$32:$B$37,2,FALSE)</f>
        <v>0</v>
      </c>
      <c r="O189" s="88">
        <f t="shared" si="50"/>
        <v>0</v>
      </c>
      <c r="P189" s="10"/>
      <c r="Q189" s="10"/>
      <c r="R189" s="10"/>
      <c r="S189" s="34"/>
      <c r="T189" s="10"/>
    </row>
    <row r="190" spans="1:20" ht="48" x14ac:dyDescent="0.2">
      <c r="A190" s="1">
        <v>400</v>
      </c>
      <c r="B190" s="79" t="s">
        <v>66</v>
      </c>
      <c r="C190" s="154"/>
      <c r="D190" s="159" t="s">
        <v>67</v>
      </c>
      <c r="E190" s="160"/>
      <c r="F190" s="160"/>
      <c r="G190" s="160"/>
      <c r="H190" s="160"/>
      <c r="I190" s="160"/>
      <c r="J190" s="153">
        <v>1220</v>
      </c>
      <c r="K190" s="85">
        <f t="shared" si="51"/>
        <v>0</v>
      </c>
      <c r="L190" s="86">
        <v>0.4</v>
      </c>
      <c r="M190" s="87">
        <f t="shared" si="49"/>
        <v>0</v>
      </c>
      <c r="N190" s="85">
        <f>M190*VLOOKUP($B$9,'[1]Base Costs'!$A$32:$B$37,2,FALSE)</f>
        <v>0</v>
      </c>
      <c r="O190" s="88">
        <f t="shared" si="50"/>
        <v>0</v>
      </c>
      <c r="P190" s="10"/>
      <c r="Q190" s="10"/>
      <c r="R190" s="10"/>
      <c r="S190" s="34"/>
      <c r="T190" s="10"/>
    </row>
    <row r="191" spans="1:20" ht="64" x14ac:dyDescent="0.2">
      <c r="A191" s="1">
        <v>253</v>
      </c>
      <c r="B191" s="161" t="s">
        <v>68</v>
      </c>
      <c r="C191" s="154"/>
      <c r="D191" s="98" t="s">
        <v>69</v>
      </c>
      <c r="E191" s="97"/>
      <c r="F191" s="97"/>
      <c r="G191" s="97"/>
      <c r="H191" s="97"/>
      <c r="I191" s="97"/>
      <c r="J191" s="153">
        <v>610</v>
      </c>
      <c r="K191" s="85">
        <f t="shared" si="51"/>
        <v>0</v>
      </c>
      <c r="L191" s="86">
        <v>0.33</v>
      </c>
      <c r="M191" s="87">
        <f t="shared" si="49"/>
        <v>0</v>
      </c>
      <c r="N191" s="85">
        <f>M191*VLOOKUP($B$9,'[1]Base Costs'!$A$32:$B$37,2,FALSE)</f>
        <v>0</v>
      </c>
      <c r="O191" s="88">
        <f t="shared" si="50"/>
        <v>0</v>
      </c>
      <c r="P191" s="10"/>
      <c r="Q191" s="10"/>
      <c r="R191" s="10"/>
      <c r="S191" s="34"/>
      <c r="T191" s="10"/>
    </row>
    <row r="192" spans="1:20" ht="48" x14ac:dyDescent="0.2">
      <c r="A192" s="1">
        <v>253</v>
      </c>
      <c r="B192" s="79" t="s">
        <v>70</v>
      </c>
      <c r="C192" s="154"/>
      <c r="D192" s="98" t="s">
        <v>71</v>
      </c>
      <c r="E192" s="97"/>
      <c r="F192" s="97"/>
      <c r="G192" s="97"/>
      <c r="H192" s="97"/>
      <c r="I192" s="97"/>
      <c r="J192" s="153">
        <v>220</v>
      </c>
      <c r="K192" s="85">
        <f t="shared" si="51"/>
        <v>0</v>
      </c>
      <c r="L192" s="86">
        <v>0.33</v>
      </c>
      <c r="M192" s="87">
        <f t="shared" si="49"/>
        <v>0</v>
      </c>
      <c r="N192" s="85">
        <f>M192*VLOOKUP($B$9,'[1]Base Costs'!$A$32:$B$37,2,FALSE)</f>
        <v>0</v>
      </c>
      <c r="O192" s="88">
        <f t="shared" si="50"/>
        <v>0</v>
      </c>
      <c r="P192" s="10"/>
      <c r="Q192" s="10"/>
      <c r="R192" s="10"/>
      <c r="S192" s="34"/>
      <c r="T192" s="10"/>
    </row>
    <row r="193" spans="1:20" ht="48" x14ac:dyDescent="0.2">
      <c r="A193" s="1">
        <v>280</v>
      </c>
      <c r="B193" s="79" t="s">
        <v>72</v>
      </c>
      <c r="C193" s="150"/>
      <c r="D193" s="162" t="s">
        <v>73</v>
      </c>
      <c r="E193" s="163"/>
      <c r="F193" s="163"/>
      <c r="G193" s="97"/>
      <c r="H193" s="97"/>
      <c r="I193" s="97"/>
      <c r="J193" s="153">
        <v>604</v>
      </c>
      <c r="K193" s="85">
        <f>C193*J193</f>
        <v>0</v>
      </c>
      <c r="L193" s="86">
        <v>0.33</v>
      </c>
      <c r="M193" s="87">
        <f t="shared" si="49"/>
        <v>0</v>
      </c>
      <c r="N193" s="85">
        <f>M193*VLOOKUP($B$9,'[1]Base Costs'!$A$32:$B$37,2,FALSE)</f>
        <v>0</v>
      </c>
      <c r="O193" s="88">
        <f>M193-K193</f>
        <v>0</v>
      </c>
      <c r="P193" s="10"/>
      <c r="Q193" s="10"/>
      <c r="R193" s="10"/>
      <c r="S193" s="34"/>
      <c r="T193" s="10"/>
    </row>
    <row r="194" spans="1:20" ht="48" x14ac:dyDescent="0.2">
      <c r="A194" s="1"/>
      <c r="B194" s="161" t="s">
        <v>74</v>
      </c>
      <c r="C194" s="154"/>
      <c r="D194" s="164" t="s">
        <v>75</v>
      </c>
      <c r="E194" s="165"/>
      <c r="F194" s="165"/>
      <c r="G194" s="97"/>
      <c r="H194" s="97"/>
      <c r="I194" s="97"/>
      <c r="J194" s="153">
        <v>1029</v>
      </c>
      <c r="K194" s="85">
        <f t="shared" si="51"/>
        <v>0</v>
      </c>
      <c r="L194" s="86">
        <v>0.33</v>
      </c>
      <c r="M194" s="87">
        <f t="shared" si="49"/>
        <v>0</v>
      </c>
      <c r="N194" s="85">
        <f>M194*VLOOKUP($B$9,'[1]Base Costs'!$A$32:$B$37,2,FALSE)</f>
        <v>0</v>
      </c>
      <c r="O194" s="88">
        <f>M194-K194</f>
        <v>0</v>
      </c>
      <c r="P194" s="10"/>
      <c r="Q194" s="10"/>
      <c r="R194" s="10"/>
      <c r="S194" s="34"/>
      <c r="T194" s="10"/>
    </row>
    <row r="195" spans="1:20" ht="48" x14ac:dyDescent="0.2">
      <c r="A195" s="1"/>
      <c r="B195" s="166" t="s">
        <v>76</v>
      </c>
      <c r="C195" s="154"/>
      <c r="D195" s="167" t="s">
        <v>77</v>
      </c>
      <c r="E195" s="168"/>
      <c r="F195" s="157"/>
      <c r="G195" s="97"/>
      <c r="H195" s="97"/>
      <c r="I195" s="97"/>
      <c r="J195" s="153">
        <v>210.72</v>
      </c>
      <c r="K195" s="85">
        <f t="shared" si="51"/>
        <v>0</v>
      </c>
      <c r="L195" s="86">
        <v>0.33</v>
      </c>
      <c r="M195" s="87">
        <f t="shared" si="49"/>
        <v>0</v>
      </c>
      <c r="N195" s="85">
        <f>M195*VLOOKUP($B$9,'[1]Base Costs'!$A$32:$B$37,2,FALSE)</f>
        <v>0</v>
      </c>
      <c r="O195" s="88">
        <f>M195-K195</f>
        <v>0</v>
      </c>
      <c r="P195" s="10"/>
      <c r="Q195" s="10"/>
      <c r="R195" s="10"/>
      <c r="S195" s="34"/>
      <c r="T195" s="10"/>
    </row>
    <row r="196" spans="1:20" ht="48" x14ac:dyDescent="0.2">
      <c r="A196" s="1"/>
      <c r="B196" s="161" t="s">
        <v>78</v>
      </c>
      <c r="C196" s="154"/>
      <c r="D196" s="169" t="s">
        <v>79</v>
      </c>
      <c r="E196" s="170"/>
      <c r="F196" s="157"/>
      <c r="G196" s="97"/>
      <c r="H196" s="97"/>
      <c r="I196" s="97"/>
      <c r="J196" s="153">
        <v>234.9</v>
      </c>
      <c r="K196" s="85">
        <f t="shared" si="51"/>
        <v>0</v>
      </c>
      <c r="L196" s="86">
        <v>0.33</v>
      </c>
      <c r="M196" s="87">
        <f t="shared" si="49"/>
        <v>0</v>
      </c>
      <c r="N196" s="85">
        <f>M196*VLOOKUP($B$9,'[1]Base Costs'!$A$32:$B$37,2,FALSE)</f>
        <v>0</v>
      </c>
      <c r="O196" s="88">
        <f>M196-K196</f>
        <v>0</v>
      </c>
      <c r="P196" s="10"/>
      <c r="Q196" s="10"/>
      <c r="R196" s="10"/>
      <c r="S196" s="34"/>
      <c r="T196" s="10"/>
    </row>
    <row r="197" spans="1:20" ht="32" x14ac:dyDescent="0.2">
      <c r="A197" s="1">
        <v>284</v>
      </c>
      <c r="B197" s="79" t="s">
        <v>80</v>
      </c>
      <c r="C197" s="154"/>
      <c r="D197" s="121" t="s">
        <v>81</v>
      </c>
      <c r="E197" s="122"/>
      <c r="F197" s="122"/>
      <c r="G197" s="97"/>
      <c r="H197" s="97"/>
      <c r="I197" s="97"/>
      <c r="J197" s="153">
        <v>215</v>
      </c>
      <c r="K197" s="85">
        <f t="shared" si="51"/>
        <v>0</v>
      </c>
      <c r="L197" s="86">
        <v>0.33</v>
      </c>
      <c r="M197" s="87">
        <f t="shared" si="49"/>
        <v>0</v>
      </c>
      <c r="N197" s="85">
        <f>M197*VLOOKUP($B$9,'[1]Base Costs'!$A$32:$B$37,2,FALSE)</f>
        <v>0</v>
      </c>
      <c r="O197" s="88">
        <f t="shared" si="50"/>
        <v>0</v>
      </c>
      <c r="P197" s="10"/>
      <c r="Q197" s="10"/>
      <c r="R197" s="10"/>
      <c r="S197" s="34"/>
      <c r="T197" s="10"/>
    </row>
    <row r="198" spans="1:20" x14ac:dyDescent="0.2">
      <c r="A198" s="1"/>
      <c r="B198" s="142"/>
      <c r="C198" s="142"/>
      <c r="D198" s="142"/>
      <c r="E198" s="142"/>
      <c r="F198" s="142"/>
      <c r="G198" s="171"/>
      <c r="H198" s="172"/>
      <c r="I198" s="172"/>
      <c r="J198" s="173"/>
      <c r="K198" s="143"/>
      <c r="L198" s="174"/>
      <c r="M198" s="143"/>
      <c r="N198" s="143"/>
      <c r="O198" s="22"/>
      <c r="P198" s="10"/>
      <c r="Q198" s="10"/>
      <c r="R198" s="10"/>
      <c r="S198" s="34"/>
      <c r="T198" s="10"/>
    </row>
    <row r="199" spans="1:20" x14ac:dyDescent="0.2">
      <c r="A199" s="1"/>
      <c r="B199" s="175" t="s">
        <v>82</v>
      </c>
      <c r="C199" s="176"/>
      <c r="D199" s="177"/>
      <c r="E199" s="177"/>
      <c r="F199" s="176"/>
      <c r="G199" s="178"/>
      <c r="H199" s="176"/>
      <c r="I199" s="176"/>
      <c r="J199" s="176"/>
      <c r="K199" s="176"/>
      <c r="L199" s="176"/>
      <c r="M199" s="176"/>
      <c r="N199" s="176"/>
      <c r="O199" s="176"/>
      <c r="P199" s="10"/>
      <c r="Q199" s="10"/>
      <c r="R199" s="10"/>
      <c r="S199" s="34"/>
      <c r="T199" s="10"/>
    </row>
    <row r="200" spans="1:20" x14ac:dyDescent="0.2">
      <c r="A200" s="1"/>
      <c r="B200" s="179" t="s">
        <v>83</v>
      </c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0"/>
      <c r="Q200" s="10"/>
      <c r="R200" s="10"/>
      <c r="S200" s="34"/>
      <c r="T200" s="10"/>
    </row>
    <row r="201" spans="1:20" x14ac:dyDescent="0.2">
      <c r="A201" s="1"/>
      <c r="B201" s="180" t="s">
        <v>84</v>
      </c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0"/>
      <c r="Q201" s="10"/>
      <c r="R201" s="10"/>
      <c r="S201" s="34"/>
      <c r="T201" s="10"/>
    </row>
    <row r="202" spans="1:20" x14ac:dyDescent="0.2">
      <c r="A202" s="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0"/>
      <c r="Q202" s="10"/>
      <c r="R202" s="10"/>
      <c r="S202" s="34"/>
      <c r="T202" s="10"/>
    </row>
    <row r="203" spans="1:20" x14ac:dyDescent="0.2">
      <c r="A203" s="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0"/>
      <c r="Q203" s="10"/>
      <c r="R203" s="10"/>
      <c r="S203" s="34"/>
      <c r="T203" s="10"/>
    </row>
    <row r="204" spans="1:20" x14ac:dyDescent="0.2">
      <c r="A204" s="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0"/>
      <c r="Q204" s="10"/>
      <c r="R204" s="10"/>
      <c r="S204" s="34"/>
      <c r="T204" s="10"/>
    </row>
    <row r="205" spans="1:20" x14ac:dyDescent="0.2">
      <c r="A205" s="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0"/>
      <c r="Q205" s="10"/>
      <c r="R205" s="10"/>
      <c r="S205" s="34"/>
      <c r="T205" s="10"/>
    </row>
    <row r="206" spans="1:20" x14ac:dyDescent="0.2">
      <c r="A206" s="1"/>
      <c r="B206" s="10"/>
      <c r="C206" s="10"/>
      <c r="D206" s="10"/>
      <c r="E206" s="10"/>
      <c r="F206" s="10"/>
      <c r="G206" s="10"/>
      <c r="H206" s="42"/>
      <c r="I206" s="42"/>
      <c r="J206" s="28"/>
      <c r="K206" s="28"/>
      <c r="L206" s="28"/>
      <c r="M206" s="28"/>
      <c r="N206" s="43"/>
      <c r="O206" s="28"/>
      <c r="P206" s="10"/>
      <c r="Q206" s="10"/>
      <c r="R206" s="10"/>
      <c r="S206" s="34"/>
      <c r="T206" s="10"/>
    </row>
    <row r="207" spans="1:20" x14ac:dyDescent="0.2">
      <c r="A207" s="1"/>
      <c r="B207" s="10"/>
      <c r="C207" s="10"/>
      <c r="D207" s="10"/>
      <c r="E207" s="10"/>
      <c r="F207" s="10"/>
      <c r="G207" s="10"/>
      <c r="H207" s="42"/>
      <c r="I207" s="42"/>
      <c r="J207" s="28"/>
      <c r="K207" s="28"/>
      <c r="L207" s="28"/>
      <c r="M207" s="28"/>
      <c r="N207" s="43"/>
      <c r="O207" s="28"/>
      <c r="P207" s="10"/>
      <c r="Q207" s="10"/>
      <c r="R207" s="10"/>
      <c r="S207" s="34"/>
      <c r="T207" s="10"/>
    </row>
    <row r="208" spans="1:20" x14ac:dyDescent="0.2">
      <c r="A208" s="1"/>
      <c r="B208" s="10"/>
      <c r="C208" s="10"/>
      <c r="D208" s="10"/>
      <c r="E208" s="10"/>
      <c r="F208" s="10"/>
      <c r="G208" s="41"/>
      <c r="H208" s="42"/>
      <c r="I208" s="42"/>
      <c r="J208" s="43"/>
      <c r="K208" s="28"/>
      <c r="L208" s="28"/>
      <c r="M208" s="37"/>
      <c r="N208" s="43"/>
      <c r="O208" s="22"/>
      <c r="P208" s="10"/>
      <c r="Q208" s="10"/>
      <c r="R208" s="10"/>
      <c r="S208" s="34"/>
      <c r="T208" s="10"/>
    </row>
    <row r="209" spans="1:20" x14ac:dyDescent="0.2">
      <c r="A209" s="1"/>
      <c r="B209" s="10"/>
      <c r="C209" s="10"/>
      <c r="D209" s="10"/>
      <c r="E209" s="10"/>
      <c r="F209" s="10"/>
      <c r="G209" s="41"/>
      <c r="H209" s="42"/>
      <c r="I209" s="42"/>
      <c r="J209" s="43"/>
      <c r="K209" s="28"/>
      <c r="L209" s="28"/>
      <c r="M209" s="37"/>
      <c r="N209" s="43"/>
      <c r="O209" s="22"/>
      <c r="P209" s="10"/>
      <c r="Q209" s="10"/>
      <c r="R209" s="10"/>
      <c r="S209" s="34"/>
      <c r="T209" s="10"/>
    </row>
    <row r="210" spans="1:20" x14ac:dyDescent="0.2">
      <c r="A210" s="1"/>
      <c r="B210" s="10"/>
      <c r="C210" s="10"/>
      <c r="D210" s="10"/>
      <c r="E210" s="10"/>
      <c r="F210" s="10"/>
      <c r="G210" s="41"/>
      <c r="H210" s="42"/>
      <c r="I210" s="42"/>
      <c r="J210" s="43"/>
      <c r="K210" s="28"/>
      <c r="L210" s="28"/>
      <c r="M210" s="37"/>
      <c r="N210" s="43"/>
      <c r="O210" s="22"/>
      <c r="P210" s="10"/>
      <c r="Q210" s="10"/>
      <c r="R210" s="10"/>
      <c r="S210" s="34"/>
      <c r="T210" s="10"/>
    </row>
    <row r="211" spans="1:20" x14ac:dyDescent="0.2">
      <c r="A211" s="1"/>
      <c r="B211" s="10"/>
      <c r="C211" s="10"/>
      <c r="D211" s="10"/>
      <c r="E211" s="10"/>
      <c r="F211" s="10"/>
      <c r="G211" s="41"/>
      <c r="H211" s="42"/>
      <c r="I211" s="42"/>
      <c r="J211" s="43"/>
      <c r="K211" s="28"/>
      <c r="L211" s="28"/>
      <c r="M211" s="37"/>
      <c r="N211" s="43"/>
      <c r="O211" s="22"/>
      <c r="P211" s="10"/>
      <c r="Q211" s="10"/>
      <c r="R211" s="10"/>
      <c r="S211" s="34"/>
      <c r="T211" s="10"/>
    </row>
    <row r="212" spans="1:20" x14ac:dyDescent="0.2">
      <c r="A212" s="1"/>
      <c r="B212" s="10"/>
      <c r="C212" s="10"/>
      <c r="D212" s="10"/>
      <c r="E212" s="10"/>
      <c r="F212" s="10"/>
      <c r="G212" s="41"/>
      <c r="H212" s="42"/>
      <c r="I212" s="42"/>
      <c r="J212" s="43"/>
      <c r="K212" s="28"/>
      <c r="L212" s="28"/>
      <c r="M212" s="37"/>
      <c r="N212" s="43"/>
      <c r="O212" s="22"/>
      <c r="P212" s="10"/>
      <c r="Q212" s="10"/>
      <c r="R212" s="10"/>
      <c r="S212" s="34"/>
      <c r="T212" s="10"/>
    </row>
    <row r="213" spans="1:20" x14ac:dyDescent="0.2">
      <c r="A213" s="1"/>
      <c r="B213" s="10"/>
      <c r="C213" s="10"/>
      <c r="D213" s="10"/>
      <c r="E213" s="10"/>
      <c r="F213" s="10"/>
      <c r="G213" s="41"/>
      <c r="H213" s="42"/>
      <c r="I213" s="42"/>
      <c r="J213" s="43"/>
      <c r="K213" s="28"/>
      <c r="L213" s="28"/>
      <c r="M213" s="37"/>
      <c r="N213" s="43"/>
      <c r="O213" s="22"/>
      <c r="P213" s="10"/>
      <c r="Q213" s="10"/>
      <c r="R213" s="10"/>
      <c r="S213" s="34"/>
      <c r="T213" s="10"/>
    </row>
    <row r="214" spans="1:20" x14ac:dyDescent="0.2">
      <c r="A214" s="1"/>
      <c r="B214" s="10"/>
      <c r="C214" s="10"/>
      <c r="D214" s="10"/>
      <c r="E214" s="10"/>
      <c r="F214" s="10"/>
      <c r="G214" s="41"/>
      <c r="H214" s="42"/>
      <c r="I214" s="42"/>
      <c r="J214" s="43"/>
      <c r="K214" s="28"/>
      <c r="L214" s="28"/>
      <c r="M214" s="37"/>
      <c r="N214" s="43"/>
      <c r="O214" s="22"/>
      <c r="P214" s="10"/>
      <c r="Q214" s="10"/>
      <c r="R214" s="10"/>
      <c r="S214" s="34"/>
      <c r="T214" s="10"/>
    </row>
    <row r="215" spans="1:20" x14ac:dyDescent="0.2">
      <c r="A215" s="1"/>
      <c r="B215" s="10"/>
      <c r="C215" s="10"/>
      <c r="D215" s="10"/>
      <c r="E215" s="10"/>
      <c r="F215" s="10"/>
      <c r="G215" s="41"/>
      <c r="H215" s="42"/>
      <c r="I215" s="42"/>
      <c r="J215" s="43"/>
      <c r="K215" s="28"/>
      <c r="L215" s="28"/>
      <c r="M215" s="37"/>
      <c r="N215" s="43"/>
      <c r="O215" s="22"/>
      <c r="P215" s="10"/>
      <c r="Q215" s="10"/>
      <c r="R215" s="10"/>
      <c r="S215" s="34"/>
      <c r="T215" s="10"/>
    </row>
    <row r="216" spans="1:20" x14ac:dyDescent="0.2">
      <c r="A216" s="1"/>
      <c r="B216" s="10"/>
      <c r="C216" s="10"/>
      <c r="D216" s="10"/>
      <c r="E216" s="10"/>
      <c r="F216" s="10"/>
      <c r="G216" s="41"/>
      <c r="H216" s="42"/>
      <c r="I216" s="42"/>
      <c r="J216" s="43"/>
      <c r="K216" s="28"/>
      <c r="L216" s="28"/>
      <c r="M216" s="37"/>
      <c r="N216" s="43"/>
      <c r="O216" s="22"/>
      <c r="P216" s="10"/>
      <c r="Q216" s="10"/>
      <c r="R216" s="10"/>
      <c r="S216" s="34"/>
      <c r="T216" s="10"/>
    </row>
  </sheetData>
  <protectedRanges>
    <protectedRange sqref="C2:D7 B2:B6 C8:G8 N7:O7 F2:G7" name="Estimating_1" securityDescriptor="O:WDG:WDD:(A;;CC;;;S-1-5-21-1993962763-879983540-839522115-1221)"/>
    <protectedRange sqref="D9" name="Estimating_1_1" securityDescriptor="O:WDG:WDD:(A;;CC;;;S-1-5-21-1993962763-879983540-839522115-1221)"/>
    <protectedRange sqref="F200:F205 B200:B204 K205:O205" name="Full" securityDescriptor="O:WDG:WDD:(A;;CC;;;S-1-5-21-1993962763-879983540-839522115-1156)"/>
    <protectedRange sqref="B205:C205" name="Full_2" securityDescriptor="O:WDG:WDD:(A;;CC;;;S-1-5-21-1993962763-879983540-839522115-1156)"/>
    <protectedRange sqref="D197" name="Estimating_4_1" securityDescriptor="O:WDG:WDD:(A;;CC;;;S-1-5-21-1993962763-879983540-839522115-1221)"/>
    <protectedRange sqref="D193:D194" name="Estimating_7_1"/>
    <protectedRange sqref="D49" name="Estimating_7" securityDescriptor="O:WDG:WDD:(A;;CC;;;S-1-5-21-1993962763-879983540-839522115-1221)"/>
    <protectedRange sqref="E15" name="Estimating_4" securityDescriptor="O:WDG:WDD:(A;;CC;;;S-1-5-21-1993962763-879983540-839522115-1221)"/>
    <protectedRange sqref="C188" name="Estimating_4_2_1_2_1_1_1_1" securityDescriptor="O:WDG:WDD:(A;;CC;;;S-1-5-21-1993962763-879983540-839522115-1221)"/>
    <protectedRange sqref="D195" name="Estimating_7_1_1"/>
    <protectedRange sqref="D196" name="Estimating_7_1_2"/>
    <protectedRange sqref="D23 D40 D57 D74 D91 D108 D125 D142 D159 D176" name="Estimating_6" securityDescriptor="O:WDG:WDD:(A;;CC;;;S-1-5-21-1993962763-879983540-839522115-1221)"/>
  </protectedRanges>
  <mergeCells count="72">
    <mergeCell ref="B201:O201"/>
    <mergeCell ref="B202:O202"/>
    <mergeCell ref="B203:O203"/>
    <mergeCell ref="B204:O204"/>
    <mergeCell ref="B205:O205"/>
    <mergeCell ref="D193:F193"/>
    <mergeCell ref="D194:F194"/>
    <mergeCell ref="D195:E195"/>
    <mergeCell ref="D196:E196"/>
    <mergeCell ref="D197:F197"/>
    <mergeCell ref="B200:O200"/>
    <mergeCell ref="E184:F184"/>
    <mergeCell ref="E185:F185"/>
    <mergeCell ref="E186:F186"/>
    <mergeCell ref="G186:I186"/>
    <mergeCell ref="D189:I189"/>
    <mergeCell ref="D190:I190"/>
    <mergeCell ref="E172:F172"/>
    <mergeCell ref="H174:I174"/>
    <mergeCell ref="H175:I175"/>
    <mergeCell ref="H176:I176"/>
    <mergeCell ref="B182:G182"/>
    <mergeCell ref="E183:F183"/>
    <mergeCell ref="G183:I183"/>
    <mergeCell ref="H141:I141"/>
    <mergeCell ref="H142:I142"/>
    <mergeCell ref="E155:F155"/>
    <mergeCell ref="H157:I157"/>
    <mergeCell ref="H158:I158"/>
    <mergeCell ref="H159:I159"/>
    <mergeCell ref="E121:F121"/>
    <mergeCell ref="H123:I123"/>
    <mergeCell ref="H124:I124"/>
    <mergeCell ref="H125:I125"/>
    <mergeCell ref="E138:F138"/>
    <mergeCell ref="H140:I140"/>
    <mergeCell ref="H90:I90"/>
    <mergeCell ref="H91:I91"/>
    <mergeCell ref="E104:F104"/>
    <mergeCell ref="H106:I106"/>
    <mergeCell ref="H107:I107"/>
    <mergeCell ref="H108:I108"/>
    <mergeCell ref="E70:F70"/>
    <mergeCell ref="H72:I72"/>
    <mergeCell ref="H73:I73"/>
    <mergeCell ref="H74:I74"/>
    <mergeCell ref="E87:F87"/>
    <mergeCell ref="H89:I89"/>
    <mergeCell ref="H39:I39"/>
    <mergeCell ref="H40:I40"/>
    <mergeCell ref="E53:F53"/>
    <mergeCell ref="H55:I55"/>
    <mergeCell ref="H56:I56"/>
    <mergeCell ref="H57:I57"/>
    <mergeCell ref="H21:I21"/>
    <mergeCell ref="H22:I22"/>
    <mergeCell ref="H23:I23"/>
    <mergeCell ref="E35:F35"/>
    <mergeCell ref="E36:F36"/>
    <mergeCell ref="H38:I38"/>
    <mergeCell ref="C7:D7"/>
    <mergeCell ref="G7:J7"/>
    <mergeCell ref="P7:R7"/>
    <mergeCell ref="E9:F9"/>
    <mergeCell ref="G9:J9"/>
    <mergeCell ref="E19:F19"/>
    <mergeCell ref="B1:C1"/>
    <mergeCell ref="C3:D3"/>
    <mergeCell ref="G3:J3"/>
    <mergeCell ref="C5:D5"/>
    <mergeCell ref="G5:J5"/>
    <mergeCell ref="P5:T5"/>
  </mergeCells>
  <conditionalFormatting sqref="B9">
    <cfRule type="containsText" dxfId="680" priority="642" operator="containsText" text="SELECT">
      <formula>NOT(ISERROR(SEARCH("SELECT",B9)))</formula>
    </cfRule>
    <cfRule type="expression" dxfId="681" priority="643">
      <formula>B9="CURRENCY"</formula>
    </cfRule>
  </conditionalFormatting>
  <conditionalFormatting sqref="B11">
    <cfRule type="expression" dxfId="679" priority="605">
      <formula>$B11&lt;&gt;""</formula>
    </cfRule>
  </conditionalFormatting>
  <conditionalFormatting sqref="B14:B23">
    <cfRule type="expression" dxfId="678" priority="597">
      <formula>$J14&gt;0</formula>
    </cfRule>
  </conditionalFormatting>
  <conditionalFormatting sqref="B24">
    <cfRule type="expression" dxfId="676" priority="594">
      <formula>ISNUMBER(SEARCH("UV",$D14))</formula>
    </cfRule>
    <cfRule type="expression" dxfId="677" priority="595">
      <formula>($D14="CANOPY TYPE")</formula>
    </cfRule>
  </conditionalFormatting>
  <conditionalFormatting sqref="B25:B27">
    <cfRule type="expression" dxfId="675" priority="405">
      <formula>$J25&gt;0</formula>
    </cfRule>
  </conditionalFormatting>
  <conditionalFormatting sqref="B28">
    <cfRule type="expression" dxfId="674" priority="603">
      <formula>$B28&lt;&gt;""</formula>
    </cfRule>
  </conditionalFormatting>
  <conditionalFormatting sqref="B31:B40">
    <cfRule type="expression" dxfId="673" priority="350">
      <formula>$J31&gt;0</formula>
    </cfRule>
  </conditionalFormatting>
  <conditionalFormatting sqref="B41">
    <cfRule type="expression" dxfId="672" priority="562">
      <formula>ISNUMBER(SEARCH("UV",$D31))</formula>
    </cfRule>
    <cfRule type="expression" dxfId="671" priority="563">
      <formula>($D31="CANOPY TYPE")</formula>
    </cfRule>
  </conditionalFormatting>
  <conditionalFormatting sqref="B42:B44">
    <cfRule type="expression" dxfId="670" priority="564">
      <formula>$J42&gt;0</formula>
    </cfRule>
  </conditionalFormatting>
  <conditionalFormatting sqref="B45">
    <cfRule type="expression" dxfId="669" priority="602">
      <formula>$B45&lt;&gt;""</formula>
    </cfRule>
  </conditionalFormatting>
  <conditionalFormatting sqref="B48:B57">
    <cfRule type="expression" dxfId="668" priority="324">
      <formula>$J48&gt;0</formula>
    </cfRule>
  </conditionalFormatting>
  <conditionalFormatting sqref="B58">
    <cfRule type="expression" dxfId="667" priority="532">
      <formula>ISNUMBER(SEARCH("UV",$D48))</formula>
    </cfRule>
    <cfRule type="expression" dxfId="666" priority="533">
      <formula>($D48="CANOPY TYPE")</formula>
    </cfRule>
  </conditionalFormatting>
  <conditionalFormatting sqref="B59:B61">
    <cfRule type="expression" dxfId="665" priority="404">
      <formula>$J59&gt;0</formula>
    </cfRule>
  </conditionalFormatting>
  <conditionalFormatting sqref="B62">
    <cfRule type="expression" dxfId="664" priority="601">
      <formula>$B62&lt;&gt;""</formula>
    </cfRule>
  </conditionalFormatting>
  <conditionalFormatting sqref="B65:B74">
    <cfRule type="expression" dxfId="663" priority="298">
      <formula>$J65&gt;0</formula>
    </cfRule>
  </conditionalFormatting>
  <conditionalFormatting sqref="B75">
    <cfRule type="expression" dxfId="661" priority="501">
      <formula>ISNUMBER(SEARCH("UV",$D65))</formula>
    </cfRule>
    <cfRule type="expression" dxfId="662" priority="502">
      <formula>($D65="CANOPY TYPE")</formula>
    </cfRule>
  </conditionalFormatting>
  <conditionalFormatting sqref="B76:B78">
    <cfRule type="expression" dxfId="660" priority="403">
      <formula>$J76&gt;0</formula>
    </cfRule>
  </conditionalFormatting>
  <conditionalFormatting sqref="B79">
    <cfRule type="expression" dxfId="659" priority="600">
      <formula>$B79&lt;&gt;""</formula>
    </cfRule>
  </conditionalFormatting>
  <conditionalFormatting sqref="B82:B91">
    <cfRule type="expression" dxfId="658" priority="272">
      <formula>$J82&gt;0</formula>
    </cfRule>
  </conditionalFormatting>
  <conditionalFormatting sqref="B92">
    <cfRule type="expression" dxfId="656" priority="469">
      <formula>ISNUMBER(SEARCH("UV",$D82))</formula>
    </cfRule>
    <cfRule type="expression" dxfId="657" priority="470">
      <formula>($D82="CANOPY TYPE")</formula>
    </cfRule>
  </conditionalFormatting>
  <conditionalFormatting sqref="B93:B95">
    <cfRule type="expression" dxfId="655" priority="402">
      <formula>$J93&gt;0</formula>
    </cfRule>
  </conditionalFormatting>
  <conditionalFormatting sqref="B96">
    <cfRule type="expression" dxfId="654" priority="599">
      <formula>$B96&lt;&gt;""</formula>
    </cfRule>
  </conditionalFormatting>
  <conditionalFormatting sqref="B99:B108">
    <cfRule type="expression" dxfId="653" priority="246">
      <formula>$J99&gt;0</formula>
    </cfRule>
  </conditionalFormatting>
  <conditionalFormatting sqref="B109">
    <cfRule type="expression" dxfId="652" priority="438">
      <formula>ISNUMBER(SEARCH("UV",$D99))</formula>
    </cfRule>
    <cfRule type="expression" dxfId="651" priority="439">
      <formula>($D99="CANOPY TYPE")</formula>
    </cfRule>
  </conditionalFormatting>
  <conditionalFormatting sqref="B110:B112 B127:B129 B144:B146 B161:B163 B178:B180">
    <cfRule type="expression" dxfId="650" priority="401">
      <formula>$J110&gt;0</formula>
    </cfRule>
  </conditionalFormatting>
  <conditionalFormatting sqref="B113">
    <cfRule type="expression" dxfId="649" priority="238">
      <formula>$B113&lt;&gt;""</formula>
    </cfRule>
  </conditionalFormatting>
  <conditionalFormatting sqref="B116:B125">
    <cfRule type="expression" dxfId="648" priority="180">
      <formula>$J116&gt;0</formula>
    </cfRule>
  </conditionalFormatting>
  <conditionalFormatting sqref="B126">
    <cfRule type="expression" dxfId="646" priority="210">
      <formula>ISNUMBER(SEARCH("UV",$D116))</formula>
    </cfRule>
    <cfRule type="expression" dxfId="647" priority="211">
      <formula>($D116="CANOPY TYPE")</formula>
    </cfRule>
  </conditionalFormatting>
  <conditionalFormatting sqref="B130">
    <cfRule type="expression" dxfId="645" priority="168">
      <formula>$B130&lt;&gt;""</formula>
    </cfRule>
  </conditionalFormatting>
  <conditionalFormatting sqref="B133:B142">
    <cfRule type="expression" dxfId="644" priority="116">
      <formula>$J133&gt;0</formula>
    </cfRule>
  </conditionalFormatting>
  <conditionalFormatting sqref="B143">
    <cfRule type="expression" dxfId="643" priority="140">
      <formula>ISNUMBER(SEARCH("UV",$D133))</formula>
    </cfRule>
    <cfRule type="expression" dxfId="642" priority="141">
      <formula>($D133="CANOPY TYPE")</formula>
    </cfRule>
  </conditionalFormatting>
  <conditionalFormatting sqref="B147">
    <cfRule type="expression" dxfId="641" priority="112">
      <formula>$B147&lt;&gt;""</formula>
    </cfRule>
  </conditionalFormatting>
  <conditionalFormatting sqref="B150:B159">
    <cfRule type="expression" dxfId="640" priority="60">
      <formula>$J150&gt;0</formula>
    </cfRule>
  </conditionalFormatting>
  <conditionalFormatting sqref="B160">
    <cfRule type="expression" dxfId="639" priority="84">
      <formula>ISNUMBER(SEARCH("UV",$D150))</formula>
    </cfRule>
    <cfRule type="expression" dxfId="638" priority="85">
      <formula>($D150="CANOPY TYPE")</formula>
    </cfRule>
  </conditionalFormatting>
  <conditionalFormatting sqref="B164">
    <cfRule type="expression" dxfId="637" priority="56">
      <formula>$B164&lt;&gt;""</formula>
    </cfRule>
  </conditionalFormatting>
  <conditionalFormatting sqref="B167:B176">
    <cfRule type="expression" dxfId="636" priority="4">
      <formula>$J167&gt;0</formula>
    </cfRule>
  </conditionalFormatting>
  <conditionalFormatting sqref="B177">
    <cfRule type="expression" dxfId="635" priority="28">
      <formula>ISNUMBER(SEARCH("UV",$D167))</formula>
    </cfRule>
    <cfRule type="expression" dxfId="634" priority="29">
      <formula>($D167="CANOPY TYPE")</formula>
    </cfRule>
  </conditionalFormatting>
  <conditionalFormatting sqref="B183:B197">
    <cfRule type="expression" dxfId="633" priority="596">
      <formula>$C183&gt;0</formula>
    </cfRule>
  </conditionalFormatting>
  <conditionalFormatting sqref="C14">
    <cfRule type="containsText" dxfId="632" priority="391" operator="containsText" text="CONFIG">
      <formula>NOT(ISERROR(SEARCH("CONFIG",C14)))</formula>
    </cfRule>
  </conditionalFormatting>
  <conditionalFormatting sqref="C15">
    <cfRule type="containsText" dxfId="631" priority="396" operator="containsText" text="LIGHT SELECTION">
      <formula>NOT(ISERROR(SEARCH("LIGHT SELECTION",C15)))</formula>
    </cfRule>
  </conditionalFormatting>
  <conditionalFormatting sqref="C16">
    <cfRule type="containsText" dxfId="630" priority="651" operator="containsText" text="ANSUL SELECTION">
      <formula>NOT(ISERROR(SEARCH("ANSUL SELECTION",C16)))</formula>
    </cfRule>
  </conditionalFormatting>
  <conditionalFormatting sqref="C20:C21">
    <cfRule type="cellIs" dxfId="627" priority="648" operator="lessThan">
      <formula>1</formula>
    </cfRule>
  </conditionalFormatting>
  <conditionalFormatting sqref="C22:C23">
    <cfRule type="expression" dxfId="626" priority="371">
      <formula>D22="WW PODS"</formula>
    </cfRule>
  </conditionalFormatting>
  <conditionalFormatting sqref="C24">
    <cfRule type="expression" dxfId="625" priority="666">
      <formula>ISNUMBER(SEARCH("UV",D14))</formula>
    </cfRule>
  </conditionalFormatting>
  <conditionalFormatting sqref="C25">
    <cfRule type="expression" dxfId="624" priority="630">
      <formula>(ISNUMBER(SEARCH("CMW",D14)))=TRUE</formula>
    </cfRule>
  </conditionalFormatting>
  <conditionalFormatting sqref="C26">
    <cfRule type="expression" dxfId="623" priority="629">
      <formula>(ISNUMBER(SEARCH("CMW",D14)))=TRUE</formula>
    </cfRule>
  </conditionalFormatting>
  <conditionalFormatting sqref="C27">
    <cfRule type="expression" dxfId="622" priority="598">
      <formula>(ISNUMBER(SEARCH("CMW",$D14)))=TRUE</formula>
    </cfRule>
  </conditionalFormatting>
  <conditionalFormatting sqref="C31">
    <cfRule type="containsText" dxfId="621" priority="573" operator="containsText" text="CONFIG">
      <formula>NOT(ISERROR(SEARCH("CONFIG",C31)))</formula>
    </cfRule>
  </conditionalFormatting>
  <conditionalFormatting sqref="C32">
    <cfRule type="containsText" dxfId="620" priority="398" operator="containsText" text="LIGHT SELECTION">
      <formula>NOT(ISERROR(SEARCH("LIGHT SELECTION",C32)))</formula>
    </cfRule>
  </conditionalFormatting>
  <conditionalFormatting sqref="C33">
    <cfRule type="containsText" dxfId="619" priority="435" operator="containsText" text="ANSUL SELECTION">
      <formula>NOT(ISERROR(SEARCH("ANSUL SELECTION",C33)))</formula>
    </cfRule>
  </conditionalFormatting>
  <conditionalFormatting sqref="C37:C38">
    <cfRule type="cellIs" dxfId="616" priority="572" operator="lessThan">
      <formula>1</formula>
    </cfRule>
  </conditionalFormatting>
  <conditionalFormatting sqref="C39:C40">
    <cfRule type="expression" dxfId="615" priority="349">
      <formula>D39="WW PODS"</formula>
    </cfRule>
  </conditionalFormatting>
  <conditionalFormatting sqref="C41">
    <cfRule type="expression" dxfId="614" priority="587">
      <formula>ISNUMBER(SEARCH("UV",D31))</formula>
    </cfRule>
  </conditionalFormatting>
  <conditionalFormatting sqref="C42">
    <cfRule type="expression" dxfId="613" priority="570">
      <formula>(ISNUMBER(SEARCH("CMW",D31)))=TRUE</formula>
    </cfRule>
  </conditionalFormatting>
  <conditionalFormatting sqref="C43">
    <cfRule type="expression" dxfId="612" priority="430">
      <formula>(ISNUMBER(SEARCH("CMW",D31)))=TRUE</formula>
    </cfRule>
  </conditionalFormatting>
  <conditionalFormatting sqref="C44">
    <cfRule type="expression" dxfId="611" priority="565">
      <formula>(ISNUMBER(SEARCH("CMW",$D31)))=TRUE</formula>
    </cfRule>
  </conditionalFormatting>
  <conditionalFormatting sqref="C48">
    <cfRule type="containsText" dxfId="610" priority="542" operator="containsText" text="CONFIG">
      <formula>NOT(ISERROR(SEARCH("CONFIG",C48)))</formula>
    </cfRule>
  </conditionalFormatting>
  <conditionalFormatting sqref="C49">
    <cfRule type="containsText" dxfId="609" priority="395" operator="containsText" text="LIGHT SELECTION">
      <formula>NOT(ISERROR(SEARCH("LIGHT SELECTION",C49)))</formula>
    </cfRule>
  </conditionalFormatting>
  <conditionalFormatting sqref="C50">
    <cfRule type="containsText" dxfId="608" priority="434" operator="containsText" text="ANSUL SELECTION">
      <formula>NOT(ISERROR(SEARCH("ANSUL SELECTION",C50)))</formula>
    </cfRule>
  </conditionalFormatting>
  <conditionalFormatting sqref="C54:C55">
    <cfRule type="cellIs" dxfId="605" priority="541" operator="lessThan">
      <formula>1</formula>
    </cfRule>
  </conditionalFormatting>
  <conditionalFormatting sqref="C56:C57">
    <cfRule type="expression" dxfId="604" priority="323">
      <formula>D56="WW PODS"</formula>
    </cfRule>
  </conditionalFormatting>
  <conditionalFormatting sqref="C58">
    <cfRule type="expression" dxfId="603" priority="555">
      <formula>ISNUMBER(SEARCH("UV",D48))</formula>
    </cfRule>
  </conditionalFormatting>
  <conditionalFormatting sqref="C59">
    <cfRule type="expression" dxfId="602" priority="539">
      <formula>(ISNUMBER(SEARCH("CMW",D48)))=TRUE</formula>
    </cfRule>
  </conditionalFormatting>
  <conditionalFormatting sqref="C60">
    <cfRule type="expression" dxfId="601" priority="429">
      <formula>(ISNUMBER(SEARCH("CMW",D48)))=TRUE</formula>
    </cfRule>
  </conditionalFormatting>
  <conditionalFormatting sqref="C61">
    <cfRule type="expression" dxfId="600" priority="534">
      <formula>(ISNUMBER(SEARCH("CMW",$D48)))=TRUE</formula>
    </cfRule>
  </conditionalFormatting>
  <conditionalFormatting sqref="C65">
    <cfRule type="containsText" dxfId="599" priority="512" operator="containsText" text="CONFIG">
      <formula>NOT(ISERROR(SEARCH("CONFIG",C65)))</formula>
    </cfRule>
  </conditionalFormatting>
  <conditionalFormatting sqref="C66">
    <cfRule type="containsText" dxfId="598" priority="394" operator="containsText" text="LIGHT SELECTION">
      <formula>NOT(ISERROR(SEARCH("LIGHT SELECTION",C66)))</formula>
    </cfRule>
  </conditionalFormatting>
  <conditionalFormatting sqref="C67">
    <cfRule type="containsText" dxfId="597" priority="433" operator="containsText" text="ANSUL SELECTION">
      <formula>NOT(ISERROR(SEARCH("ANSUL SELECTION",C67)))</formula>
    </cfRule>
  </conditionalFormatting>
  <conditionalFormatting sqref="C71:C72">
    <cfRule type="cellIs" dxfId="594" priority="511" operator="lessThan">
      <formula>1</formula>
    </cfRule>
  </conditionalFormatting>
  <conditionalFormatting sqref="C73:C74">
    <cfRule type="expression" dxfId="593" priority="297">
      <formula>D73="WW PODS"</formula>
    </cfRule>
  </conditionalFormatting>
  <conditionalFormatting sqref="C75">
    <cfRule type="expression" dxfId="592" priority="525">
      <formula>ISNUMBER(SEARCH("UV",D65))</formula>
    </cfRule>
  </conditionalFormatting>
  <conditionalFormatting sqref="C76">
    <cfRule type="expression" dxfId="591" priority="508">
      <formula>(ISNUMBER(SEARCH("CMW",D65)))=TRUE</formula>
    </cfRule>
  </conditionalFormatting>
  <conditionalFormatting sqref="C77">
    <cfRule type="expression" dxfId="590" priority="428">
      <formula>(ISNUMBER(SEARCH("CMW",D65)))=TRUE</formula>
    </cfRule>
  </conditionalFormatting>
  <conditionalFormatting sqref="C78">
    <cfRule type="expression" dxfId="589" priority="503">
      <formula>(ISNUMBER(SEARCH("CMW",$D65)))=TRUE</formula>
    </cfRule>
  </conditionalFormatting>
  <conditionalFormatting sqref="C82">
    <cfRule type="containsText" dxfId="588" priority="480" operator="containsText" text="CONFIG">
      <formula>NOT(ISERROR(SEARCH("CONFIG",C82)))</formula>
    </cfRule>
  </conditionalFormatting>
  <conditionalFormatting sqref="C83">
    <cfRule type="containsText" dxfId="587" priority="393" operator="containsText" text="LIGHT SELECTION">
      <formula>NOT(ISERROR(SEARCH("LIGHT SELECTION",C83)))</formula>
    </cfRule>
  </conditionalFormatting>
  <conditionalFormatting sqref="C84">
    <cfRule type="containsText" dxfId="586" priority="432" operator="containsText" text="ANSUL SELECTION">
      <formula>NOT(ISERROR(SEARCH("ANSUL SELECTION",C84)))</formula>
    </cfRule>
  </conditionalFormatting>
  <conditionalFormatting sqref="C88:C89">
    <cfRule type="cellIs" dxfId="583" priority="479" operator="lessThan">
      <formula>1</formula>
    </cfRule>
  </conditionalFormatting>
  <conditionalFormatting sqref="C90:C91">
    <cfRule type="expression" dxfId="582" priority="271">
      <formula>D90="WW PODS"</formula>
    </cfRule>
  </conditionalFormatting>
  <conditionalFormatting sqref="C92">
    <cfRule type="expression" dxfId="581" priority="494">
      <formula>ISNUMBER(SEARCH("UV",D82))</formula>
    </cfRule>
  </conditionalFormatting>
  <conditionalFormatting sqref="C93">
    <cfRule type="expression" dxfId="580" priority="476">
      <formula>(ISNUMBER(SEARCH("CMW",D82)))=TRUE</formula>
    </cfRule>
  </conditionalFormatting>
  <conditionalFormatting sqref="C94">
    <cfRule type="expression" dxfId="579" priority="427">
      <formula>(ISNUMBER(SEARCH("CMW",D82)))=TRUE</formula>
    </cfRule>
  </conditionalFormatting>
  <conditionalFormatting sqref="C95">
    <cfRule type="expression" dxfId="578" priority="471">
      <formula>(ISNUMBER(SEARCH("CMW",$D82)))=TRUE</formula>
    </cfRule>
  </conditionalFormatting>
  <conditionalFormatting sqref="C99">
    <cfRule type="containsText" dxfId="577" priority="448" operator="containsText" text="CONFIG">
      <formula>NOT(ISERROR(SEARCH("CONFIG",C99)))</formula>
    </cfRule>
  </conditionalFormatting>
  <conditionalFormatting sqref="C100">
    <cfRule type="containsText" dxfId="576" priority="392" operator="containsText" text="LIGHT SELECTION">
      <formula>NOT(ISERROR(SEARCH("LIGHT SELECTION",C100)))</formula>
    </cfRule>
  </conditionalFormatting>
  <conditionalFormatting sqref="C101">
    <cfRule type="containsText" dxfId="575" priority="431" operator="containsText" text="ANSUL SELECTION">
      <formula>NOT(ISERROR(SEARCH("ANSUL SELECTION",C101)))</formula>
    </cfRule>
  </conditionalFormatting>
  <conditionalFormatting sqref="C105:C106">
    <cfRule type="cellIs" dxfId="572" priority="447" operator="lessThan">
      <formula>1</formula>
    </cfRule>
  </conditionalFormatting>
  <conditionalFormatting sqref="C107:C108">
    <cfRule type="expression" dxfId="571" priority="245">
      <formula>D107="WW PODS"</formula>
    </cfRule>
  </conditionalFormatting>
  <conditionalFormatting sqref="C109">
    <cfRule type="expression" dxfId="570" priority="462">
      <formula>ISNUMBER(SEARCH("UV",D99))</formula>
    </cfRule>
  </conditionalFormatting>
  <conditionalFormatting sqref="C110">
    <cfRule type="expression" dxfId="569" priority="445">
      <formula>(ISNUMBER(SEARCH("CMW",D99)))=TRUE</formula>
    </cfRule>
  </conditionalFormatting>
  <conditionalFormatting sqref="C111">
    <cfRule type="expression" dxfId="568" priority="426">
      <formula>(ISNUMBER(SEARCH("CMW",D99)))=TRUE</formula>
    </cfRule>
  </conditionalFormatting>
  <conditionalFormatting sqref="C112 C129 C146 C163 C180">
    <cfRule type="expression" dxfId="567" priority="440">
      <formula>(ISNUMBER(SEARCH("CMW",$D99)))=TRUE</formula>
    </cfRule>
  </conditionalFormatting>
  <conditionalFormatting sqref="C116">
    <cfRule type="containsText" dxfId="566" priority="219" operator="containsText" text="CONFIG">
      <formula>NOT(ISERROR(SEARCH("CONFIG",C116)))</formula>
    </cfRule>
  </conditionalFormatting>
  <conditionalFormatting sqref="C117">
    <cfRule type="containsText" dxfId="565" priority="202" operator="containsText" text="LIGHT SELECTION">
      <formula>NOT(ISERROR(SEARCH("LIGHT SELECTION",C117)))</formula>
    </cfRule>
  </conditionalFormatting>
  <conditionalFormatting sqref="C118">
    <cfRule type="containsText" dxfId="564" priority="208" operator="containsText" text="ANSUL SELECTION">
      <formula>NOT(ISERROR(SEARCH("ANSUL SELECTION",C118)))</formula>
    </cfRule>
  </conditionalFormatting>
  <conditionalFormatting sqref="C122:C123">
    <cfRule type="cellIs" dxfId="561" priority="218" operator="lessThan">
      <formula>1</formula>
    </cfRule>
  </conditionalFormatting>
  <conditionalFormatting sqref="C124:C125">
    <cfRule type="expression" dxfId="560" priority="179">
      <formula>D124="WW PODS"</formula>
    </cfRule>
  </conditionalFormatting>
  <conditionalFormatting sqref="C126">
    <cfRule type="expression" dxfId="559" priority="233">
      <formula>ISNUMBER(SEARCH("UV",D116))</formula>
    </cfRule>
  </conditionalFormatting>
  <conditionalFormatting sqref="C127">
    <cfRule type="expression" dxfId="558" priority="216">
      <formula>(ISNUMBER(SEARCH("CMW",D116)))=TRUE</formula>
    </cfRule>
  </conditionalFormatting>
  <conditionalFormatting sqref="C128">
    <cfRule type="expression" dxfId="557" priority="207">
      <formula>(ISNUMBER(SEARCH("CMW",D116)))=TRUE</formula>
    </cfRule>
  </conditionalFormatting>
  <conditionalFormatting sqref="C133">
    <cfRule type="containsText" dxfId="556" priority="149" operator="containsText" text="CONFIG">
      <formula>NOT(ISERROR(SEARCH("CONFIG",C133)))</formula>
    </cfRule>
  </conditionalFormatting>
  <conditionalFormatting sqref="C134">
    <cfRule type="containsText" dxfId="555" priority="132" operator="containsText" text="LIGHT SELECTION">
      <formula>NOT(ISERROR(SEARCH("LIGHT SELECTION",C134)))</formula>
    </cfRule>
  </conditionalFormatting>
  <conditionalFormatting sqref="C135">
    <cfRule type="containsText" dxfId="554" priority="138" operator="containsText" text="ANSUL SELECTION">
      <formula>NOT(ISERROR(SEARCH("ANSUL SELECTION",C135)))</formula>
    </cfRule>
  </conditionalFormatting>
  <conditionalFormatting sqref="C139:C140">
    <cfRule type="cellIs" dxfId="551" priority="148" operator="lessThan">
      <formula>1</formula>
    </cfRule>
  </conditionalFormatting>
  <conditionalFormatting sqref="C141:C142">
    <cfRule type="expression" dxfId="550" priority="115">
      <formula>D141="WW PODS"</formula>
    </cfRule>
  </conditionalFormatting>
  <conditionalFormatting sqref="C143">
    <cfRule type="expression" dxfId="549" priority="163">
      <formula>ISNUMBER(SEARCH("UV",D133))</formula>
    </cfRule>
  </conditionalFormatting>
  <conditionalFormatting sqref="C144">
    <cfRule type="expression" dxfId="548" priority="146">
      <formula>(ISNUMBER(SEARCH("CMW",D133)))=TRUE</formula>
    </cfRule>
  </conditionalFormatting>
  <conditionalFormatting sqref="C145">
    <cfRule type="expression" dxfId="547" priority="137">
      <formula>(ISNUMBER(SEARCH("CMW",D133)))=TRUE</formula>
    </cfRule>
  </conditionalFormatting>
  <conditionalFormatting sqref="C150">
    <cfRule type="containsText" dxfId="546" priority="93" operator="containsText" text="CONFIG">
      <formula>NOT(ISERROR(SEARCH("CONFIG",C150)))</formula>
    </cfRule>
  </conditionalFormatting>
  <conditionalFormatting sqref="C151">
    <cfRule type="containsText" dxfId="545" priority="76" operator="containsText" text="LIGHT SELECTION">
      <formula>NOT(ISERROR(SEARCH("LIGHT SELECTION",C151)))</formula>
    </cfRule>
  </conditionalFormatting>
  <conditionalFormatting sqref="C152">
    <cfRule type="containsText" dxfId="544" priority="82" operator="containsText" text="ANSUL SELECTION">
      <formula>NOT(ISERROR(SEARCH("ANSUL SELECTION",C152)))</formula>
    </cfRule>
  </conditionalFormatting>
  <conditionalFormatting sqref="C156:C157">
    <cfRule type="cellIs" dxfId="541" priority="92" operator="lessThan">
      <formula>1</formula>
    </cfRule>
  </conditionalFormatting>
  <conditionalFormatting sqref="C158:C159">
    <cfRule type="expression" dxfId="540" priority="59">
      <formula>D158="WW PODS"</formula>
    </cfRule>
  </conditionalFormatting>
  <conditionalFormatting sqref="C160">
    <cfRule type="expression" dxfId="539" priority="107">
      <formula>ISNUMBER(SEARCH("UV",D150))</formula>
    </cfRule>
  </conditionalFormatting>
  <conditionalFormatting sqref="C161">
    <cfRule type="expression" dxfId="538" priority="90">
      <formula>(ISNUMBER(SEARCH("CMW",D150)))=TRUE</formula>
    </cfRule>
  </conditionalFormatting>
  <conditionalFormatting sqref="C162">
    <cfRule type="expression" dxfId="537" priority="81">
      <formula>(ISNUMBER(SEARCH("CMW",D150)))=TRUE</formula>
    </cfRule>
  </conditionalFormatting>
  <conditionalFormatting sqref="C167">
    <cfRule type="containsText" dxfId="536" priority="37" operator="containsText" text="CONFIG">
      <formula>NOT(ISERROR(SEARCH("CONFIG",C167)))</formula>
    </cfRule>
  </conditionalFormatting>
  <conditionalFormatting sqref="C168">
    <cfRule type="containsText" dxfId="535" priority="20" operator="containsText" text="LIGHT SELECTION">
      <formula>NOT(ISERROR(SEARCH("LIGHT SELECTION",C168)))</formula>
    </cfRule>
  </conditionalFormatting>
  <conditionalFormatting sqref="C169">
    <cfRule type="containsText" dxfId="534" priority="26" operator="containsText" text="ANSUL SELECTION">
      <formula>NOT(ISERROR(SEARCH("ANSUL SELECTION",C169)))</formula>
    </cfRule>
  </conditionalFormatting>
  <conditionalFormatting sqref="C173:C174">
    <cfRule type="cellIs" dxfId="531" priority="36" operator="lessThan">
      <formula>1</formula>
    </cfRule>
  </conditionalFormatting>
  <conditionalFormatting sqref="C175:C176">
    <cfRule type="expression" dxfId="530" priority="3">
      <formula>D175="WW PODS"</formula>
    </cfRule>
  </conditionalFormatting>
  <conditionalFormatting sqref="C177">
    <cfRule type="expression" dxfId="529" priority="51">
      <formula>ISNUMBER(SEARCH("UV",D167))</formula>
    </cfRule>
  </conditionalFormatting>
  <conditionalFormatting sqref="C178">
    <cfRule type="expression" dxfId="528" priority="34">
      <formula>(ISNUMBER(SEARCH("CMW",D167)))=TRUE</formula>
    </cfRule>
  </conditionalFormatting>
  <conditionalFormatting sqref="C179">
    <cfRule type="expression" dxfId="527" priority="25">
      <formula>(ISNUMBER(SEARCH("CMW",D167)))=TRUE</formula>
    </cfRule>
  </conditionalFormatting>
  <conditionalFormatting sqref="C183:C184">
    <cfRule type="cellIs" dxfId="526" priority="650" operator="lessThan">
      <formula>1</formula>
    </cfRule>
  </conditionalFormatting>
  <conditionalFormatting sqref="C185">
    <cfRule type="cellIs" dxfId="525" priority="639" operator="lessThan">
      <formula>1</formula>
    </cfRule>
  </conditionalFormatting>
  <conditionalFormatting sqref="C186:C197">
    <cfRule type="cellIs" dxfId="524" priority="173" operator="lessThan">
      <formula>1</formula>
    </cfRule>
  </conditionalFormatting>
  <conditionalFormatting sqref="C9:D9">
    <cfRule type="cellIs" dxfId="522" priority="640" operator="lessThan">
      <formula>0</formula>
    </cfRule>
    <cfRule type="cellIs" dxfId="523" priority="641" operator="greaterThan">
      <formula>0</formula>
    </cfRule>
  </conditionalFormatting>
  <conditionalFormatting sqref="D14">
    <cfRule type="containsText" dxfId="521" priority="652" operator="containsText" text="CANOPY TYPE">
      <formula>NOT(ISERROR(SEARCH("CANOPY TYPE",D14)))</formula>
    </cfRule>
  </conditionalFormatting>
  <conditionalFormatting sqref="D15">
    <cfRule type="expression" dxfId="520" priority="387">
      <formula>(C15="LIGHT SELECTION")</formula>
    </cfRule>
  </conditionalFormatting>
  <conditionalFormatting sqref="D17:D18">
    <cfRule type="expression" dxfId="519" priority="606">
      <formula>($C17="SELECT WORKS")</formula>
    </cfRule>
  </conditionalFormatting>
  <conditionalFormatting sqref="D19">
    <cfRule type="expression" dxfId="518" priority="172">
      <formula>$C19="SELECT CLADDING"</formula>
    </cfRule>
  </conditionalFormatting>
  <conditionalFormatting sqref="D22:D23">
    <cfRule type="expression" dxfId="517" priority="370">
      <formula>($D$14="CANOPY TYPE")</formula>
    </cfRule>
  </conditionalFormatting>
  <conditionalFormatting sqref="D24">
    <cfRule type="expression" dxfId="516" priority="665">
      <formula>ISNUMBER(SEARCH("UV",D14))</formula>
    </cfRule>
  </conditionalFormatting>
  <conditionalFormatting sqref="D25">
    <cfRule type="expression" dxfId="515" priority="592">
      <formula>($D$14="CANOPY TYPE")</formula>
    </cfRule>
  </conditionalFormatting>
  <conditionalFormatting sqref="D26">
    <cfRule type="expression" dxfId="514" priority="614">
      <formula>(ISNUMBER(SEARCH("CMW",D14)))=TRUE</formula>
    </cfRule>
  </conditionalFormatting>
  <conditionalFormatting sqref="D31">
    <cfRule type="containsText" dxfId="513" priority="574" operator="containsText" text="CANOPY TYPE">
      <formula>NOT(ISERROR(SEARCH("CANOPY TYPE",D31)))</formula>
    </cfRule>
  </conditionalFormatting>
  <conditionalFormatting sqref="D32">
    <cfRule type="expression" dxfId="512" priority="400">
      <formula>(C32="LIGHT SELECTION")</formula>
    </cfRule>
  </conditionalFormatting>
  <conditionalFormatting sqref="D34:D35">
    <cfRule type="expression" dxfId="511" priority="567">
      <formula>($C34="SELECT WORKS")</formula>
    </cfRule>
  </conditionalFormatting>
  <conditionalFormatting sqref="D36">
    <cfRule type="expression" dxfId="510" priority="379">
      <formula>$C36="SELECT CLADDING"</formula>
    </cfRule>
  </conditionalFormatting>
  <conditionalFormatting sqref="D39:D40">
    <cfRule type="expression" dxfId="509" priority="344">
      <formula>($D$14="CANOPY TYPE")</formula>
    </cfRule>
  </conditionalFormatting>
  <conditionalFormatting sqref="D41">
    <cfRule type="expression" dxfId="508" priority="586">
      <formula>ISNUMBER(SEARCH("UV",D31))</formula>
    </cfRule>
  </conditionalFormatting>
  <conditionalFormatting sqref="D42">
    <cfRule type="expression" dxfId="507" priority="560">
      <formula>($D$14="CANOPY TYPE")</formula>
    </cfRule>
  </conditionalFormatting>
  <conditionalFormatting sqref="D43">
    <cfRule type="expression" dxfId="506" priority="569">
      <formula>(ISNUMBER(SEARCH("CMW",D31)))=TRUE</formula>
    </cfRule>
  </conditionalFormatting>
  <conditionalFormatting sqref="D48">
    <cfRule type="containsText" dxfId="505" priority="382" operator="containsText" text="CANOPY TYPE">
      <formula>NOT(ISERROR(SEARCH("CANOPY TYPE",D48)))</formula>
    </cfRule>
  </conditionalFormatting>
  <conditionalFormatting sqref="D49">
    <cfRule type="expression" dxfId="504" priority="397">
      <formula>(C15="LIGHT SELECTION")</formula>
    </cfRule>
  </conditionalFormatting>
  <conditionalFormatting sqref="D51:D52">
    <cfRule type="expression" dxfId="503" priority="536">
      <formula>($C51="SELECT WORKS")</formula>
    </cfRule>
  </conditionalFormatting>
  <conditionalFormatting sqref="D53">
    <cfRule type="expression" dxfId="502" priority="380">
      <formula>$C53="SELECT CLADDING"</formula>
    </cfRule>
  </conditionalFormatting>
  <conditionalFormatting sqref="D56:D57">
    <cfRule type="expression" dxfId="501" priority="318">
      <formula>($D$14="CANOPY TYPE")</formula>
    </cfRule>
  </conditionalFormatting>
  <conditionalFormatting sqref="D58">
    <cfRule type="expression" dxfId="500" priority="554">
      <formula>ISNUMBER(SEARCH("UV",D48))</formula>
    </cfRule>
  </conditionalFormatting>
  <conditionalFormatting sqref="D59">
    <cfRule type="expression" dxfId="499" priority="530">
      <formula>($D$14="CANOPY TYPE")</formula>
    </cfRule>
  </conditionalFormatting>
  <conditionalFormatting sqref="D60">
    <cfRule type="expression" dxfId="498" priority="538">
      <formula>(ISNUMBER(SEARCH("CMW",D48)))=TRUE</formula>
    </cfRule>
  </conditionalFormatting>
  <conditionalFormatting sqref="D65">
    <cfRule type="containsText" dxfId="497" priority="381" operator="containsText" text="CANOPY TYPE">
      <formula>NOT(ISERROR(SEARCH("CANOPY TYPE",D65)))</formula>
    </cfRule>
  </conditionalFormatting>
  <conditionalFormatting sqref="D66">
    <cfRule type="expression" dxfId="496" priority="390">
      <formula>(C66="LIGHT SELECTION")</formula>
    </cfRule>
  </conditionalFormatting>
  <conditionalFormatting sqref="D68:D69">
    <cfRule type="expression" dxfId="495" priority="505">
      <formula>($C68="SELECT WORKS")</formula>
    </cfRule>
  </conditionalFormatting>
  <conditionalFormatting sqref="D70">
    <cfRule type="expression" dxfId="494" priority="509">
      <formula>$C70="SELECT CLADDING"</formula>
    </cfRule>
  </conditionalFormatting>
  <conditionalFormatting sqref="D73:D74">
    <cfRule type="expression" dxfId="493" priority="292">
      <formula>($D$14="CANOPY TYPE")</formula>
    </cfRule>
  </conditionalFormatting>
  <conditionalFormatting sqref="D75">
    <cfRule type="expression" dxfId="492" priority="524">
      <formula>ISNUMBER(SEARCH("UV",D65))</formula>
    </cfRule>
  </conditionalFormatting>
  <conditionalFormatting sqref="D76">
    <cfRule type="expression" dxfId="491" priority="499">
      <formula>($D$14="CANOPY TYPE")</formula>
    </cfRule>
  </conditionalFormatting>
  <conditionalFormatting sqref="D77">
    <cfRule type="expression" dxfId="490" priority="507">
      <formula>(ISNUMBER(SEARCH("CMW",D65)))=TRUE</formula>
    </cfRule>
  </conditionalFormatting>
  <conditionalFormatting sqref="D82">
    <cfRule type="containsText" dxfId="489" priority="481" operator="containsText" text="CANOPY TYPE">
      <formula>NOT(ISERROR(SEARCH("CANOPY TYPE",D82)))</formula>
    </cfRule>
  </conditionalFormatting>
  <conditionalFormatting sqref="D83">
    <cfRule type="expression" dxfId="488" priority="389">
      <formula>(C83="LIGHT SELECTION")</formula>
    </cfRule>
  </conditionalFormatting>
  <conditionalFormatting sqref="D85:D86">
    <cfRule type="expression" dxfId="487" priority="473">
      <formula>($C85="SELECT WORKS")</formula>
    </cfRule>
  </conditionalFormatting>
  <conditionalFormatting sqref="D87">
    <cfRule type="expression" dxfId="486" priority="477">
      <formula>$C87="SELECT CLADDING"</formula>
    </cfRule>
  </conditionalFormatting>
  <conditionalFormatting sqref="D90:D91">
    <cfRule type="expression" dxfId="485" priority="266">
      <formula>($D$14="CANOPY TYPE")</formula>
    </cfRule>
  </conditionalFormatting>
  <conditionalFormatting sqref="D92">
    <cfRule type="expression" dxfId="484" priority="493">
      <formula>ISNUMBER(SEARCH("UV",D82))</formula>
    </cfRule>
  </conditionalFormatting>
  <conditionalFormatting sqref="D93">
    <cfRule type="expression" dxfId="483" priority="467">
      <formula>($D$14="CANOPY TYPE")</formula>
    </cfRule>
  </conditionalFormatting>
  <conditionalFormatting sqref="D94">
    <cfRule type="expression" dxfId="482" priority="475">
      <formula>(ISNUMBER(SEARCH("CMW",D82)))=TRUE</formula>
    </cfRule>
  </conditionalFormatting>
  <conditionalFormatting sqref="D99">
    <cfRule type="containsText" dxfId="481" priority="449" operator="containsText" text="CANOPY TYPE">
      <formula>NOT(ISERROR(SEARCH("CANOPY TYPE",D99)))</formula>
    </cfRule>
  </conditionalFormatting>
  <conditionalFormatting sqref="D100">
    <cfRule type="expression" dxfId="480" priority="388">
      <formula>(C100="LIGHT SELECTION")</formula>
    </cfRule>
  </conditionalFormatting>
  <conditionalFormatting sqref="D102:D103">
    <cfRule type="expression" dxfId="479" priority="442">
      <formula>($C102="SELECT WORKS")</formula>
    </cfRule>
  </conditionalFormatting>
  <conditionalFormatting sqref="D104">
    <cfRule type="expression" dxfId="478" priority="378">
      <formula>$C104="SELECT CLADDING"</formula>
    </cfRule>
  </conditionalFormatting>
  <conditionalFormatting sqref="D107:D108">
    <cfRule type="expression" dxfId="477" priority="240">
      <formula>($D$14="CANOPY TYPE")</formula>
    </cfRule>
  </conditionalFormatting>
  <conditionalFormatting sqref="D109">
    <cfRule type="expression" dxfId="476" priority="461">
      <formula>ISNUMBER(SEARCH("UV",D99))</formula>
    </cfRule>
  </conditionalFormatting>
  <conditionalFormatting sqref="D110">
    <cfRule type="expression" dxfId="475" priority="436">
      <formula>($D$14="CANOPY TYPE")</formula>
    </cfRule>
  </conditionalFormatting>
  <conditionalFormatting sqref="D111">
    <cfRule type="expression" dxfId="474" priority="444">
      <formula>(ISNUMBER(SEARCH("CMW",D99)))=TRUE</formula>
    </cfRule>
  </conditionalFormatting>
  <conditionalFormatting sqref="D116">
    <cfRule type="containsText" dxfId="473" priority="220" operator="containsText" text="CANOPY TYPE">
      <formula>NOT(ISERROR(SEARCH("CANOPY TYPE",D116)))</formula>
    </cfRule>
  </conditionalFormatting>
  <conditionalFormatting sqref="D117">
    <cfRule type="expression" dxfId="472" priority="201">
      <formula>(C117="LIGHT SELECTION")</formula>
    </cfRule>
  </conditionalFormatting>
  <conditionalFormatting sqref="D119:D120">
    <cfRule type="expression" dxfId="471" priority="213">
      <formula>($C119="SELECT WORKS")</formula>
    </cfRule>
  </conditionalFormatting>
  <conditionalFormatting sqref="D121">
    <cfRule type="expression" dxfId="470" priority="200">
      <formula>$C121="SELECT CLADDING"</formula>
    </cfRule>
  </conditionalFormatting>
  <conditionalFormatting sqref="D124:D125">
    <cfRule type="expression" dxfId="469" priority="174">
      <formula>($D$14="CANOPY TYPE")</formula>
    </cfRule>
  </conditionalFormatting>
  <conditionalFormatting sqref="D126">
    <cfRule type="expression" dxfId="468" priority="232">
      <formula>ISNUMBER(SEARCH("UV",D116))</formula>
    </cfRule>
  </conditionalFormatting>
  <conditionalFormatting sqref="D127">
    <cfRule type="expression" dxfId="467" priority="209">
      <formula>($D$14="CANOPY TYPE")</formula>
    </cfRule>
  </conditionalFormatting>
  <conditionalFormatting sqref="D128">
    <cfRule type="expression" dxfId="466" priority="215">
      <formula>(ISNUMBER(SEARCH("CMW",D116)))=TRUE</formula>
    </cfRule>
  </conditionalFormatting>
  <conditionalFormatting sqref="D133">
    <cfRule type="containsText" dxfId="465" priority="150" operator="containsText" text="CANOPY TYPE">
      <formula>NOT(ISERROR(SEARCH("CANOPY TYPE",D133)))</formula>
    </cfRule>
  </conditionalFormatting>
  <conditionalFormatting sqref="D134">
    <cfRule type="expression" dxfId="464" priority="131">
      <formula>(C134="LIGHT SELECTION")</formula>
    </cfRule>
  </conditionalFormatting>
  <conditionalFormatting sqref="D136:D137">
    <cfRule type="expression" dxfId="463" priority="143">
      <formula>($C136="SELECT WORKS")</formula>
    </cfRule>
  </conditionalFormatting>
  <conditionalFormatting sqref="D138">
    <cfRule type="expression" dxfId="462" priority="130">
      <formula>$C138="SELECT CLADDING"</formula>
    </cfRule>
  </conditionalFormatting>
  <conditionalFormatting sqref="D141:D142">
    <cfRule type="expression" dxfId="461" priority="114">
      <formula>($D$14="CANOPY TYPE")</formula>
    </cfRule>
  </conditionalFormatting>
  <conditionalFormatting sqref="D143">
    <cfRule type="expression" dxfId="460" priority="162">
      <formula>ISNUMBER(SEARCH("UV",D133))</formula>
    </cfRule>
  </conditionalFormatting>
  <conditionalFormatting sqref="D144">
    <cfRule type="expression" dxfId="459" priority="139">
      <formula>($D$14="CANOPY TYPE")</formula>
    </cfRule>
  </conditionalFormatting>
  <conditionalFormatting sqref="D145">
    <cfRule type="expression" dxfId="458" priority="145">
      <formula>(ISNUMBER(SEARCH("CMW",D133)))=TRUE</formula>
    </cfRule>
  </conditionalFormatting>
  <conditionalFormatting sqref="D150">
    <cfRule type="containsText" dxfId="457" priority="94" operator="containsText" text="CANOPY TYPE">
      <formula>NOT(ISERROR(SEARCH("CANOPY TYPE",D150)))</formula>
    </cfRule>
  </conditionalFormatting>
  <conditionalFormatting sqref="D151">
    <cfRule type="expression" dxfId="456" priority="75">
      <formula>(C151="LIGHT SELECTION")</formula>
    </cfRule>
  </conditionalFormatting>
  <conditionalFormatting sqref="D153:D154">
    <cfRule type="expression" dxfId="455" priority="87">
      <formula>($C153="SELECT WORKS")</formula>
    </cfRule>
  </conditionalFormatting>
  <conditionalFormatting sqref="D155">
    <cfRule type="expression" dxfId="454" priority="74">
      <formula>$C155="SELECT CLADDING"</formula>
    </cfRule>
  </conditionalFormatting>
  <conditionalFormatting sqref="D158:D159">
    <cfRule type="expression" dxfId="453" priority="58">
      <formula>($D$14="CANOPY TYPE")</formula>
    </cfRule>
  </conditionalFormatting>
  <conditionalFormatting sqref="D160">
    <cfRule type="expression" dxfId="452" priority="106">
      <formula>ISNUMBER(SEARCH("UV",D150))</formula>
    </cfRule>
  </conditionalFormatting>
  <conditionalFormatting sqref="D161">
    <cfRule type="expression" dxfId="451" priority="83">
      <formula>($D$14="CANOPY TYPE")</formula>
    </cfRule>
  </conditionalFormatting>
  <conditionalFormatting sqref="D162">
    <cfRule type="expression" dxfId="450" priority="89">
      <formula>(ISNUMBER(SEARCH("CMW",D150)))=TRUE</formula>
    </cfRule>
  </conditionalFormatting>
  <conditionalFormatting sqref="D167">
    <cfRule type="containsText" dxfId="449" priority="38" operator="containsText" text="CANOPY TYPE">
      <formula>NOT(ISERROR(SEARCH("CANOPY TYPE",D167)))</formula>
    </cfRule>
  </conditionalFormatting>
  <conditionalFormatting sqref="D168">
    <cfRule type="expression" dxfId="448" priority="19">
      <formula>(C168="LIGHT SELECTION")</formula>
    </cfRule>
  </conditionalFormatting>
  <conditionalFormatting sqref="D170:D171">
    <cfRule type="expression" dxfId="447" priority="31">
      <formula>($C170="SELECT WORKS")</formula>
    </cfRule>
  </conditionalFormatting>
  <conditionalFormatting sqref="D172">
    <cfRule type="expression" dxfId="446" priority="18">
      <formula>$C172="SELECT CLADDING"</formula>
    </cfRule>
  </conditionalFormatting>
  <conditionalFormatting sqref="D175:D176">
    <cfRule type="expression" dxfId="445" priority="2">
      <formula>($D$14="CANOPY TYPE")</formula>
    </cfRule>
  </conditionalFormatting>
  <conditionalFormatting sqref="D177">
    <cfRule type="expression" dxfId="444" priority="50">
      <formula>ISNUMBER(SEARCH("UV",D167))</formula>
    </cfRule>
  </conditionalFormatting>
  <conditionalFormatting sqref="D178">
    <cfRule type="expression" dxfId="443" priority="27">
      <formula>($D$14="CANOPY TYPE")</formula>
    </cfRule>
  </conditionalFormatting>
  <conditionalFormatting sqref="D179">
    <cfRule type="expression" dxfId="442" priority="33">
      <formula>(ISNUMBER(SEARCH("CMW",D167)))=TRUE</formula>
    </cfRule>
  </conditionalFormatting>
  <conditionalFormatting sqref="E12">
    <cfRule type="expression" dxfId="441" priority="662">
      <formula>AND((ISNUMBER(SEARCH("I-MUAP",$D$14))),E12&lt;2500)</formula>
    </cfRule>
    <cfRule type="expression" dxfId="440" priority="663">
      <formula>ISNUMBER(SEARCH("I-MUAP",$D$14))</formula>
    </cfRule>
    <cfRule type="cellIs" dxfId="439" priority="664" operator="greaterThan">
      <formula>2000</formula>
    </cfRule>
  </conditionalFormatting>
  <conditionalFormatting sqref="E15">
    <cfRule type="expression" dxfId="438" priority="385">
      <formula>(C15="LIGHT SELECTION")</formula>
    </cfRule>
  </conditionalFormatting>
  <conditionalFormatting sqref="E17:E18">
    <cfRule type="expression" dxfId="437" priority="1">
      <formula>$C17="SELECT WORKS"</formula>
    </cfRule>
  </conditionalFormatting>
  <conditionalFormatting sqref="E22:E23">
    <cfRule type="expression" dxfId="434" priority="644">
      <formula>D22="WW PODS"</formula>
    </cfRule>
    <cfRule type="expression" dxfId="435" priority="645">
      <formula>D22="FILTER TYPE"</formula>
    </cfRule>
    <cfRule type="expression" dxfId="433" priority="646">
      <formula>D22="KSA"</formula>
    </cfRule>
    <cfRule type="expression" dxfId="436" priority="667">
      <formula>(D14="CANOPY TYPE")</formula>
    </cfRule>
  </conditionalFormatting>
  <conditionalFormatting sqref="E24">
    <cfRule type="containsText" dxfId="432" priority="654" operator="containsText" text="LONG ">
      <formula>NOT(ISERROR(SEARCH("LONG ",E24)))</formula>
    </cfRule>
  </conditionalFormatting>
  <conditionalFormatting sqref="E29">
    <cfRule type="expression" dxfId="429" priority="583">
      <formula>AND((ISNUMBER(SEARCH("I-MUAP",$D$14))),E29&lt;2500)</formula>
    </cfRule>
    <cfRule type="expression" dxfId="430" priority="584">
      <formula>ISNUMBER(SEARCH("I-MUAP",$D$14))</formula>
    </cfRule>
    <cfRule type="cellIs" dxfId="431" priority="585" operator="greaterThan">
      <formula>2000</formula>
    </cfRule>
  </conditionalFormatting>
  <conditionalFormatting sqref="E34">
    <cfRule type="expression" dxfId="428" priority="566">
      <formula>$C34="SELECT WORKS"</formula>
    </cfRule>
  </conditionalFormatting>
  <conditionalFormatting sqref="E39:E40">
    <cfRule type="expression" dxfId="424" priority="357">
      <formula>D39="WW PODS"</formula>
    </cfRule>
    <cfRule type="expression" dxfId="425" priority="358">
      <formula>D39="FILTER TYPE"</formula>
    </cfRule>
    <cfRule type="expression" dxfId="426" priority="359">
      <formula>D39="KSA"</formula>
    </cfRule>
    <cfRule type="expression" dxfId="427" priority="360">
      <formula>(D31="CANOPY TYPE")</formula>
    </cfRule>
  </conditionalFormatting>
  <conditionalFormatting sqref="E41">
    <cfRule type="containsText" dxfId="423" priority="576" operator="containsText" text="LONG ">
      <formula>NOT(ISERROR(SEARCH("LONG ",E41)))</formula>
    </cfRule>
  </conditionalFormatting>
  <conditionalFormatting sqref="E46">
    <cfRule type="expression" dxfId="422" priority="551">
      <formula>AND((ISNUMBER(SEARCH("I-MUAP",$D$14))),E46&lt;2500)</formula>
    </cfRule>
    <cfRule type="expression" dxfId="421" priority="552">
      <formula>ISNUMBER(SEARCH("I-MUAP",$D$14))</formula>
    </cfRule>
    <cfRule type="cellIs" dxfId="420" priority="553" operator="greaterThan">
      <formula>2000</formula>
    </cfRule>
  </conditionalFormatting>
  <conditionalFormatting sqref="E49">
    <cfRule type="expression" dxfId="419" priority="399">
      <formula>(C49="LIGHT SELECTION")</formula>
    </cfRule>
  </conditionalFormatting>
  <conditionalFormatting sqref="E51:E52">
    <cfRule type="expression" dxfId="418" priority="535">
      <formula>$C51="SELECT WORKS"</formula>
    </cfRule>
  </conditionalFormatting>
  <conditionalFormatting sqref="E56:E57">
    <cfRule type="expression" dxfId="415" priority="331">
      <formula>D56="WW PODS"</formula>
    </cfRule>
    <cfRule type="expression" dxfId="416" priority="332">
      <formula>D56="FILTER TYPE"</formula>
    </cfRule>
    <cfRule type="expression" dxfId="417" priority="333">
      <formula>D56="KSA"</formula>
    </cfRule>
    <cfRule type="expression" dxfId="414" priority="334">
      <formula>(D48="CANOPY TYPE")</formula>
    </cfRule>
  </conditionalFormatting>
  <conditionalFormatting sqref="E58">
    <cfRule type="containsText" dxfId="413" priority="544" operator="containsText" text="LONG ">
      <formula>NOT(ISERROR(SEARCH("LONG ",E58)))</formula>
    </cfRule>
  </conditionalFormatting>
  <conditionalFormatting sqref="E63">
    <cfRule type="expression" dxfId="411" priority="521">
      <formula>AND((ISNUMBER(SEARCH("I-MUAP",$D$14))),E63&lt;2500)</formula>
    </cfRule>
    <cfRule type="expression" dxfId="410" priority="522">
      <formula>ISNUMBER(SEARCH("I-MUAP",$D$14))</formula>
    </cfRule>
    <cfRule type="cellIs" dxfId="412" priority="523" operator="greaterThan">
      <formula>2000</formula>
    </cfRule>
  </conditionalFormatting>
  <conditionalFormatting sqref="E68:E69">
    <cfRule type="expression" dxfId="409" priority="504">
      <formula>$C68="SELECT WORKS"</formula>
    </cfRule>
  </conditionalFormatting>
  <conditionalFormatting sqref="E73:E74">
    <cfRule type="expression" dxfId="408" priority="305">
      <formula>D73="WW PODS"</formula>
    </cfRule>
    <cfRule type="expression" dxfId="405" priority="306">
      <formula>D73="FILTER TYPE"</formula>
    </cfRule>
    <cfRule type="expression" dxfId="407" priority="307">
      <formula>D73="KSA"</formula>
    </cfRule>
    <cfRule type="expression" dxfId="406" priority="308">
      <formula>(D65="CANOPY TYPE")</formula>
    </cfRule>
  </conditionalFormatting>
  <conditionalFormatting sqref="E75">
    <cfRule type="containsText" dxfId="404" priority="514" operator="containsText" text="LONG ">
      <formula>NOT(ISERROR(SEARCH("LONG ",E75)))</formula>
    </cfRule>
  </conditionalFormatting>
  <conditionalFormatting sqref="E80">
    <cfRule type="expression" dxfId="403" priority="490">
      <formula>AND((ISNUMBER(SEARCH("I-MUAP",$D$14))),E80&lt;2500)</formula>
    </cfRule>
    <cfRule type="expression" dxfId="402" priority="491">
      <formula>ISNUMBER(SEARCH("I-MUAP",$D$14))</formula>
    </cfRule>
    <cfRule type="cellIs" dxfId="401" priority="492" operator="greaterThan">
      <formula>2000</formula>
    </cfRule>
  </conditionalFormatting>
  <conditionalFormatting sqref="E85:E86">
    <cfRule type="expression" dxfId="400" priority="472">
      <formula>$C85="SELECT WORKS"</formula>
    </cfRule>
  </conditionalFormatting>
  <conditionalFormatting sqref="E90:E91">
    <cfRule type="expression" dxfId="399" priority="279">
      <formula>D90="WW PODS"</formula>
    </cfRule>
    <cfRule type="expression" dxfId="398" priority="280">
      <formula>D90="FILTER TYPE"</formula>
    </cfRule>
    <cfRule type="expression" dxfId="397" priority="281">
      <formula>D90="KSA"</formula>
    </cfRule>
    <cfRule type="expression" dxfId="396" priority="282">
      <formula>(D82="CANOPY TYPE")</formula>
    </cfRule>
  </conditionalFormatting>
  <conditionalFormatting sqref="E92">
    <cfRule type="containsText" dxfId="395" priority="483" operator="containsText" text="LONG ">
      <formula>NOT(ISERROR(SEARCH("LONG ",E92)))</formula>
    </cfRule>
  </conditionalFormatting>
  <conditionalFormatting sqref="E97">
    <cfRule type="expression" dxfId="394" priority="458">
      <formula>AND((ISNUMBER(SEARCH("I-MUAP",$D$14))),E97&lt;2500)</formula>
    </cfRule>
    <cfRule type="expression" dxfId="393" priority="459">
      <formula>ISNUMBER(SEARCH("I-MUAP",$D$14))</formula>
    </cfRule>
    <cfRule type="cellIs" dxfId="392" priority="460" operator="greaterThan">
      <formula>2000</formula>
    </cfRule>
  </conditionalFormatting>
  <conditionalFormatting sqref="E102:E103">
    <cfRule type="expression" dxfId="391" priority="441">
      <formula>$C102="SELECT WORKS"</formula>
    </cfRule>
  </conditionalFormatting>
  <conditionalFormatting sqref="E107:E108">
    <cfRule type="expression" dxfId="387" priority="253">
      <formula>D107="WW PODS"</formula>
    </cfRule>
    <cfRule type="expression" dxfId="388" priority="254">
      <formula>D107="FILTER TYPE"</formula>
    </cfRule>
    <cfRule type="expression" dxfId="389" priority="255">
      <formula>D107="KSA"</formula>
    </cfRule>
    <cfRule type="expression" dxfId="390" priority="256">
      <formula>(D99="CANOPY TYPE")</formula>
    </cfRule>
  </conditionalFormatting>
  <conditionalFormatting sqref="E109">
    <cfRule type="containsText" dxfId="386" priority="451" operator="containsText" text="LONG ">
      <formula>NOT(ISERROR(SEARCH("LONG ",E109)))</formula>
    </cfRule>
  </conditionalFormatting>
  <conditionalFormatting sqref="E114">
    <cfRule type="expression" dxfId="385" priority="229">
      <formula>AND((ISNUMBER(SEARCH("I-MUAP",$D$14))),E114&lt;2500)</formula>
    </cfRule>
    <cfRule type="expression" dxfId="384" priority="230">
      <formula>ISNUMBER(SEARCH("I-MUAP",$D$14))</formula>
    </cfRule>
    <cfRule type="cellIs" dxfId="383" priority="231" operator="greaterThan">
      <formula>2000</formula>
    </cfRule>
  </conditionalFormatting>
  <conditionalFormatting sqref="E119:E120">
    <cfRule type="expression" dxfId="382" priority="212">
      <formula>$C119="SELECT WORKS"</formula>
    </cfRule>
  </conditionalFormatting>
  <conditionalFormatting sqref="E124:E125">
    <cfRule type="expression" dxfId="379" priority="187">
      <formula>D124="WW PODS"</formula>
    </cfRule>
    <cfRule type="expression" dxfId="378" priority="188">
      <formula>D124="FILTER TYPE"</formula>
    </cfRule>
    <cfRule type="expression" dxfId="381" priority="189">
      <formula>D124="KSA"</formula>
    </cfRule>
    <cfRule type="expression" dxfId="380" priority="190">
      <formula>(D116="CANOPY TYPE")</formula>
    </cfRule>
  </conditionalFormatting>
  <conditionalFormatting sqref="E126">
    <cfRule type="containsText" dxfId="377" priority="222" operator="containsText" text="LONG ">
      <formula>NOT(ISERROR(SEARCH("LONG ",E126)))</formula>
    </cfRule>
  </conditionalFormatting>
  <conditionalFormatting sqref="E131">
    <cfRule type="expression" dxfId="374" priority="159">
      <formula>AND((ISNUMBER(SEARCH("I-MUAP",$D$14))),E131&lt;2500)</formula>
    </cfRule>
    <cfRule type="expression" dxfId="375" priority="160">
      <formula>ISNUMBER(SEARCH("I-MUAP",$D$14))</formula>
    </cfRule>
    <cfRule type="cellIs" dxfId="376" priority="161" operator="greaterThan">
      <formula>2000</formula>
    </cfRule>
  </conditionalFormatting>
  <conditionalFormatting sqref="E136:E137">
    <cfRule type="expression" dxfId="373" priority="142">
      <formula>$C136="SELECT WORKS"</formula>
    </cfRule>
  </conditionalFormatting>
  <conditionalFormatting sqref="E141:E142">
    <cfRule type="expression" dxfId="369" priority="117">
      <formula>D141="WW PODS"</formula>
    </cfRule>
    <cfRule type="expression" dxfId="371" priority="118">
      <formula>D141="FILTER TYPE"</formula>
    </cfRule>
    <cfRule type="expression" dxfId="372" priority="119">
      <formula>D141="KSA"</formula>
    </cfRule>
    <cfRule type="expression" dxfId="370" priority="120">
      <formula>(D133="CANOPY TYPE")</formula>
    </cfRule>
  </conditionalFormatting>
  <conditionalFormatting sqref="E143">
    <cfRule type="containsText" dxfId="368" priority="152" operator="containsText" text="LONG ">
      <formula>NOT(ISERROR(SEARCH("LONG ",E143)))</formula>
    </cfRule>
  </conditionalFormatting>
  <conditionalFormatting sqref="E148">
    <cfRule type="expression" dxfId="366" priority="103">
      <formula>AND((ISNUMBER(SEARCH("I-MUAP",$D$14))),E148&lt;2500)</formula>
    </cfRule>
    <cfRule type="expression" dxfId="365" priority="104">
      <formula>ISNUMBER(SEARCH("I-MUAP",$D$14))</formula>
    </cfRule>
    <cfRule type="cellIs" dxfId="367" priority="105" operator="greaterThan">
      <formula>2000</formula>
    </cfRule>
  </conditionalFormatting>
  <conditionalFormatting sqref="E153:E154">
    <cfRule type="expression" dxfId="364" priority="86">
      <formula>$C153="SELECT WORKS"</formula>
    </cfRule>
  </conditionalFormatting>
  <conditionalFormatting sqref="E158:E159">
    <cfRule type="expression" dxfId="361" priority="61">
      <formula>D158="WW PODS"</formula>
    </cfRule>
    <cfRule type="expression" dxfId="363" priority="62">
      <formula>D158="FILTER TYPE"</formula>
    </cfRule>
    <cfRule type="expression" dxfId="362" priority="63">
      <formula>D158="KSA"</formula>
    </cfRule>
    <cfRule type="expression" dxfId="360" priority="64">
      <formula>(D150="CANOPY TYPE")</formula>
    </cfRule>
  </conditionalFormatting>
  <conditionalFormatting sqref="E160">
    <cfRule type="containsText" dxfId="359" priority="96" operator="containsText" text="LONG ">
      <formula>NOT(ISERROR(SEARCH("LONG ",E160)))</formula>
    </cfRule>
  </conditionalFormatting>
  <conditionalFormatting sqref="E165">
    <cfRule type="expression" dxfId="358" priority="47">
      <formula>AND((ISNUMBER(SEARCH("I-MUAP",$D$14))),E165&lt;2500)</formula>
    </cfRule>
    <cfRule type="expression" dxfId="357" priority="48">
      <formula>ISNUMBER(SEARCH("I-MUAP",$D$14))</formula>
    </cfRule>
    <cfRule type="cellIs" dxfId="356" priority="49" operator="greaterThan">
      <formula>2000</formula>
    </cfRule>
  </conditionalFormatting>
  <conditionalFormatting sqref="E170:E171">
    <cfRule type="expression" dxfId="355" priority="30">
      <formula>$C170="SELECT WORKS"</formula>
    </cfRule>
  </conditionalFormatting>
  <conditionalFormatting sqref="E175:E176">
    <cfRule type="expression" dxfId="354" priority="5">
      <formula>D175="WW PODS"</formula>
    </cfRule>
    <cfRule type="expression" dxfId="353" priority="6">
      <formula>D175="FILTER TYPE"</formula>
    </cfRule>
    <cfRule type="expression" dxfId="352" priority="7">
      <formula>D175="KSA"</formula>
    </cfRule>
    <cfRule type="expression" dxfId="351" priority="8">
      <formula>(D167="CANOPY TYPE")</formula>
    </cfRule>
  </conditionalFormatting>
  <conditionalFormatting sqref="E177">
    <cfRule type="containsText" dxfId="350" priority="40" operator="containsText" text="LONG ">
      <formula>NOT(ISERROR(SEARCH("LONG ",E177)))</formula>
    </cfRule>
  </conditionalFormatting>
  <conditionalFormatting sqref="E12:F12">
    <cfRule type="cellIs" dxfId="349" priority="658" operator="lessThan">
      <formula>1000</formula>
    </cfRule>
  </conditionalFormatting>
  <conditionalFormatting sqref="E14:F14">
    <cfRule type="cellIs" dxfId="348" priority="655" operator="lessThan">
      <formula>1000</formula>
    </cfRule>
  </conditionalFormatting>
  <conditionalFormatting sqref="E25:F27">
    <cfRule type="expression" dxfId="347" priority="593">
      <formula>($D$14="CANOPY TYPE")</formula>
    </cfRule>
  </conditionalFormatting>
  <conditionalFormatting sqref="E29:F29">
    <cfRule type="cellIs" dxfId="346" priority="580" operator="lessThan">
      <formula>1000</formula>
    </cfRule>
  </conditionalFormatting>
  <conditionalFormatting sqref="E31:F31">
    <cfRule type="cellIs" dxfId="345" priority="577" operator="lessThan">
      <formula>1000</formula>
    </cfRule>
  </conditionalFormatting>
  <conditionalFormatting sqref="E32:F32">
    <cfRule type="expression" dxfId="344" priority="423">
      <formula>(C32="LIGHT SELECTION")</formula>
    </cfRule>
  </conditionalFormatting>
  <conditionalFormatting sqref="E42:F44">
    <cfRule type="expression" dxfId="343" priority="561">
      <formula>($D$14="CANOPY TYPE")</formula>
    </cfRule>
  </conditionalFormatting>
  <conditionalFormatting sqref="E46:F46">
    <cfRule type="cellIs" dxfId="342" priority="548" operator="lessThan">
      <formula>1000</formula>
    </cfRule>
  </conditionalFormatting>
  <conditionalFormatting sqref="E48:F48">
    <cfRule type="cellIs" dxfId="341" priority="545" operator="lessThan">
      <formula>1000</formula>
    </cfRule>
  </conditionalFormatting>
  <conditionalFormatting sqref="E59:F61">
    <cfRule type="expression" dxfId="340" priority="531">
      <formula>($D$14="CANOPY TYPE")</formula>
    </cfRule>
  </conditionalFormatting>
  <conditionalFormatting sqref="E63:F63">
    <cfRule type="cellIs" dxfId="339" priority="518" operator="lessThan">
      <formula>1000</formula>
    </cfRule>
  </conditionalFormatting>
  <conditionalFormatting sqref="E65:F65">
    <cfRule type="cellIs" dxfId="338" priority="515" operator="lessThan">
      <formula>1000</formula>
    </cfRule>
  </conditionalFormatting>
  <conditionalFormatting sqref="E66:F66">
    <cfRule type="expression" dxfId="337" priority="416">
      <formula>(C66="LIGHT SELECTION")</formula>
    </cfRule>
  </conditionalFormatting>
  <conditionalFormatting sqref="E76:F78">
    <cfRule type="expression" dxfId="336" priority="500">
      <formula>($D$14="CANOPY TYPE")</formula>
    </cfRule>
  </conditionalFormatting>
  <conditionalFormatting sqref="E80:F80">
    <cfRule type="cellIs" dxfId="335" priority="487" operator="lessThan">
      <formula>1000</formula>
    </cfRule>
  </conditionalFormatting>
  <conditionalFormatting sqref="E82:F82">
    <cfRule type="cellIs" dxfId="334" priority="484" operator="lessThan">
      <formula>1000</formula>
    </cfRule>
  </conditionalFormatting>
  <conditionalFormatting sqref="E83:F83">
    <cfRule type="expression" dxfId="333" priority="412">
      <formula>(C83="LIGHT SELECTION")</formula>
    </cfRule>
  </conditionalFormatting>
  <conditionalFormatting sqref="E93:F95">
    <cfRule type="expression" dxfId="332" priority="468">
      <formula>($D$14="CANOPY TYPE")</formula>
    </cfRule>
  </conditionalFormatting>
  <conditionalFormatting sqref="E97:F97">
    <cfRule type="cellIs" dxfId="331" priority="455" operator="lessThan">
      <formula>1000</formula>
    </cfRule>
  </conditionalFormatting>
  <conditionalFormatting sqref="E99:F99">
    <cfRule type="cellIs" dxfId="330" priority="452" operator="lessThan">
      <formula>1000</formula>
    </cfRule>
  </conditionalFormatting>
  <conditionalFormatting sqref="E100:F100">
    <cfRule type="expression" dxfId="329" priority="408">
      <formula>(C100="LIGHT SELECTION")</formula>
    </cfRule>
  </conditionalFormatting>
  <conditionalFormatting sqref="E110:F112 E127:F129 E144:F146 E161:F163 E178:F180">
    <cfRule type="expression" dxfId="328" priority="437">
      <formula>($D$14="CANOPY TYPE")</formula>
    </cfRule>
  </conditionalFormatting>
  <conditionalFormatting sqref="E114:F114">
    <cfRule type="cellIs" dxfId="327" priority="226" operator="lessThan">
      <formula>1000</formula>
    </cfRule>
  </conditionalFormatting>
  <conditionalFormatting sqref="E116:F116">
    <cfRule type="cellIs" dxfId="326" priority="223" operator="lessThan">
      <formula>1000</formula>
    </cfRule>
  </conditionalFormatting>
  <conditionalFormatting sqref="E117:F117">
    <cfRule type="expression" dxfId="325" priority="205">
      <formula>(C117="LIGHT SELECTION")</formula>
    </cfRule>
  </conditionalFormatting>
  <conditionalFormatting sqref="E131:F131">
    <cfRule type="cellIs" dxfId="324" priority="156" operator="lessThan">
      <formula>1000</formula>
    </cfRule>
  </conditionalFormatting>
  <conditionalFormatting sqref="E133:F133">
    <cfRule type="cellIs" dxfId="323" priority="153" operator="lessThan">
      <formula>1000</formula>
    </cfRule>
  </conditionalFormatting>
  <conditionalFormatting sqref="E134:F134">
    <cfRule type="expression" dxfId="322" priority="135">
      <formula>(C134="LIGHT SELECTION")</formula>
    </cfRule>
  </conditionalFormatting>
  <conditionalFormatting sqref="E148:F148">
    <cfRule type="cellIs" dxfId="321" priority="100" operator="lessThan">
      <formula>1000</formula>
    </cfRule>
  </conditionalFormatting>
  <conditionalFormatting sqref="E150:F150">
    <cfRule type="cellIs" dxfId="320" priority="97" operator="lessThan">
      <formula>1000</formula>
    </cfRule>
  </conditionalFormatting>
  <conditionalFormatting sqref="E151:F151">
    <cfRule type="expression" dxfId="319" priority="79">
      <formula>(C151="LIGHT SELECTION")</formula>
    </cfRule>
  </conditionalFormatting>
  <conditionalFormatting sqref="E165:F165">
    <cfRule type="cellIs" dxfId="318" priority="44" operator="lessThan">
      <formula>1000</formula>
    </cfRule>
  </conditionalFormatting>
  <conditionalFormatting sqref="E167:F167">
    <cfRule type="cellIs" dxfId="317" priority="41" operator="lessThan">
      <formula>1000</formula>
    </cfRule>
  </conditionalFormatting>
  <conditionalFormatting sqref="E168:F168">
    <cfRule type="expression" dxfId="316" priority="23">
      <formula>(C168="LIGHT SELECTION")</formula>
    </cfRule>
  </conditionalFormatting>
  <conditionalFormatting sqref="F12">
    <cfRule type="cellIs" dxfId="315" priority="659" operator="greaterThan">
      <formula>3001</formula>
    </cfRule>
  </conditionalFormatting>
  <conditionalFormatting sqref="F15">
    <cfRule type="expression" dxfId="314" priority="425">
      <formula>(C15="LED STRIP")</formula>
    </cfRule>
    <cfRule type="expression" dxfId="312" priority="647">
      <formula>(C15="LIGHT SELECTION")</formula>
    </cfRule>
    <cfRule type="expression" dxfId="313" priority="649">
      <formula>(C15="FLO")</formula>
    </cfRule>
    <cfRule type="expression" dxfId="311" priority="681">
      <formula>(D49="LIGHT SELECTION")</formula>
    </cfRule>
  </conditionalFormatting>
  <conditionalFormatting sqref="F22:F23">
    <cfRule type="expression" dxfId="307" priority="672">
      <formula>D22="NF"</formula>
    </cfRule>
    <cfRule type="expression" dxfId="308" priority="673">
      <formula>D22="WW PODS"</formula>
    </cfRule>
    <cfRule type="expression" dxfId="303" priority="674">
      <formula>D22="GRILLE"</formula>
    </cfRule>
    <cfRule type="expression" dxfId="302" priority="675">
      <formula>D22="CENTREX"</formula>
    </cfRule>
    <cfRule type="expression" dxfId="304" priority="676" stopIfTrue="1">
      <formula>D14="canopy type"</formula>
    </cfRule>
    <cfRule type="expression" dxfId="309" priority="677">
      <formula>(((I14*3600)/(C22*I11))^2+20)&gt;300</formula>
    </cfRule>
    <cfRule type="expression" dxfId="305" priority="678" stopIfTrue="1">
      <formula>(ISNUMBER(SEARCH("UV",D14)))</formula>
    </cfRule>
    <cfRule type="expression" dxfId="306" priority="679">
      <formula>(((I14*3600)/(C22*I11))^2+20)&gt;180</formula>
    </cfRule>
    <cfRule type="expression" dxfId="310" priority="680">
      <formula>D22="KSA"</formula>
    </cfRule>
  </conditionalFormatting>
  <conditionalFormatting sqref="F24">
    <cfRule type="cellIs" dxfId="301" priority="653" operator="lessThan">
      <formula>2100</formula>
    </cfRule>
  </conditionalFormatting>
  <conditionalFormatting sqref="F29">
    <cfRule type="cellIs" dxfId="300" priority="581" operator="greaterThan">
      <formula>3001</formula>
    </cfRule>
  </conditionalFormatting>
  <conditionalFormatting sqref="F32">
    <cfRule type="expression" dxfId="297" priority="421">
      <formula>(C32="LED STRIP")</formula>
    </cfRule>
    <cfRule type="expression" dxfId="298" priority="422">
      <formula>(C32="LIGHT SELECTION")</formula>
    </cfRule>
    <cfRule type="expression" dxfId="299" priority="424">
      <formula>(C32="FLO")</formula>
    </cfRule>
  </conditionalFormatting>
  <conditionalFormatting sqref="F39:F40">
    <cfRule type="expression" dxfId="291" priority="361">
      <formula>D39="NF"</formula>
    </cfRule>
    <cfRule type="expression" dxfId="292" priority="362">
      <formula>D39="WW PODS"</formula>
    </cfRule>
    <cfRule type="expression" dxfId="293" priority="363">
      <formula>D39="GRILLE"</formula>
    </cfRule>
    <cfRule type="expression" dxfId="294" priority="364">
      <formula>D39="CENTREX"</formula>
    </cfRule>
    <cfRule type="expression" dxfId="295" priority="365" stopIfTrue="1">
      <formula>D31="canopy type"</formula>
    </cfRule>
    <cfRule type="expression" dxfId="296" priority="366">
      <formula>(((I31*3600)/(C39*I28))^2+20)&gt;300</formula>
    </cfRule>
    <cfRule type="expression" dxfId="289" priority="367" stopIfTrue="1">
      <formula>(ISNUMBER(SEARCH("UV",D31)))</formula>
    </cfRule>
    <cfRule type="expression" dxfId="290" priority="368">
      <formula>(((I31*3600)/(C39*I28))^2+20)&gt;180</formula>
    </cfRule>
    <cfRule type="expression" dxfId="288" priority="369">
      <formula>D39="KSA"</formula>
    </cfRule>
  </conditionalFormatting>
  <conditionalFormatting sqref="F41">
    <cfRule type="cellIs" dxfId="287" priority="575" operator="lessThan">
      <formula>2100</formula>
    </cfRule>
  </conditionalFormatting>
  <conditionalFormatting sqref="F46">
    <cfRule type="cellIs" dxfId="286" priority="549" operator="greaterThan">
      <formula>3001</formula>
    </cfRule>
  </conditionalFormatting>
  <conditionalFormatting sqref="F49">
    <cfRule type="expression" dxfId="282" priority="418">
      <formula>(C49="LED STRIP")</formula>
    </cfRule>
    <cfRule type="expression" dxfId="283" priority="419">
      <formula>(C49="LIGHT SELECTION")</formula>
    </cfRule>
    <cfRule type="expression" dxfId="284" priority="420">
      <formula>(C49="FLO")</formula>
    </cfRule>
    <cfRule type="expression" dxfId="285" priority="682">
      <formula>(#REF!="LIGHT SELECTION")</formula>
    </cfRule>
  </conditionalFormatting>
  <conditionalFormatting sqref="F56:F57">
    <cfRule type="expression" dxfId="281" priority="335">
      <formula>D56="NF"</formula>
    </cfRule>
    <cfRule type="expression" dxfId="273" priority="336">
      <formula>D56="WW PODS"</formula>
    </cfRule>
    <cfRule type="expression" dxfId="277" priority="337">
      <formula>D56="GRILLE"</formula>
    </cfRule>
    <cfRule type="expression" dxfId="278" priority="338">
      <formula>D56="CENTREX"</formula>
    </cfRule>
    <cfRule type="expression" dxfId="279" priority="339" stopIfTrue="1">
      <formula>D48="canopy type"</formula>
    </cfRule>
    <cfRule type="expression" dxfId="274" priority="340">
      <formula>(((I48*3600)/(C56*I45))^2+20)&gt;300</formula>
    </cfRule>
    <cfRule type="expression" dxfId="276" priority="341" stopIfTrue="1">
      <formula>(ISNUMBER(SEARCH("UV",D48)))</formula>
    </cfRule>
    <cfRule type="expression" dxfId="280" priority="342">
      <formula>(((I48*3600)/(C56*I45))^2+20)&gt;180</formula>
    </cfRule>
    <cfRule type="expression" dxfId="275" priority="343">
      <formula>D56="KSA"</formula>
    </cfRule>
  </conditionalFormatting>
  <conditionalFormatting sqref="F58">
    <cfRule type="cellIs" dxfId="272" priority="543" operator="lessThan">
      <formula>2100</formula>
    </cfRule>
  </conditionalFormatting>
  <conditionalFormatting sqref="F63">
    <cfRule type="cellIs" dxfId="271" priority="519" operator="greaterThan">
      <formula>3001</formula>
    </cfRule>
  </conditionalFormatting>
  <conditionalFormatting sqref="F66">
    <cfRule type="expression" dxfId="270" priority="414">
      <formula>(C66="LED STRIP")</formula>
    </cfRule>
    <cfRule type="expression" dxfId="269" priority="415">
      <formula>(C66="LIGHT SELECTION")</formula>
    </cfRule>
    <cfRule type="expression" dxfId="268" priority="417">
      <formula>(C66="FLO")</formula>
    </cfRule>
  </conditionalFormatting>
  <conditionalFormatting sqref="F73:F74">
    <cfRule type="expression" dxfId="267" priority="309">
      <formula>D73="NF"</formula>
    </cfRule>
    <cfRule type="expression" dxfId="266" priority="310">
      <formula>D73="WW PODS"</formula>
    </cfRule>
    <cfRule type="expression" dxfId="265" priority="311">
      <formula>D73="GRILLE"</formula>
    </cfRule>
    <cfRule type="expression" dxfId="264" priority="312">
      <formula>D73="CENTREX"</formula>
    </cfRule>
    <cfRule type="expression" dxfId="263" priority="313" stopIfTrue="1">
      <formula>D65="canopy type"</formula>
    </cfRule>
    <cfRule type="expression" dxfId="262" priority="314">
      <formula>(((I65*3600)/(C73*I62))^2+20)&gt;300</formula>
    </cfRule>
    <cfRule type="expression" dxfId="261" priority="315" stopIfTrue="1">
      <formula>(ISNUMBER(SEARCH("UV",D65)))</formula>
    </cfRule>
    <cfRule type="expression" dxfId="260" priority="316">
      <formula>(((I65*3600)/(C73*I62))^2+20)&gt;180</formula>
    </cfRule>
    <cfRule type="expression" dxfId="259" priority="317">
      <formula>D73="KSA"</formula>
    </cfRule>
  </conditionalFormatting>
  <conditionalFormatting sqref="F75">
    <cfRule type="cellIs" dxfId="258" priority="513" operator="lessThan">
      <formula>2100</formula>
    </cfRule>
  </conditionalFormatting>
  <conditionalFormatting sqref="F80">
    <cfRule type="cellIs" dxfId="257" priority="488" operator="greaterThan">
      <formula>3001</formula>
    </cfRule>
  </conditionalFormatting>
  <conditionalFormatting sqref="F83">
    <cfRule type="expression" dxfId="256" priority="410">
      <formula>(C83="LED STRIP")</formula>
    </cfRule>
    <cfRule type="expression" dxfId="254" priority="411">
      <formula>(C83="LIGHT SELECTION")</formula>
    </cfRule>
    <cfRule type="expression" dxfId="255" priority="413">
      <formula>(C83="FLO")</formula>
    </cfRule>
  </conditionalFormatting>
  <conditionalFormatting sqref="F90:F91">
    <cfRule type="expression" dxfId="249" priority="283">
      <formula>D90="NF"</formula>
    </cfRule>
    <cfRule type="expression" dxfId="248" priority="284">
      <formula>D90="WW PODS"</formula>
    </cfRule>
    <cfRule type="expression" dxfId="247" priority="285">
      <formula>D90="GRILLE"</formula>
    </cfRule>
    <cfRule type="expression" dxfId="246" priority="286">
      <formula>D90="CENTREX"</formula>
    </cfRule>
    <cfRule type="expression" dxfId="250" priority="287" stopIfTrue="1">
      <formula>D82="canopy type"</formula>
    </cfRule>
    <cfRule type="expression" dxfId="251" priority="288">
      <formula>(((I82*3600)/(C90*I79))^2+20)&gt;300</formula>
    </cfRule>
    <cfRule type="expression" dxfId="252" priority="289" stopIfTrue="1">
      <formula>(ISNUMBER(SEARCH("UV",D82)))</formula>
    </cfRule>
    <cfRule type="expression" dxfId="245" priority="290">
      <formula>(((I82*3600)/(C90*I79))^2+20)&gt;180</formula>
    </cfRule>
    <cfRule type="expression" dxfId="253" priority="291">
      <formula>D90="KSA"</formula>
    </cfRule>
  </conditionalFormatting>
  <conditionalFormatting sqref="F92">
    <cfRule type="cellIs" dxfId="244" priority="482" operator="lessThan">
      <formula>2100</formula>
    </cfRule>
  </conditionalFormatting>
  <conditionalFormatting sqref="F97">
    <cfRule type="cellIs" dxfId="243" priority="456" operator="greaterThan">
      <formula>3001</formula>
    </cfRule>
  </conditionalFormatting>
  <conditionalFormatting sqref="F100">
    <cfRule type="expression" dxfId="241" priority="406">
      <formula>(C100="LED STRIP")</formula>
    </cfRule>
    <cfRule type="expression" dxfId="242" priority="407">
      <formula>(C100="LIGHT SELECTION")</formula>
    </cfRule>
    <cfRule type="expression" dxfId="240" priority="409">
      <formula>(C100="FLO")</formula>
    </cfRule>
  </conditionalFormatting>
  <conditionalFormatting sqref="F107:F108">
    <cfRule type="expression" dxfId="231" priority="257">
      <formula>D107="NF"</formula>
    </cfRule>
    <cfRule type="expression" dxfId="232" priority="258">
      <formula>D107="WW PODS"</formula>
    </cfRule>
    <cfRule type="expression" dxfId="233" priority="259">
      <formula>D107="GRILLE"</formula>
    </cfRule>
    <cfRule type="expression" dxfId="234" priority="260">
      <formula>D107="CENTREX"</formula>
    </cfRule>
    <cfRule type="expression" dxfId="238" priority="261" stopIfTrue="1">
      <formula>D99="canopy type"</formula>
    </cfRule>
    <cfRule type="expression" dxfId="239" priority="262">
      <formula>(((I99*3600)/(C107*I96))^2+20)&gt;300</formula>
    </cfRule>
    <cfRule type="expression" dxfId="237" priority="263" stopIfTrue="1">
      <formula>(ISNUMBER(SEARCH("UV",D99)))</formula>
    </cfRule>
    <cfRule type="expression" dxfId="236" priority="264">
      <formula>(((I99*3600)/(C107*I96))^2+20)&gt;180</formula>
    </cfRule>
    <cfRule type="expression" dxfId="235" priority="265">
      <formula>D107="KSA"</formula>
    </cfRule>
  </conditionalFormatting>
  <conditionalFormatting sqref="F109">
    <cfRule type="cellIs" dxfId="230" priority="450" operator="lessThan">
      <formula>2100</formula>
    </cfRule>
  </conditionalFormatting>
  <conditionalFormatting sqref="F114">
    <cfRule type="cellIs" dxfId="229" priority="227" operator="greaterThan">
      <formula>3001</formula>
    </cfRule>
  </conditionalFormatting>
  <conditionalFormatting sqref="F117">
    <cfRule type="expression" dxfId="228" priority="203">
      <formula>(C117="LED STRIP")</formula>
    </cfRule>
    <cfRule type="expression" dxfId="227" priority="204">
      <formula>(C117="LIGHT SELECTION")</formula>
    </cfRule>
    <cfRule type="expression" dxfId="226" priority="206">
      <formula>(C117="FLO")</formula>
    </cfRule>
  </conditionalFormatting>
  <conditionalFormatting sqref="F124:F125">
    <cfRule type="expression" dxfId="225" priority="191">
      <formula>D124="NF"</formula>
    </cfRule>
    <cfRule type="expression" dxfId="224" priority="192">
      <formula>D124="WW PODS"</formula>
    </cfRule>
    <cfRule type="expression" dxfId="223" priority="193">
      <formula>D124="GRILLE"</formula>
    </cfRule>
    <cfRule type="expression" dxfId="222" priority="194">
      <formula>D124="CENTREX"</formula>
    </cfRule>
    <cfRule type="expression" dxfId="221" priority="195" stopIfTrue="1">
      <formula>D116="canopy type"</formula>
    </cfRule>
    <cfRule type="expression" dxfId="220" priority="196">
      <formula>(((I116*3600)/(C124*I113))^2+20)&gt;300</formula>
    </cfRule>
    <cfRule type="expression" dxfId="219" priority="197" stopIfTrue="1">
      <formula>(ISNUMBER(SEARCH("UV",D116)))</formula>
    </cfRule>
    <cfRule type="expression" dxfId="218" priority="198">
      <formula>(((I116*3600)/(C124*I113))^2+20)&gt;180</formula>
    </cfRule>
    <cfRule type="expression" dxfId="217" priority="199">
      <formula>D124="KSA"</formula>
    </cfRule>
  </conditionalFormatting>
  <conditionalFormatting sqref="F126">
    <cfRule type="cellIs" dxfId="216" priority="221" operator="lessThan">
      <formula>2100</formula>
    </cfRule>
  </conditionalFormatting>
  <conditionalFormatting sqref="F131">
    <cfRule type="cellIs" dxfId="215" priority="157" operator="greaterThan">
      <formula>3001</formula>
    </cfRule>
  </conditionalFormatting>
  <conditionalFormatting sqref="F134">
    <cfRule type="expression" dxfId="214" priority="133">
      <formula>(C134="LED STRIP")</formula>
    </cfRule>
    <cfRule type="expression" dxfId="213" priority="134">
      <formula>(C134="LIGHT SELECTION")</formula>
    </cfRule>
    <cfRule type="expression" dxfId="212" priority="136">
      <formula>(C134="FLO")</formula>
    </cfRule>
  </conditionalFormatting>
  <conditionalFormatting sqref="F141:F142">
    <cfRule type="expression" dxfId="208" priority="121">
      <formula>D141="NF"</formula>
    </cfRule>
    <cfRule type="expression" dxfId="210" priority="122">
      <formula>D141="WW PODS"</formula>
    </cfRule>
    <cfRule type="expression" dxfId="211" priority="123">
      <formula>D141="GRILLE"</formula>
    </cfRule>
    <cfRule type="expression" dxfId="209" priority="124">
      <formula>D141="CENTREX"</formula>
    </cfRule>
    <cfRule type="expression" dxfId="207" priority="125" stopIfTrue="1">
      <formula>D133="canopy type"</formula>
    </cfRule>
    <cfRule type="expression" dxfId="206" priority="126">
      <formula>(((I133*3600)/(C141*I130))^2+20)&gt;300</formula>
    </cfRule>
    <cfRule type="expression" dxfId="205" priority="127" stopIfTrue="1">
      <formula>(ISNUMBER(SEARCH("UV",D133)))</formula>
    </cfRule>
    <cfRule type="expression" dxfId="204" priority="128">
      <formula>(((I133*3600)/(C141*I130))^2+20)&gt;180</formula>
    </cfRule>
    <cfRule type="expression" dxfId="203" priority="129">
      <formula>D141="KSA"</formula>
    </cfRule>
  </conditionalFormatting>
  <conditionalFormatting sqref="F143">
    <cfRule type="cellIs" dxfId="202" priority="151" operator="lessThan">
      <formula>2100</formula>
    </cfRule>
  </conditionalFormatting>
  <conditionalFormatting sqref="F148">
    <cfRule type="cellIs" dxfId="201" priority="101" operator="greaterThan">
      <formula>3001</formula>
    </cfRule>
  </conditionalFormatting>
  <conditionalFormatting sqref="F151">
    <cfRule type="expression" dxfId="198" priority="77">
      <formula>(C151="LED STRIP")</formula>
    </cfRule>
    <cfRule type="expression" dxfId="199" priority="78">
      <formula>(C151="LIGHT SELECTION")</formula>
    </cfRule>
    <cfRule type="expression" dxfId="200" priority="80">
      <formula>(C151="FLO")</formula>
    </cfRule>
  </conditionalFormatting>
  <conditionalFormatting sqref="F158:F159">
    <cfRule type="expression" dxfId="196" priority="65">
      <formula>D158="NF"</formula>
    </cfRule>
    <cfRule type="expression" dxfId="194" priority="66">
      <formula>D158="WW PODS"</formula>
    </cfRule>
    <cfRule type="expression" dxfId="190" priority="67">
      <formula>D158="GRILLE"</formula>
    </cfRule>
    <cfRule type="expression" dxfId="191" priority="68">
      <formula>D158="CENTREX"</formula>
    </cfRule>
    <cfRule type="expression" dxfId="192" priority="69" stopIfTrue="1">
      <formula>D150="canopy type"</formula>
    </cfRule>
    <cfRule type="expression" dxfId="189" priority="70">
      <formula>(((I150*3600)/(C158*I147))^2+20)&gt;300</formula>
    </cfRule>
    <cfRule type="expression" dxfId="197" priority="71" stopIfTrue="1">
      <formula>(ISNUMBER(SEARCH("UV",D150)))</formula>
    </cfRule>
    <cfRule type="expression" dxfId="195" priority="72">
      <formula>(((I150*3600)/(C158*I147))^2+20)&gt;180</formula>
    </cfRule>
    <cfRule type="expression" dxfId="193" priority="73">
      <formula>D158="KSA"</formula>
    </cfRule>
  </conditionalFormatting>
  <conditionalFormatting sqref="F160">
    <cfRule type="cellIs" dxfId="188" priority="95" operator="lessThan">
      <formula>2100</formula>
    </cfRule>
  </conditionalFormatting>
  <conditionalFormatting sqref="F165">
    <cfRule type="cellIs" dxfId="187" priority="45" operator="greaterThan">
      <formula>3001</formula>
    </cfRule>
  </conditionalFormatting>
  <conditionalFormatting sqref="F168">
    <cfRule type="expression" dxfId="186" priority="21">
      <formula>(C168="LED STRIP")</formula>
    </cfRule>
    <cfRule type="expression" dxfId="184" priority="22">
      <formula>(C168="LIGHT SELECTION")</formula>
    </cfRule>
    <cfRule type="expression" dxfId="185" priority="24">
      <formula>(C168="FLO")</formula>
    </cfRule>
  </conditionalFormatting>
  <conditionalFormatting sqref="F175:F176">
    <cfRule type="expression" dxfId="183" priority="9">
      <formula>D175="NF"</formula>
    </cfRule>
    <cfRule type="expression" dxfId="182" priority="10">
      <formula>D175="WW PODS"</formula>
    </cfRule>
    <cfRule type="expression" dxfId="180" priority="11">
      <formula>D175="GRILLE"</formula>
    </cfRule>
    <cfRule type="expression" dxfId="179" priority="12">
      <formula>D175="CENTREX"</formula>
    </cfRule>
    <cfRule type="expression" dxfId="177" priority="13" stopIfTrue="1">
      <formula>D167="canopy type"</formula>
    </cfRule>
    <cfRule type="expression" dxfId="176" priority="14">
      <formula>(((I167*3600)/(C175*I164))^2+20)&gt;300</formula>
    </cfRule>
    <cfRule type="expression" dxfId="175" priority="15" stopIfTrue="1">
      <formula>(ISNUMBER(SEARCH("UV",D167)))</formula>
    </cfRule>
    <cfRule type="expression" dxfId="178" priority="16">
      <formula>(((I167*3600)/(C175*I164))^2+20)&gt;180</formula>
    </cfRule>
    <cfRule type="expression" dxfId="181" priority="17">
      <formula>D175="KSA"</formula>
    </cfRule>
  </conditionalFormatting>
  <conditionalFormatting sqref="F177">
    <cfRule type="cellIs" dxfId="174" priority="39" operator="lessThan">
      <formula>2100</formula>
    </cfRule>
  </conditionalFormatting>
  <conditionalFormatting sqref="G11">
    <cfRule type="expression" dxfId="173" priority="661">
      <formula>((F14-50)/H14)&lt;950</formula>
    </cfRule>
  </conditionalFormatting>
  <conditionalFormatting sqref="G12">
    <cfRule type="expression" dxfId="172" priority="660">
      <formula>((F14-50)/H14)&lt;950</formula>
    </cfRule>
  </conditionalFormatting>
  <conditionalFormatting sqref="G14">
    <cfRule type="cellIs" dxfId="171" priority="656" operator="lessThan">
      <formula>400</formula>
    </cfRule>
  </conditionalFormatting>
  <conditionalFormatting sqref="G28">
    <cfRule type="expression" dxfId="170" priority="604">
      <formula>((F31-50)/H31)&lt;950</formula>
    </cfRule>
  </conditionalFormatting>
  <conditionalFormatting sqref="G29">
    <cfRule type="expression" dxfId="169" priority="582">
      <formula>((F31-50)/H31)&lt;950</formula>
    </cfRule>
  </conditionalFormatting>
  <conditionalFormatting sqref="G31">
    <cfRule type="cellIs" dxfId="168" priority="578" operator="lessThan">
      <formula>400</formula>
    </cfRule>
  </conditionalFormatting>
  <conditionalFormatting sqref="G45">
    <cfRule type="expression" dxfId="167" priority="620">
      <formula>((F48-50)/H48)&lt;950</formula>
    </cfRule>
  </conditionalFormatting>
  <conditionalFormatting sqref="G46">
    <cfRule type="expression" dxfId="166" priority="550">
      <formula>((F48-50)/H48)&lt;950</formula>
    </cfRule>
  </conditionalFormatting>
  <conditionalFormatting sqref="G48">
    <cfRule type="cellIs" dxfId="165" priority="546" operator="lessThan">
      <formula>400</formula>
    </cfRule>
  </conditionalFormatting>
  <conditionalFormatting sqref="G62">
    <cfRule type="expression" dxfId="164" priority="621">
      <formula>((F65-50)/H65)&lt;950</formula>
    </cfRule>
  </conditionalFormatting>
  <conditionalFormatting sqref="G63">
    <cfRule type="expression" dxfId="163" priority="520">
      <formula>((F65-50)/H65)&lt;950</formula>
    </cfRule>
  </conditionalFormatting>
  <conditionalFormatting sqref="G65">
    <cfRule type="cellIs" dxfId="162" priority="516" operator="lessThan">
      <formula>400</formula>
    </cfRule>
  </conditionalFormatting>
  <conditionalFormatting sqref="G79">
    <cfRule type="expression" dxfId="161" priority="622">
      <formula>((F82-50)/H82)&lt;950</formula>
    </cfRule>
  </conditionalFormatting>
  <conditionalFormatting sqref="G80">
    <cfRule type="expression" dxfId="160" priority="489">
      <formula>((F82-50)/H82)&lt;950</formula>
    </cfRule>
  </conditionalFormatting>
  <conditionalFormatting sqref="G82">
    <cfRule type="cellIs" dxfId="159" priority="485" operator="lessThan">
      <formula>400</formula>
    </cfRule>
  </conditionalFormatting>
  <conditionalFormatting sqref="G96">
    <cfRule type="expression" dxfId="158" priority="632">
      <formula>((F99-50)/H99)&lt;950</formula>
    </cfRule>
  </conditionalFormatting>
  <conditionalFormatting sqref="G97">
    <cfRule type="expression" dxfId="157" priority="457">
      <formula>((F99-50)/H99)&lt;950</formula>
    </cfRule>
  </conditionalFormatting>
  <conditionalFormatting sqref="G99">
    <cfRule type="cellIs" dxfId="156" priority="453" operator="lessThan">
      <formula>400</formula>
    </cfRule>
  </conditionalFormatting>
  <conditionalFormatting sqref="G113">
    <cfRule type="expression" dxfId="155" priority="239">
      <formula>((F116-50)/H116)&lt;950</formula>
    </cfRule>
  </conditionalFormatting>
  <conditionalFormatting sqref="G114">
    <cfRule type="expression" dxfId="154" priority="228">
      <formula>((F116-50)/H116)&lt;950</formula>
    </cfRule>
  </conditionalFormatting>
  <conditionalFormatting sqref="G116">
    <cfRule type="cellIs" dxfId="153" priority="224" operator="lessThan">
      <formula>400</formula>
    </cfRule>
  </conditionalFormatting>
  <conditionalFormatting sqref="G130">
    <cfRule type="expression" dxfId="152" priority="169">
      <formula>((F133-50)/H133)&lt;950</formula>
    </cfRule>
  </conditionalFormatting>
  <conditionalFormatting sqref="G131">
    <cfRule type="expression" dxfId="151" priority="158">
      <formula>((F133-50)/H133)&lt;950</formula>
    </cfRule>
  </conditionalFormatting>
  <conditionalFormatting sqref="G133">
    <cfRule type="cellIs" dxfId="150" priority="154" operator="lessThan">
      <formula>400</formula>
    </cfRule>
  </conditionalFormatting>
  <conditionalFormatting sqref="G147">
    <cfRule type="expression" dxfId="149" priority="113">
      <formula>((F150-50)/H150)&lt;950</formula>
    </cfRule>
  </conditionalFormatting>
  <conditionalFormatting sqref="G148">
    <cfRule type="expression" dxfId="148" priority="102">
      <formula>((F150-50)/H150)&lt;950</formula>
    </cfRule>
  </conditionalFormatting>
  <conditionalFormatting sqref="G150">
    <cfRule type="cellIs" dxfId="147" priority="98" operator="lessThan">
      <formula>400</formula>
    </cfRule>
  </conditionalFormatting>
  <conditionalFormatting sqref="G164">
    <cfRule type="expression" dxfId="146" priority="57">
      <formula>((F167-50)/H167)&lt;950</formula>
    </cfRule>
  </conditionalFormatting>
  <conditionalFormatting sqref="G165">
    <cfRule type="expression" dxfId="145" priority="46">
      <formula>((F167-50)/H167)&lt;950</formula>
    </cfRule>
  </conditionalFormatting>
  <conditionalFormatting sqref="G167">
    <cfRule type="cellIs" dxfId="144" priority="42" operator="lessThan">
      <formula>400</formula>
    </cfRule>
  </conditionalFormatting>
  <conditionalFormatting sqref="I14">
    <cfRule type="cellIs" dxfId="143" priority="657" operator="lessThan">
      <formula>0.1</formula>
    </cfRule>
  </conditionalFormatting>
  <conditionalFormatting sqref="I31">
    <cfRule type="cellIs" dxfId="142" priority="579" operator="lessThan">
      <formula>0.1</formula>
    </cfRule>
  </conditionalFormatting>
  <conditionalFormatting sqref="I48">
    <cfRule type="cellIs" dxfId="141" priority="547" operator="lessThan">
      <formula>0.1</formula>
    </cfRule>
  </conditionalFormatting>
  <conditionalFormatting sqref="I65">
    <cfRule type="cellIs" dxfId="140" priority="517" operator="lessThan">
      <formula>0.1</formula>
    </cfRule>
  </conditionalFormatting>
  <conditionalFormatting sqref="I82">
    <cfRule type="cellIs" dxfId="139" priority="486" operator="lessThan">
      <formula>0.1</formula>
    </cfRule>
  </conditionalFormatting>
  <conditionalFormatting sqref="I99">
    <cfRule type="cellIs" dxfId="138" priority="454" operator="lessThan">
      <formula>0.1</formula>
    </cfRule>
  </conditionalFormatting>
  <conditionalFormatting sqref="I116">
    <cfRule type="cellIs" dxfId="137" priority="225" operator="lessThan">
      <formula>0.1</formula>
    </cfRule>
  </conditionalFormatting>
  <conditionalFormatting sqref="I133">
    <cfRule type="cellIs" dxfId="136" priority="155" operator="lessThan">
      <formula>0.1</formula>
    </cfRule>
  </conditionalFormatting>
  <conditionalFormatting sqref="I150">
    <cfRule type="cellIs" dxfId="135" priority="99" operator="lessThan">
      <formula>0.1</formula>
    </cfRule>
  </conditionalFormatting>
  <conditionalFormatting sqref="I167">
    <cfRule type="cellIs" dxfId="134" priority="43" operator="lessThan">
      <formula>0.1</formula>
    </cfRule>
  </conditionalFormatting>
  <conditionalFormatting sqref="J14:J27">
    <cfRule type="cellIs" dxfId="133" priority="372" operator="greaterThan">
      <formula>0</formula>
    </cfRule>
  </conditionalFormatting>
  <conditionalFormatting sqref="J31:J44">
    <cfRule type="cellIs" dxfId="132" priority="345" operator="greaterThan">
      <formula>0</formula>
    </cfRule>
  </conditionalFormatting>
  <conditionalFormatting sqref="J48:J61">
    <cfRule type="cellIs" dxfId="131" priority="319" operator="greaterThan">
      <formula>0</formula>
    </cfRule>
  </conditionalFormatting>
  <conditionalFormatting sqref="J65:J78">
    <cfRule type="cellIs" dxfId="130" priority="293" operator="greaterThan">
      <formula>0</formula>
    </cfRule>
  </conditionalFormatting>
  <conditionalFormatting sqref="J82:J95">
    <cfRule type="cellIs" dxfId="129" priority="267" operator="greaterThan">
      <formula>0</formula>
    </cfRule>
  </conditionalFormatting>
  <conditionalFormatting sqref="J99:J112">
    <cfRule type="cellIs" dxfId="128" priority="241" operator="greaterThan">
      <formula>0</formula>
    </cfRule>
  </conditionalFormatting>
  <conditionalFormatting sqref="J116:J129 J133:J146 J150:J163 J167:J180">
    <cfRule type="cellIs" dxfId="127" priority="175" operator="greaterThan">
      <formula>0</formula>
    </cfRule>
  </conditionalFormatting>
  <conditionalFormatting sqref="J183:J197">
    <cfRule type="expression" dxfId="126" priority="170">
      <formula>C183&gt;0</formula>
    </cfRule>
  </conditionalFormatting>
  <conditionalFormatting sqref="J199">
    <cfRule type="expression" dxfId="125" priority="637">
      <formula>#REF!="EURO"</formula>
    </cfRule>
  </conditionalFormatting>
  <conditionalFormatting sqref="K14:K27">
    <cfRule type="cellIs" dxfId="124" priority="386" operator="greaterThan">
      <formula>0</formula>
    </cfRule>
  </conditionalFormatting>
  <conditionalFormatting sqref="K31:K44">
    <cfRule type="cellIs" dxfId="123" priority="348" operator="greaterThan">
      <formula>0</formula>
    </cfRule>
  </conditionalFormatting>
  <conditionalFormatting sqref="K48:K61">
    <cfRule type="cellIs" dxfId="122" priority="322" operator="greaterThan">
      <formula>0</formula>
    </cfRule>
  </conditionalFormatting>
  <conditionalFormatting sqref="K65:K78">
    <cfRule type="cellIs" dxfId="121" priority="296" operator="greaterThan">
      <formula>0</formula>
    </cfRule>
  </conditionalFormatting>
  <conditionalFormatting sqref="K82:K95">
    <cfRule type="cellIs" dxfId="120" priority="270" operator="greaterThan">
      <formula>0</formula>
    </cfRule>
  </conditionalFormatting>
  <conditionalFormatting sqref="K99:K112">
    <cfRule type="cellIs" dxfId="119" priority="244" operator="greaterThan">
      <formula>0</formula>
    </cfRule>
  </conditionalFormatting>
  <conditionalFormatting sqref="K116:K129 K133:K146 K150:K163 K167:K180">
    <cfRule type="cellIs" dxfId="118" priority="178" operator="greaterThan">
      <formula>0</formula>
    </cfRule>
  </conditionalFormatting>
  <conditionalFormatting sqref="K183:K197">
    <cfRule type="cellIs" dxfId="117" priority="171" operator="greaterThan">
      <formula>0</formula>
    </cfRule>
  </conditionalFormatting>
  <conditionalFormatting sqref="K199">
    <cfRule type="expression" dxfId="116" priority="633">
      <formula>$B$9="PLN"</formula>
    </cfRule>
    <cfRule type="expression" dxfId="115" priority="634">
      <formula>$B$9="CZK"</formula>
    </cfRule>
    <cfRule type="expression" dxfId="114" priority="635">
      <formula>$B$9="USD"</formula>
    </cfRule>
    <cfRule type="expression" dxfId="113" priority="636">
      <formula>$B$9="EURO"</formula>
    </cfRule>
  </conditionalFormatting>
  <conditionalFormatting sqref="L14:L27">
    <cfRule type="expression" dxfId="112" priority="383">
      <formula>$C$9&lt;0</formula>
    </cfRule>
    <cfRule type="expression" dxfId="111" priority="384">
      <formula>$C$9&gt;0</formula>
    </cfRule>
  </conditionalFormatting>
  <conditionalFormatting sqref="L31:L44">
    <cfRule type="expression" dxfId="110" priority="346">
      <formula>$C$9&lt;0</formula>
    </cfRule>
    <cfRule type="expression" dxfId="109" priority="347">
      <formula>$C$9&gt;0</formula>
    </cfRule>
  </conditionalFormatting>
  <conditionalFormatting sqref="L48:L61">
    <cfRule type="expression" dxfId="108" priority="320">
      <formula>$C$9&lt;0</formula>
    </cfRule>
    <cfRule type="expression" dxfId="107" priority="321">
      <formula>$C$9&gt;0</formula>
    </cfRule>
  </conditionalFormatting>
  <conditionalFormatting sqref="L65:L78">
    <cfRule type="expression" dxfId="106" priority="294">
      <formula>$C$9&lt;0</formula>
    </cfRule>
    <cfRule type="expression" dxfId="105" priority="295">
      <formula>$C$9&gt;0</formula>
    </cfRule>
  </conditionalFormatting>
  <conditionalFormatting sqref="L82:L95">
    <cfRule type="expression" dxfId="104" priority="268">
      <formula>$C$9&lt;0</formula>
    </cfRule>
    <cfRule type="expression" dxfId="103" priority="269">
      <formula>$C$9&gt;0</formula>
    </cfRule>
  </conditionalFormatting>
  <conditionalFormatting sqref="L99:L112">
    <cfRule type="expression" dxfId="102" priority="242">
      <formula>$C$9&lt;0</formula>
    </cfRule>
    <cfRule type="expression" dxfId="101" priority="243">
      <formula>$C$9&gt;0</formula>
    </cfRule>
  </conditionalFormatting>
  <conditionalFormatting sqref="L116:L129 L133:L146 L150:L163 L167:L180">
    <cfRule type="expression" dxfId="99" priority="176">
      <formula>$C$9&lt;0</formula>
    </cfRule>
    <cfRule type="expression" dxfId="100" priority="177">
      <formula>$C$9&gt;0</formula>
    </cfRule>
  </conditionalFormatting>
  <conditionalFormatting sqref="L183:L197">
    <cfRule type="expression" dxfId="97" priority="623">
      <formula>$C$9&lt;0</formula>
    </cfRule>
    <cfRule type="expression" dxfId="98" priority="624">
      <formula>$C$9&gt;0</formula>
    </cfRule>
  </conditionalFormatting>
  <conditionalFormatting sqref="N9 N12">
    <cfRule type="expression" dxfId="93" priority="668">
      <formula>$B$9="PLN"</formula>
    </cfRule>
    <cfRule type="expression" dxfId="95" priority="669">
      <formula>$B$9="CZK"</formula>
    </cfRule>
    <cfRule type="expression" dxfId="96" priority="670">
      <formula>$B$9="USD"</formula>
    </cfRule>
    <cfRule type="expression" dxfId="94" priority="671">
      <formula>$B$9="EURO"</formula>
    </cfRule>
  </conditionalFormatting>
  <conditionalFormatting sqref="N14:N27">
    <cfRule type="cellIs" dxfId="88" priority="607" operator="greaterThan">
      <formula>0</formula>
    </cfRule>
    <cfRule type="expression" dxfId="89" priority="608">
      <formula>$B$9="EURO"</formula>
    </cfRule>
    <cfRule type="expression" dxfId="90" priority="609">
      <formula>$B$9="USD"</formula>
    </cfRule>
    <cfRule type="expression" dxfId="91" priority="610">
      <formula>$B$9="PLN"</formula>
    </cfRule>
    <cfRule type="expression" dxfId="92" priority="611">
      <formula>$B$9="CZK"</formula>
    </cfRule>
  </conditionalFormatting>
  <conditionalFormatting sqref="N29">
    <cfRule type="expression" dxfId="84" priority="588">
      <formula>$B$9="PLN"</formula>
    </cfRule>
    <cfRule type="expression" dxfId="85" priority="589">
      <formula>$B$9="CZK"</formula>
    </cfRule>
    <cfRule type="expression" dxfId="87" priority="590">
      <formula>$B$9="USD"</formula>
    </cfRule>
    <cfRule type="expression" dxfId="86" priority="591">
      <formula>$B$9="EURO"</formula>
    </cfRule>
  </conditionalFormatting>
  <conditionalFormatting sqref="N31:N44">
    <cfRule type="cellIs" dxfId="79" priority="351" operator="greaterThan">
      <formula>0</formula>
    </cfRule>
    <cfRule type="expression" dxfId="80" priority="352">
      <formula>$B$9="EURO"</formula>
    </cfRule>
    <cfRule type="expression" dxfId="81" priority="353">
      <formula>$B$9="USD"</formula>
    </cfRule>
    <cfRule type="expression" dxfId="82" priority="354">
      <formula>$B$9="PLN"</formula>
    </cfRule>
    <cfRule type="expression" dxfId="83" priority="355">
      <formula>$B$9="CZK"</formula>
    </cfRule>
  </conditionalFormatting>
  <conditionalFormatting sqref="N46">
    <cfRule type="expression" dxfId="77" priority="556">
      <formula>$B$9="PLN"</formula>
    </cfRule>
    <cfRule type="expression" dxfId="75" priority="557">
      <formula>$B$9="CZK"</formula>
    </cfRule>
    <cfRule type="expression" dxfId="78" priority="558">
      <formula>$B$9="USD"</formula>
    </cfRule>
    <cfRule type="expression" dxfId="76" priority="559">
      <formula>$B$9="EURO"</formula>
    </cfRule>
  </conditionalFormatting>
  <conditionalFormatting sqref="N48:N61">
    <cfRule type="cellIs" dxfId="72" priority="325" operator="greaterThan">
      <formula>0</formula>
    </cfRule>
    <cfRule type="expression" dxfId="73" priority="326">
      <formula>$B$9="EURO"</formula>
    </cfRule>
    <cfRule type="expression" dxfId="74" priority="327">
      <formula>$B$9="USD"</formula>
    </cfRule>
    <cfRule type="expression" dxfId="71" priority="328">
      <formula>$B$9="PLN"</formula>
    </cfRule>
    <cfRule type="expression" dxfId="70" priority="329">
      <formula>$B$9="CZK"</formula>
    </cfRule>
  </conditionalFormatting>
  <conditionalFormatting sqref="N63">
    <cfRule type="expression" dxfId="68" priority="526">
      <formula>$B$9="PLN"</formula>
    </cfRule>
    <cfRule type="expression" dxfId="67" priority="527">
      <formula>$B$9="CZK"</formula>
    </cfRule>
    <cfRule type="expression" dxfId="69" priority="528">
      <formula>$B$9="USD"</formula>
    </cfRule>
    <cfRule type="expression" dxfId="66" priority="529">
      <formula>$B$9="EURO"</formula>
    </cfRule>
  </conditionalFormatting>
  <conditionalFormatting sqref="N65:N78">
    <cfRule type="cellIs" dxfId="62" priority="299" operator="greaterThan">
      <formula>0</formula>
    </cfRule>
    <cfRule type="expression" dxfId="64" priority="300">
      <formula>$B$9="EURO"</formula>
    </cfRule>
    <cfRule type="expression" dxfId="63" priority="301">
      <formula>$B$9="USD"</formula>
    </cfRule>
    <cfRule type="expression" dxfId="61" priority="302">
      <formula>$B$9="PLN"</formula>
    </cfRule>
    <cfRule type="expression" dxfId="65" priority="303">
      <formula>$B$9="CZK"</formula>
    </cfRule>
  </conditionalFormatting>
  <conditionalFormatting sqref="N80">
    <cfRule type="expression" dxfId="60" priority="495">
      <formula>$B$9="PLN"</formula>
    </cfRule>
    <cfRule type="expression" dxfId="59" priority="496">
      <formula>$B$9="CZK"</formula>
    </cfRule>
    <cfRule type="expression" dxfId="58" priority="497">
      <formula>$B$9="USD"</formula>
    </cfRule>
    <cfRule type="expression" dxfId="57" priority="498">
      <formula>$B$9="EURO"</formula>
    </cfRule>
  </conditionalFormatting>
  <conditionalFormatting sqref="N82:N95">
    <cfRule type="cellIs" dxfId="52" priority="273" operator="greaterThan">
      <formula>0</formula>
    </cfRule>
    <cfRule type="expression" dxfId="53" priority="274">
      <formula>$B$9="EURO"</formula>
    </cfRule>
    <cfRule type="expression" dxfId="54" priority="275">
      <formula>$B$9="USD"</formula>
    </cfRule>
    <cfRule type="expression" dxfId="55" priority="276">
      <formula>$B$9="PLN"</formula>
    </cfRule>
    <cfRule type="expression" dxfId="56" priority="277">
      <formula>$B$9="CZK"</formula>
    </cfRule>
  </conditionalFormatting>
  <conditionalFormatting sqref="N97">
    <cfRule type="expression" dxfId="51" priority="463">
      <formula>$B$9="PLN"</formula>
    </cfRule>
    <cfRule type="expression" dxfId="50" priority="464">
      <formula>$B$9="CZK"</formula>
    </cfRule>
    <cfRule type="expression" dxfId="49" priority="465">
      <formula>$B$9="USD"</formula>
    </cfRule>
    <cfRule type="expression" dxfId="48" priority="466">
      <formula>$B$9="EURO"</formula>
    </cfRule>
  </conditionalFormatting>
  <conditionalFormatting sqref="N99:N112">
    <cfRule type="cellIs" dxfId="43" priority="247" operator="greaterThan">
      <formula>0</formula>
    </cfRule>
    <cfRule type="expression" dxfId="44" priority="248">
      <formula>$B$9="EURO"</formula>
    </cfRule>
    <cfRule type="expression" dxfId="45" priority="249">
      <formula>$B$9="USD"</formula>
    </cfRule>
    <cfRule type="expression" dxfId="46" priority="250">
      <formula>$B$9="PLN"</formula>
    </cfRule>
    <cfRule type="expression" dxfId="47" priority="251">
      <formula>$B$9="CZK"</formula>
    </cfRule>
  </conditionalFormatting>
  <conditionalFormatting sqref="N114">
    <cfRule type="expression" dxfId="42" priority="234">
      <formula>$B$9="PLN"</formula>
    </cfRule>
    <cfRule type="expression" dxfId="39" priority="235">
      <formula>$B$9="CZK"</formula>
    </cfRule>
    <cfRule type="expression" dxfId="40" priority="236">
      <formula>$B$9="USD"</formula>
    </cfRule>
    <cfRule type="expression" dxfId="41" priority="237">
      <formula>$B$9="EURO"</formula>
    </cfRule>
  </conditionalFormatting>
  <conditionalFormatting sqref="N116:N129 N133:N146 N150:N163 N167:N180">
    <cfRule type="cellIs" dxfId="38" priority="181" operator="greaterThan">
      <formula>0</formula>
    </cfRule>
    <cfRule type="expression" dxfId="37" priority="182">
      <formula>$B$9="EURO"</formula>
    </cfRule>
    <cfRule type="expression" dxfId="36" priority="183">
      <formula>$B$9="USD"</formula>
    </cfRule>
    <cfRule type="expression" dxfId="35" priority="184">
      <formula>$B$9="PLN"</formula>
    </cfRule>
    <cfRule type="expression" dxfId="34" priority="185">
      <formula>$B$9="CZK"</formula>
    </cfRule>
  </conditionalFormatting>
  <conditionalFormatting sqref="N131">
    <cfRule type="expression" dxfId="30" priority="164">
      <formula>$B$9="PLN"</formula>
    </cfRule>
    <cfRule type="expression" dxfId="33" priority="165">
      <formula>$B$9="CZK"</formula>
    </cfRule>
    <cfRule type="expression" dxfId="32" priority="166">
      <formula>$B$9="USD"</formula>
    </cfRule>
    <cfRule type="expression" dxfId="31" priority="167">
      <formula>$B$9="EURO"</formula>
    </cfRule>
  </conditionalFormatting>
  <conditionalFormatting sqref="N148">
    <cfRule type="expression" dxfId="28" priority="108">
      <formula>$B$9="PLN"</formula>
    </cfRule>
    <cfRule type="expression" dxfId="27" priority="109">
      <formula>$B$9="CZK"</formula>
    </cfRule>
    <cfRule type="expression" dxfId="26" priority="110">
      <formula>$B$9="USD"</formula>
    </cfRule>
    <cfRule type="expression" dxfId="29" priority="111">
      <formula>$B$9="EURO"</formula>
    </cfRule>
  </conditionalFormatting>
  <conditionalFormatting sqref="N165">
    <cfRule type="expression" dxfId="25" priority="52">
      <formula>$B$9="PLN"</formula>
    </cfRule>
    <cfRule type="expression" dxfId="23" priority="53">
      <formula>$B$9="CZK"</formula>
    </cfRule>
    <cfRule type="expression" dxfId="24" priority="54">
      <formula>$B$9="USD"</formula>
    </cfRule>
    <cfRule type="expression" dxfId="22" priority="55">
      <formula>$B$9="EURO"</formula>
    </cfRule>
  </conditionalFormatting>
  <conditionalFormatting sqref="N183:N197">
    <cfRule type="cellIs" dxfId="17" priority="615" operator="greaterThan">
      <formula>0</formula>
    </cfRule>
    <cfRule type="expression" dxfId="18" priority="616">
      <formula>$B$9="EURO"</formula>
    </cfRule>
    <cfRule type="expression" dxfId="19" priority="617">
      <formula>$B$9="USD"</formula>
    </cfRule>
    <cfRule type="expression" dxfId="20" priority="618">
      <formula>$B$9="PLN"</formula>
    </cfRule>
    <cfRule type="expression" dxfId="21" priority="619">
      <formula>$B$9="CZK"</formula>
    </cfRule>
  </conditionalFormatting>
  <conditionalFormatting sqref="N182:O182">
    <cfRule type="expression" dxfId="16" priority="625">
      <formula>$B$9="PLN"</formula>
    </cfRule>
    <cfRule type="expression" dxfId="13" priority="626">
      <formula>$B$9="CZK"</formula>
    </cfRule>
    <cfRule type="expression" dxfId="14" priority="627">
      <formula>$B$9="USD"</formula>
    </cfRule>
    <cfRule type="expression" dxfId="15" priority="628">
      <formula>$B$9="EURO"</formula>
    </cfRule>
  </conditionalFormatting>
  <conditionalFormatting sqref="O14:O27">
    <cfRule type="cellIs" dxfId="12" priority="612" operator="greaterThan">
      <formula>0</formula>
    </cfRule>
  </conditionalFormatting>
  <conditionalFormatting sqref="O31:O44">
    <cfRule type="cellIs" dxfId="11" priority="356" operator="greaterThan">
      <formula>0</formula>
    </cfRule>
  </conditionalFormatting>
  <conditionalFormatting sqref="O48:O61">
    <cfRule type="cellIs" dxfId="10" priority="330" operator="greaterThan">
      <formula>0</formula>
    </cfRule>
  </conditionalFormatting>
  <conditionalFormatting sqref="O65:O78">
    <cfRule type="cellIs" dxfId="9" priority="304" operator="greaterThan">
      <formula>0</formula>
    </cfRule>
  </conditionalFormatting>
  <conditionalFormatting sqref="O82:O95">
    <cfRule type="cellIs" dxfId="8" priority="278" operator="greaterThan">
      <formula>0</formula>
    </cfRule>
  </conditionalFormatting>
  <conditionalFormatting sqref="O99:O112">
    <cfRule type="cellIs" dxfId="7" priority="252" operator="greaterThan">
      <formula>0</formula>
    </cfRule>
  </conditionalFormatting>
  <conditionalFormatting sqref="O116:O129 O133:O146 O150:O163 O167:O180">
    <cfRule type="cellIs" dxfId="6" priority="186" operator="greaterThan">
      <formula>0</formula>
    </cfRule>
  </conditionalFormatting>
  <conditionalFormatting sqref="O183:O197">
    <cfRule type="cellIs" dxfId="5" priority="638" operator="greaterThan">
      <formula>0</formula>
    </cfRule>
  </conditionalFormatting>
  <conditionalFormatting sqref="Q16">
    <cfRule type="cellIs" dxfId="0" priority="373" operator="greaterThan">
      <formula>0</formula>
    </cfRule>
    <cfRule type="expression" dxfId="1" priority="374">
      <formula>$B$9="EURO"</formula>
    </cfRule>
    <cfRule type="expression" dxfId="2" priority="375">
      <formula>$B$9="USD"</formula>
    </cfRule>
    <cfRule type="expression" dxfId="3" priority="376">
      <formula>$B$9="PLN"</formula>
    </cfRule>
    <cfRule type="expression" dxfId="4" priority="377">
      <formula>$B$9="CZK"</formula>
    </cfRule>
  </conditionalFormatting>
  <dataValidations count="7">
    <dataValidation type="list" allowBlank="1" showInputMessage="1" showErrorMessage="1" sqref="C27 C78 C95 C44 C61 C112 C129 C146 C163 C180" xr:uid="{7D0AA8F7-080A-8149-8F84-EAC035CA480A}">
      <formula1>"0,0.5,1,1.5,2,2.5,3,3.5,4,4.5,5"</formula1>
    </dataValidation>
    <dataValidation type="list" allowBlank="1" showInputMessage="1" showErrorMessage="1" errorTitle="Minimum number of sections " error="Must be greater than zero" sqref="H14 H65 H48 H31 H82 H99 H116 H133 H150 H167" xr:uid="{FCBB4134-E42D-BD4E-8D8B-0D59016A5B51}">
      <formula1>"1,2,3,4,5,6,7,8,9,10"</formula1>
    </dataValidation>
    <dataValidation type="list" allowBlank="1" showInputMessage="1" showErrorMessage="1" sqref="C71:C72 C37:C38 C88:C89 C20:C21 I84 I16 C54:C55 I67 I33 I50 C105:C106 I101 C122:C123 I118 C139:C140 I135 C156:C157 I152 C173:C174 I169" xr:uid="{16D478B3-20E9-9744-8468-0DCA60B1B976}">
      <formula1>"0,1,2,3,4,5,6,7,8,9,10,11,12,13,14,15,16,17,18,19,20"</formula1>
    </dataValidation>
    <dataValidation operator="greaterThan" allowBlank="1" showInputMessage="1" showErrorMessage="1" sqref="E14 E65 E48 E31 E82 E99 E116 E133 E150 E167" xr:uid="{432720AB-8E7C-4A4D-B270-8EA3D0E0C98B}"/>
    <dataValidation type="list" allowBlank="1" showInputMessage="1" showErrorMessage="1" sqref="C99 C31 C82 C65 C48 C14 C116 C133 C150 C167" xr:uid="{03BBF101-9B87-3947-A059-549A081BAB2A}">
      <formula1>"WALL, ISLAND"</formula1>
    </dataValidation>
    <dataValidation type="list" allowBlank="1" showInputMessage="1" showErrorMessage="1" sqref="G181" xr:uid="{B0B8A5B2-7AC4-3E44-8CFE-C022A5F443A5}">
      <formula1>#REF!</formula1>
    </dataValidation>
    <dataValidation type="list" allowBlank="1" showInputMessage="1" showErrorMessage="1" sqref="D26 D94 D77 D60 D43 D111 D128 D145 D162 D179" xr:uid="{63634477-D1C6-4D4E-B836-31A5F33096D1}">
      <formula1>"0,1,2,3,4,5,6,7,8,9,10"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3" operator="containsText" id="{DB268A90-C707-1348-993B-37F0377A2A39}">
            <xm:f>NOT(ISERROR(SEARCH("SELECT WORKS",C17)))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C17:C18</xm:sqref>
        </x14:conditionalFormatting>
        <x14:conditionalFormatting xmlns:xm="http://schemas.microsoft.com/office/excel/2006/main">
          <x14:cfRule type="containsText" priority="631" operator="containsText" id="{0713941C-D62E-914C-AE53-EF2FB25CE886}">
            <xm:f>NOT(ISERROR(SEARCH("SELECT CLADDING",C19)))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568" operator="containsText" id="{A2700B61-E4F9-9747-952F-A61C85495BB9}">
            <xm:f>NOT(ISERROR(SEARCH("SELECT WORKS",C34)))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C34:C35</xm:sqref>
        </x14:conditionalFormatting>
        <x14:conditionalFormatting xmlns:xm="http://schemas.microsoft.com/office/excel/2006/main">
          <x14:cfRule type="containsText" priority="571" operator="containsText" id="{F1D2B238-C90A-2D4F-AA1B-0386F69825AC}">
            <xm:f>NOT(ISERROR(SEARCH("SELECT CLADDING",C36)))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containsText" priority="537" operator="containsText" id="{92B20166-D890-BC41-98A7-49C9D8DDE126}">
            <xm:f>NOT(ISERROR(SEARCH("SELECT WORKS",C51)))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C51:C52</xm:sqref>
        </x14:conditionalFormatting>
        <x14:conditionalFormatting xmlns:xm="http://schemas.microsoft.com/office/excel/2006/main">
          <x14:cfRule type="containsText" priority="540" operator="containsText" id="{5DD37DCC-3EE2-9841-9CD7-4DBA88D4B900}">
            <xm:f>NOT(ISERROR(SEARCH("SELECT CLADDING",C53)))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506" operator="containsText" id="{E114C442-06A0-D445-8FED-57997B683BDE}">
            <xm:f>NOT(ISERROR(SEARCH("SELECT WORKS",C68)))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C68:C69</xm:sqref>
        </x14:conditionalFormatting>
        <x14:conditionalFormatting xmlns:xm="http://schemas.microsoft.com/office/excel/2006/main">
          <x14:cfRule type="containsText" priority="510" operator="containsText" id="{DE4BBD17-ADD1-1E44-ACC9-ACE2A1B33072}">
            <xm:f>NOT(ISERROR(SEARCH("SELECT CLADDING",C70)))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474" operator="containsText" id="{143EC7A1-5C88-1F40-8D73-3E9638C40F2F}">
            <xm:f>NOT(ISERROR(SEARCH("SELECT WORKS",C85)))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C85:C86</xm:sqref>
        </x14:conditionalFormatting>
        <x14:conditionalFormatting xmlns:xm="http://schemas.microsoft.com/office/excel/2006/main">
          <x14:cfRule type="containsText" priority="478" operator="containsText" id="{E7787A8F-9960-6947-A334-014A77C77AC9}">
            <xm:f>NOT(ISERROR(SEARCH("SELECT CLADDING",C87)))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C87</xm:sqref>
        </x14:conditionalFormatting>
        <x14:conditionalFormatting xmlns:xm="http://schemas.microsoft.com/office/excel/2006/main">
          <x14:cfRule type="containsText" priority="443" operator="containsText" id="{136EA097-095A-6443-9444-D47614D0829A}">
            <xm:f>NOT(ISERROR(SEARCH("SELECT WORKS",C102)))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C102:C103</xm:sqref>
        </x14:conditionalFormatting>
        <x14:conditionalFormatting xmlns:xm="http://schemas.microsoft.com/office/excel/2006/main">
          <x14:cfRule type="containsText" priority="446" operator="containsText" id="{6C8B2092-3672-B844-95EF-001E8625D636}">
            <xm:f>NOT(ISERROR(SEARCH("SELECT CLADDING",C104)))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ontainsText" priority="214" operator="containsText" id="{28F6EDC7-4811-7643-9862-DEF2DE1BDB72}">
            <xm:f>NOT(ISERROR(SEARCH("SELECT WORKS",C119)))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C119:C120</xm:sqref>
        </x14:conditionalFormatting>
        <x14:conditionalFormatting xmlns:xm="http://schemas.microsoft.com/office/excel/2006/main">
          <x14:cfRule type="containsText" priority="217" operator="containsText" id="{73C1A80E-63A0-2548-A3EF-09A3DE1AC004}">
            <xm:f>NOT(ISERROR(SEARCH("SELECT CLADDING",C121)))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C121</xm:sqref>
        </x14:conditionalFormatting>
        <x14:conditionalFormatting xmlns:xm="http://schemas.microsoft.com/office/excel/2006/main">
          <x14:cfRule type="containsText" priority="144" operator="containsText" id="{C8485436-47F1-4E4B-AD97-E8B1FFF9D126}">
            <xm:f>NOT(ISERROR(SEARCH("SELECT WORKS",C136)))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C136:C137</xm:sqref>
        </x14:conditionalFormatting>
        <x14:conditionalFormatting xmlns:xm="http://schemas.microsoft.com/office/excel/2006/main">
          <x14:cfRule type="containsText" priority="147" operator="containsText" id="{5925AC88-4247-1D49-AA07-3A6D515B4C02}">
            <xm:f>NOT(ISERROR(SEARCH("SELECT CLADDING",C138)))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C138</xm:sqref>
        </x14:conditionalFormatting>
        <x14:conditionalFormatting xmlns:xm="http://schemas.microsoft.com/office/excel/2006/main">
          <x14:cfRule type="containsText" priority="88" operator="containsText" id="{EEF7C9FA-B2DE-D54B-B815-76D27F7F3C8E}">
            <xm:f>NOT(ISERROR(SEARCH("SELECT WORKS",C153)))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C153:C154</xm:sqref>
        </x14:conditionalFormatting>
        <x14:conditionalFormatting xmlns:xm="http://schemas.microsoft.com/office/excel/2006/main">
          <x14:cfRule type="containsText" priority="91" operator="containsText" id="{5E64E102-C3BF-3849-BCCD-D1F2B807C8C8}">
            <xm:f>NOT(ISERROR(SEARCH("SELECT CLADDING",C155)))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C155</xm:sqref>
        </x14:conditionalFormatting>
        <x14:conditionalFormatting xmlns:xm="http://schemas.microsoft.com/office/excel/2006/main">
          <x14:cfRule type="containsText" priority="32" operator="containsText" id="{36D859DA-91C9-B64B-B02B-D2DDF2814BE4}">
            <xm:f>NOT(ISERROR(SEARCH("SELECT WORKS",C170)))</xm:f>
            <xm:f>"SELECT WORKS"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C170:C171</xm:sqref>
        </x14:conditionalFormatting>
        <x14:conditionalFormatting xmlns:xm="http://schemas.microsoft.com/office/excel/2006/main">
          <x14:cfRule type="containsText" priority="35" operator="containsText" id="{59C9E922-249A-814A-A8AE-B9557B1039FD}">
            <xm:f>NOT(ISERROR(SEARCH("SELECT CLADDING",C172)))</xm:f>
            <xm:f>"SELECT CLADDING"</xm:f>
            <x14:dxf>
              <font>
                <b/>
                <i val="0"/>
                <color rgb="FFC00000"/>
              </font>
              <fill>
                <patternFill>
                  <bgColor theme="0"/>
                </patternFill>
              </fill>
            </x14:dxf>
          </x14:cfRule>
          <xm:sqref>C172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Yazan Hunjul</dc:creator>
  <cp:lastModifiedBy>Yazan Hunjul</cp:lastModifiedBy>
  <dcterms:created xsi:type="dcterms:W3CDTF">2025-01-28T20:32:04Z</dcterms:created>
  <dcterms:modified xsi:type="dcterms:W3CDTF">2025-01-28T20:33:38Z</dcterms:modified>
</cp:coreProperties>
</file>