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rakumo\excel\"/>
    </mc:Choice>
  </mc:AlternateContent>
  <xr:revisionPtr revIDLastSave="0" documentId="13_ncr:1_{4561B260-D291-4F0F-A90E-CE870F19604F}" xr6:coauthVersionLast="47" xr6:coauthVersionMax="47" xr10:uidLastSave="{00000000-0000-0000-0000-000000000000}"/>
  <bookViews>
    <workbookView xWindow="810" yWindow="-120" windowWidth="19800" windowHeight="11760" activeTab="3" xr2:uid="{FC0DF866-D6CB-42B8-84A7-28A7BB2CE5CC}"/>
  </bookViews>
  <sheets>
    <sheet name="DRV8874" sheetId="1" r:id="rId1"/>
    <sheet name="FET" sheetId="2" r:id="rId2"/>
    <sheet name="Current" sheetId="3" r:id="rId3"/>
    <sheet name="LED Resisto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3" l="1"/>
  <c r="J2" i="3"/>
  <c r="E16" i="3"/>
  <c r="D16" i="3"/>
  <c r="C16" i="3"/>
  <c r="B16" i="3"/>
  <c r="B13" i="3"/>
  <c r="C12" i="3"/>
  <c r="C11" i="3"/>
  <c r="B9" i="3"/>
  <c r="B8" i="3"/>
  <c r="C4" i="3"/>
  <c r="B3" i="3"/>
  <c r="E2" i="3"/>
  <c r="E6" i="4"/>
  <c r="E15" i="4"/>
  <c r="E14" i="4"/>
  <c r="E13" i="4"/>
  <c r="E12" i="4"/>
  <c r="E11" i="4"/>
  <c r="E10" i="4"/>
  <c r="E9" i="4"/>
  <c r="E8" i="4"/>
  <c r="E7" i="4"/>
  <c r="E5" i="4"/>
  <c r="E3" i="4"/>
  <c r="E4" i="4"/>
  <c r="E2" i="4"/>
  <c r="N4" i="2"/>
  <c r="N5" i="2"/>
  <c r="N6" i="2"/>
  <c r="N7" i="2"/>
  <c r="N3" i="2"/>
  <c r="L5" i="2"/>
  <c r="I4" i="2"/>
  <c r="L4" i="2" s="1"/>
  <c r="H4" i="2"/>
  <c r="M4" i="2"/>
  <c r="O4" i="2" s="1"/>
  <c r="M5" i="2"/>
  <c r="O5" i="2" s="1"/>
  <c r="M6" i="2"/>
  <c r="O6" i="2" s="1"/>
  <c r="M7" i="2"/>
  <c r="O7" i="2" s="1"/>
  <c r="M3" i="2"/>
  <c r="O3" i="2" s="1"/>
  <c r="H5" i="2"/>
  <c r="H6" i="2"/>
  <c r="H7" i="2"/>
  <c r="I7" i="2" s="1"/>
  <c r="L7" i="2" s="1"/>
  <c r="H3" i="2"/>
  <c r="I3" i="2" s="1"/>
  <c r="L3" i="2" s="1"/>
  <c r="E6" i="1"/>
  <c r="G6" i="1" s="1"/>
  <c r="H6" i="1" s="1"/>
  <c r="E7" i="1"/>
  <c r="G7" i="1" s="1"/>
  <c r="H7" i="1" s="1"/>
  <c r="E8" i="1"/>
  <c r="G8" i="1" s="1"/>
  <c r="H8" i="1" s="1"/>
  <c r="E5" i="1"/>
  <c r="G5" i="1" s="1"/>
  <c r="H5" i="1" s="1"/>
  <c r="E4" i="1"/>
  <c r="H2" i="1"/>
  <c r="F2" i="1"/>
  <c r="G4" i="1"/>
  <c r="H4" i="1" s="1"/>
  <c r="I6" i="2" l="1"/>
  <c r="L6" i="2" s="1"/>
  <c r="J5" i="2"/>
  <c r="J7" i="2"/>
  <c r="J3" i="2"/>
  <c r="J4" i="2"/>
  <c r="K7" i="2"/>
  <c r="K4" i="2"/>
  <c r="K6" i="2"/>
  <c r="K5" i="2"/>
  <c r="K3" i="2"/>
  <c r="G2" i="1"/>
  <c r="E3" i="1"/>
  <c r="G3" i="1" s="1"/>
  <c r="H3" i="1" s="1"/>
  <c r="J6" i="2" l="1"/>
</calcChain>
</file>

<file path=xl/sharedStrings.xml><?xml version="1.0" encoding="utf-8"?>
<sst xmlns="http://schemas.openxmlformats.org/spreadsheetml/2006/main" count="64" uniqueCount="55">
  <si>
    <t>RIPROPI</t>
    <phoneticPr fontId="1"/>
  </si>
  <si>
    <t>AIPROPI</t>
    <phoneticPr fontId="1"/>
  </si>
  <si>
    <t>VREF</t>
    <phoneticPr fontId="1"/>
  </si>
  <si>
    <t>RREFL</t>
    <phoneticPr fontId="1"/>
  </si>
  <si>
    <t>RREFH</t>
    <phoneticPr fontId="1"/>
  </si>
  <si>
    <t>VCC</t>
    <phoneticPr fontId="1"/>
  </si>
  <si>
    <t>ITRIP</t>
    <phoneticPr fontId="1"/>
  </si>
  <si>
    <t>RREFsum</t>
    <phoneticPr fontId="1"/>
  </si>
  <si>
    <t>R_G (Ohm)</t>
    <phoneticPr fontId="1"/>
  </si>
  <si>
    <t>Qg (nC)</t>
    <phoneticPr fontId="1"/>
  </si>
  <si>
    <t>I_G (mA)</t>
    <phoneticPr fontId="1"/>
  </si>
  <si>
    <t>以上</t>
    <rPh sb="0" eb="2">
      <t>イジョウ</t>
    </rPh>
    <phoneticPr fontId="1"/>
  </si>
  <si>
    <t>以下</t>
    <rPh sb="0" eb="2">
      <t>イカ</t>
    </rPh>
    <phoneticPr fontId="1"/>
  </si>
  <si>
    <t>最小</t>
    <rPh sb="0" eb="2">
      <t>サイショウ</t>
    </rPh>
    <phoneticPr fontId="1"/>
  </si>
  <si>
    <t>最大</t>
    <rPh sb="0" eb="2">
      <t>サイダイ</t>
    </rPh>
    <phoneticPr fontId="1"/>
  </si>
  <si>
    <t>In (uA)</t>
    <phoneticPr fontId="1"/>
  </si>
  <si>
    <t>parts</t>
    <phoneticPr fontId="1"/>
  </si>
  <si>
    <t>SPB42N03S2L-13</t>
    <phoneticPr fontId="1"/>
  </si>
  <si>
    <t>V_th (V)</t>
    <phoneticPr fontId="1"/>
  </si>
  <si>
    <t>V_IN (V)
ノイズ電圧</t>
    <rPh sb="12" eb="14">
      <t>デンアツ</t>
    </rPh>
    <phoneticPr fontId="1"/>
  </si>
  <si>
    <t>t (us)
立ち上がり時間</t>
    <rPh sb="7" eb="8">
      <t>タ</t>
    </rPh>
    <rPh sb="9" eb="10">
      <t>ア</t>
    </rPh>
    <rPh sb="12" eb="14">
      <t>ジカン</t>
    </rPh>
    <phoneticPr fontId="1"/>
  </si>
  <si>
    <t>Adjusted</t>
    <phoneticPr fontId="1"/>
  </si>
  <si>
    <t>Gate Resistans</t>
    <phoneticPr fontId="1"/>
  </si>
  <si>
    <t>Gate to Source Resistance</t>
    <phoneticPr fontId="1"/>
  </si>
  <si>
    <t>mA</t>
    <phoneticPr fontId="1"/>
  </si>
  <si>
    <t>uA</t>
    <phoneticPr fontId="1"/>
  </si>
  <si>
    <t>point</t>
    <phoneticPr fontId="1"/>
  </si>
  <si>
    <t>Vf</t>
    <phoneticPr fontId="1"/>
  </si>
  <si>
    <t>If (mA)</t>
    <phoneticPr fontId="1"/>
  </si>
  <si>
    <t>RLED</t>
    <phoneticPr fontId="1"/>
  </si>
  <si>
    <t>RGBR</t>
    <phoneticPr fontId="1"/>
  </si>
  <si>
    <t>RGBG</t>
    <phoneticPr fontId="1"/>
  </si>
  <si>
    <t>RGBB</t>
    <phoneticPr fontId="1"/>
  </si>
  <si>
    <t>SML31UT</t>
    <phoneticPr fontId="1"/>
  </si>
  <si>
    <t>SMLEN3W</t>
    <phoneticPr fontId="1"/>
  </si>
  <si>
    <t>SubSens</t>
    <phoneticPr fontId="1"/>
  </si>
  <si>
    <t>実際の値</t>
    <rPh sb="0" eb="2">
      <t>ジッサイ</t>
    </rPh>
    <rPh sb="3" eb="4">
      <t>アタイ</t>
    </rPh>
    <phoneticPr fontId="1"/>
  </si>
  <si>
    <t>IR</t>
    <phoneticPr fontId="1"/>
  </si>
  <si>
    <t>PhotoIC</t>
    <phoneticPr fontId="1"/>
  </si>
  <si>
    <t>Inertial</t>
    <phoneticPr fontId="1"/>
  </si>
  <si>
    <t>Encorder</t>
    <phoneticPr fontId="1"/>
  </si>
  <si>
    <t>CPU</t>
    <phoneticPr fontId="1"/>
  </si>
  <si>
    <t>OSC</t>
    <phoneticPr fontId="1"/>
  </si>
  <si>
    <t>FrontSens</t>
    <phoneticPr fontId="1"/>
  </si>
  <si>
    <t>ForegroundSens</t>
    <phoneticPr fontId="1"/>
  </si>
  <si>
    <t>Buzzer</t>
    <phoneticPr fontId="1"/>
  </si>
  <si>
    <t>LED</t>
    <phoneticPr fontId="1"/>
  </si>
  <si>
    <t>DRV</t>
    <phoneticPr fontId="1"/>
  </si>
  <si>
    <t>SW</t>
    <phoneticPr fontId="1"/>
  </si>
  <si>
    <t>Rotary</t>
    <phoneticPr fontId="1"/>
  </si>
  <si>
    <t>3.3V SUM</t>
    <phoneticPr fontId="1"/>
  </si>
  <si>
    <t>5V SUM</t>
    <phoneticPr fontId="1"/>
  </si>
  <si>
    <t>v</t>
    <phoneticPr fontId="1"/>
  </si>
  <si>
    <t>i</t>
    <phoneticPr fontId="1"/>
  </si>
  <si>
    <t>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</si>
</sst>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58696-86C7-4218-AC80-14CF29D1AE90}">
  <dimension ref="A1:H8"/>
  <sheetViews>
    <sheetView workbookViewId="0">
      <selection activeCell="B3" sqref="B3"/>
    </sheetView>
  </sheetViews>
  <sheetFormatPr defaultRowHeight="18.75" x14ac:dyDescent="0.4"/>
  <sheetData>
    <row r="1" spans="1:8" x14ac:dyDescent="0.4">
      <c r="A1" t="s">
        <v>0</v>
      </c>
      <c r="B1" t="s">
        <v>1</v>
      </c>
      <c r="C1" t="s">
        <v>5</v>
      </c>
      <c r="D1" t="s">
        <v>4</v>
      </c>
      <c r="E1" t="s">
        <v>3</v>
      </c>
      <c r="F1" t="s">
        <v>7</v>
      </c>
      <c r="G1" t="s">
        <v>2</v>
      </c>
      <c r="H1" t="s">
        <v>6</v>
      </c>
    </row>
    <row r="2" spans="1:8" x14ac:dyDescent="0.4">
      <c r="A2">
        <v>5.5</v>
      </c>
      <c r="B2">
        <v>450</v>
      </c>
      <c r="C2">
        <v>3.3</v>
      </c>
      <c r="D2">
        <v>16</v>
      </c>
      <c r="E2">
        <v>50</v>
      </c>
      <c r="F2">
        <f>D2+E2</f>
        <v>66</v>
      </c>
      <c r="G2">
        <f>C2*E2/(D2+E2)</f>
        <v>2.5</v>
      </c>
      <c r="H2">
        <f>G2/(A2*POWER(10,3)*B2*POWER(10,-6))</f>
        <v>1.0101010101010102</v>
      </c>
    </row>
    <row r="3" spans="1:8" x14ac:dyDescent="0.4">
      <c r="A3">
        <v>1.2</v>
      </c>
      <c r="B3">
        <v>450</v>
      </c>
      <c r="C3">
        <v>3.3</v>
      </c>
      <c r="D3">
        <v>16</v>
      </c>
      <c r="E3">
        <f>F3-D3</f>
        <v>50</v>
      </c>
      <c r="F3">
        <v>66</v>
      </c>
      <c r="G3">
        <f t="shared" ref="G3:G5" si="0">C3*E3/(D3+E3)</f>
        <v>2.5</v>
      </c>
      <c r="H3">
        <f t="shared" ref="H3:H5" si="1">G3/(A3*POWER(10,3)*B3*POWER(10,-6))</f>
        <v>4.6296296296296306</v>
      </c>
    </row>
    <row r="4" spans="1:8" x14ac:dyDescent="0.4">
      <c r="A4">
        <v>0.82</v>
      </c>
      <c r="B4">
        <v>450</v>
      </c>
      <c r="C4">
        <v>3.3</v>
      </c>
      <c r="D4">
        <v>33</v>
      </c>
      <c r="E4">
        <f t="shared" ref="E4:E8" si="2">F4-D4</f>
        <v>33</v>
      </c>
      <c r="F4">
        <v>66</v>
      </c>
      <c r="G4">
        <f t="shared" si="0"/>
        <v>1.65</v>
      </c>
      <c r="H4">
        <f t="shared" si="1"/>
        <v>4.4715447154471546</v>
      </c>
    </row>
    <row r="5" spans="1:8" x14ac:dyDescent="0.4">
      <c r="A5">
        <v>1.6897</v>
      </c>
      <c r="B5">
        <v>450</v>
      </c>
      <c r="C5">
        <v>3.3</v>
      </c>
      <c r="D5">
        <v>0</v>
      </c>
      <c r="E5">
        <f t="shared" si="2"/>
        <v>66</v>
      </c>
      <c r="F5">
        <v>66</v>
      </c>
      <c r="G5">
        <f t="shared" si="0"/>
        <v>3.3</v>
      </c>
      <c r="H5">
        <f t="shared" si="1"/>
        <v>4.3400209110098436</v>
      </c>
    </row>
    <row r="6" spans="1:8" x14ac:dyDescent="0.4">
      <c r="A6">
        <v>5.5</v>
      </c>
      <c r="B6">
        <v>450</v>
      </c>
      <c r="C6">
        <v>3.3</v>
      </c>
      <c r="D6">
        <v>33</v>
      </c>
      <c r="E6">
        <f t="shared" si="2"/>
        <v>33</v>
      </c>
      <c r="F6">
        <v>66</v>
      </c>
      <c r="G6">
        <f t="shared" ref="G6:G8" si="3">C6*E6/(D6+E6)</f>
        <v>1.65</v>
      </c>
      <c r="H6">
        <f t="shared" ref="H6:H8" si="4">G6/(A6*POWER(10,3)*B6*POWER(10,-6))</f>
        <v>0.66666666666666663</v>
      </c>
    </row>
    <row r="7" spans="1:8" x14ac:dyDescent="0.4">
      <c r="A7">
        <v>5.5</v>
      </c>
      <c r="B7">
        <v>450</v>
      </c>
      <c r="C7">
        <v>3.3</v>
      </c>
      <c r="D7">
        <v>33</v>
      </c>
      <c r="E7">
        <f t="shared" si="2"/>
        <v>33</v>
      </c>
      <c r="F7">
        <v>66</v>
      </c>
      <c r="G7">
        <f t="shared" si="3"/>
        <v>1.65</v>
      </c>
      <c r="H7">
        <f t="shared" si="4"/>
        <v>0.66666666666666663</v>
      </c>
    </row>
    <row r="8" spans="1:8" x14ac:dyDescent="0.4">
      <c r="A8">
        <v>5.5</v>
      </c>
      <c r="B8">
        <v>450</v>
      </c>
      <c r="C8">
        <v>3.3</v>
      </c>
      <c r="D8">
        <v>33</v>
      </c>
      <c r="E8">
        <f t="shared" si="2"/>
        <v>33</v>
      </c>
      <c r="F8">
        <v>66</v>
      </c>
      <c r="G8">
        <f t="shared" si="3"/>
        <v>1.65</v>
      </c>
      <c r="H8">
        <f t="shared" si="4"/>
        <v>0.66666666666666663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68C2D-2D1A-4991-A8FB-7E4C5BFF7BAB}">
  <dimension ref="A1:O7"/>
  <sheetViews>
    <sheetView topLeftCell="I1" workbookViewId="0">
      <selection activeCell="L5" sqref="L5"/>
    </sheetView>
  </sheetViews>
  <sheetFormatPr defaultRowHeight="18.75" x14ac:dyDescent="0.4"/>
  <cols>
    <col min="1" max="1" width="17.375" style="2" bestFit="1" customWidth="1"/>
    <col min="2" max="2" width="9.25" style="1" bestFit="1" customWidth="1"/>
    <col min="3" max="3" width="6.25" style="7" bestFit="1" customWidth="1"/>
    <col min="4" max="4" width="8.25" style="7" bestFit="1" customWidth="1"/>
    <col min="5" max="5" width="8.75" style="7" bestFit="1" customWidth="1"/>
    <col min="6" max="6" width="8.875" style="7" bestFit="1" customWidth="1"/>
    <col min="7" max="7" width="7.5" style="7" bestFit="1" customWidth="1"/>
    <col min="8" max="8" width="9.25" style="7" bestFit="1" customWidth="1"/>
    <col min="9" max="9" width="11.375" style="7" bestFit="1" customWidth="1"/>
    <col min="10" max="10" width="9" style="7" bestFit="1" customWidth="1"/>
    <col min="11" max="11" width="7" style="7" bestFit="1" customWidth="1"/>
    <col min="12" max="12" width="8" style="7" bestFit="1" customWidth="1"/>
    <col min="13" max="13" width="10" style="7" bestFit="1" customWidth="1"/>
    <col min="14" max="14" width="9" style="7" bestFit="1" customWidth="1"/>
    <col min="15" max="15" width="10" style="7" bestFit="1" customWidth="1"/>
    <col min="16" max="16384" width="9" style="7"/>
  </cols>
  <sheetData>
    <row r="1" spans="1:15" s="1" customFormat="1" x14ac:dyDescent="0.4">
      <c r="C1" s="9" t="s">
        <v>22</v>
      </c>
      <c r="D1" s="9"/>
      <c r="E1" s="9"/>
      <c r="F1" s="9"/>
      <c r="G1" s="9"/>
      <c r="H1" s="9"/>
      <c r="I1" s="9"/>
      <c r="J1" s="9" t="s">
        <v>23</v>
      </c>
      <c r="K1" s="9"/>
      <c r="L1" s="9"/>
      <c r="M1" s="9"/>
      <c r="N1" s="9"/>
      <c r="O1" s="9"/>
    </row>
    <row r="2" spans="1:15" s="5" customFormat="1" x14ac:dyDescent="0.4">
      <c r="A2" s="2" t="s">
        <v>16</v>
      </c>
      <c r="B2" s="5" t="s">
        <v>21</v>
      </c>
      <c r="C2" s="5" t="s">
        <v>20</v>
      </c>
      <c r="D2" s="5" t="s">
        <v>9</v>
      </c>
      <c r="E2" s="5" t="s">
        <v>18</v>
      </c>
      <c r="F2" s="5" t="s">
        <v>19</v>
      </c>
      <c r="G2" s="5" t="s">
        <v>15</v>
      </c>
      <c r="H2" s="5" t="s">
        <v>10</v>
      </c>
      <c r="I2" s="6" t="s">
        <v>8</v>
      </c>
      <c r="J2" s="5" t="s">
        <v>11</v>
      </c>
      <c r="K2" s="5" t="s">
        <v>11</v>
      </c>
      <c r="L2" s="5" t="s">
        <v>11</v>
      </c>
      <c r="M2" s="5" t="s">
        <v>12</v>
      </c>
      <c r="N2" s="6" t="s">
        <v>13</v>
      </c>
      <c r="O2" s="6" t="s">
        <v>14</v>
      </c>
    </row>
    <row r="3" spans="1:15" s="8" customFormat="1" x14ac:dyDescent="0.4">
      <c r="A3" s="3" t="s">
        <v>17</v>
      </c>
      <c r="B3" s="4"/>
      <c r="C3" s="8">
        <v>6.5</v>
      </c>
      <c r="D3" s="8">
        <v>22.9</v>
      </c>
      <c r="E3" s="8">
        <v>1.6</v>
      </c>
      <c r="F3" s="8">
        <v>3.3</v>
      </c>
      <c r="G3" s="8">
        <v>5</v>
      </c>
      <c r="H3" s="8">
        <f>POWER(10,3)*D3*POWER(10,-9)/(C3*POWER(10,-6))</f>
        <v>3.5230769230769234</v>
      </c>
      <c r="I3" s="8">
        <f>IF(NOT(ISBLANK(B3)),ROUNDUP(F3/(H3*POWER(10,-3)),-2),F3/(H3*POWER(10,-3)))</f>
        <v>936.68122270742344</v>
      </c>
      <c r="J3" s="8">
        <f>I3*10</f>
        <v>9366.8122270742351</v>
      </c>
      <c r="K3" s="8">
        <f>F3/(H3*POWER(10,-3))</f>
        <v>936.68122270742344</v>
      </c>
      <c r="L3" s="8">
        <f>I3*(F3-E3)/E3</f>
        <v>995.22379912663723</v>
      </c>
      <c r="M3" s="8">
        <f>E3/(G3*POWER(10,-6))</f>
        <v>320000.00000000006</v>
      </c>
      <c r="N3" s="8">
        <f>MAX(J3:L3)</f>
        <v>9366.8122270742351</v>
      </c>
      <c r="O3" s="8">
        <f>M3</f>
        <v>320000.00000000006</v>
      </c>
    </row>
    <row r="4" spans="1:15" s="8" customFormat="1" x14ac:dyDescent="0.4">
      <c r="A4" s="3" t="s">
        <v>17</v>
      </c>
      <c r="B4" s="4">
        <v>1000</v>
      </c>
      <c r="C4" s="8">
        <v>6.5</v>
      </c>
      <c r="D4" s="8">
        <v>22.9</v>
      </c>
      <c r="E4" s="8">
        <v>1.6</v>
      </c>
      <c r="F4" s="8">
        <v>3.3</v>
      </c>
      <c r="G4" s="8">
        <v>5</v>
      </c>
      <c r="H4" s="8">
        <f>POWER(10,3)*D4*POWER(10,-9)/(C4*POWER(10,-6))</f>
        <v>3.5230769230769234</v>
      </c>
      <c r="I4" s="8">
        <f>IF(NOT(ISBLANK(B4)),B4,F4/(H4*POWER(10,-3)))</f>
        <v>1000</v>
      </c>
      <c r="J4" s="8">
        <f>I4*10</f>
        <v>10000</v>
      </c>
      <c r="K4" s="8">
        <f>F4/(H4*POWER(10,-3))</f>
        <v>936.68122270742344</v>
      </c>
      <c r="L4" s="8">
        <f>I4*(F4-E4)/E4</f>
        <v>1062.4999999999998</v>
      </c>
      <c r="M4" s="8">
        <f>E4/(G4*POWER(10,-6))</f>
        <v>320000.00000000006</v>
      </c>
      <c r="N4" s="8">
        <f t="shared" ref="N4:N7" si="0">MAX(J4:L4)</f>
        <v>10000</v>
      </c>
      <c r="O4" s="8">
        <f>M4</f>
        <v>320000.00000000006</v>
      </c>
    </row>
    <row r="5" spans="1:15" x14ac:dyDescent="0.4">
      <c r="B5" s="1">
        <v>100</v>
      </c>
      <c r="C5" s="7">
        <v>2</v>
      </c>
      <c r="D5" s="7">
        <v>30</v>
      </c>
      <c r="E5" s="8">
        <v>1.6</v>
      </c>
      <c r="F5" s="7">
        <v>12</v>
      </c>
      <c r="G5" s="8">
        <v>5</v>
      </c>
      <c r="H5" s="7">
        <f>POWER(10,3)*D5*POWER(10,-9)/(C5*POWER(10,-6))</f>
        <v>15.000000000000002</v>
      </c>
      <c r="I5" s="8">
        <v>100</v>
      </c>
      <c r="J5" s="8">
        <f t="shared" ref="J5:J7" si="1">I5*10</f>
        <v>1000</v>
      </c>
      <c r="K5" s="8">
        <f t="shared" ref="K5:K7" si="2">F5/(H5*POWER(10,-3))</f>
        <v>799.99999999999989</v>
      </c>
      <c r="L5" s="8">
        <f>I5*(F5-E5)/E5</f>
        <v>650</v>
      </c>
      <c r="M5" s="8">
        <f t="shared" ref="M5:M7" si="3">E5/(G5*POWER(10,-6))</f>
        <v>320000.00000000006</v>
      </c>
      <c r="N5" s="8">
        <f t="shared" si="0"/>
        <v>1000</v>
      </c>
      <c r="O5" s="8">
        <f t="shared" ref="O5:O7" si="4">M5</f>
        <v>320000.00000000006</v>
      </c>
    </row>
    <row r="6" spans="1:15" x14ac:dyDescent="0.4">
      <c r="C6" s="7">
        <v>2</v>
      </c>
      <c r="D6" s="7">
        <v>30</v>
      </c>
      <c r="E6" s="8">
        <v>1.6</v>
      </c>
      <c r="F6" s="7">
        <v>12</v>
      </c>
      <c r="G6" s="8">
        <v>5</v>
      </c>
      <c r="H6" s="7">
        <f>POWER(10,3)*D6*POWER(10,-9)/(C6*POWER(10,-6))</f>
        <v>15.000000000000002</v>
      </c>
      <c r="I6" s="8">
        <f t="shared" ref="I6:I7" si="5">IF(NOT(ISBLANK(B6)),ROUNDUP(F6/(H6*POWER(10,-3)),-2),F6/(H6*POWER(10,-3)))</f>
        <v>799.99999999999989</v>
      </c>
      <c r="J6" s="8">
        <f t="shared" si="1"/>
        <v>7999.9999999999991</v>
      </c>
      <c r="K6" s="8">
        <f t="shared" si="2"/>
        <v>799.99999999999989</v>
      </c>
      <c r="L6" s="8">
        <f>I6*(F6-E6)/E6</f>
        <v>5200</v>
      </c>
      <c r="M6" s="8">
        <f t="shared" si="3"/>
        <v>320000.00000000006</v>
      </c>
      <c r="N6" s="8">
        <f t="shared" si="0"/>
        <v>7999.9999999999991</v>
      </c>
      <c r="O6" s="8">
        <f t="shared" si="4"/>
        <v>320000.00000000006</v>
      </c>
    </row>
    <row r="7" spans="1:15" x14ac:dyDescent="0.4">
      <c r="C7" s="7">
        <v>2</v>
      </c>
      <c r="D7" s="7">
        <v>30</v>
      </c>
      <c r="E7" s="8">
        <v>1.6</v>
      </c>
      <c r="F7" s="7">
        <v>12</v>
      </c>
      <c r="G7" s="8">
        <v>5</v>
      </c>
      <c r="H7" s="7">
        <f>POWER(10,3)*D7*POWER(10,-9)/(C7*POWER(10,-6))</f>
        <v>15.000000000000002</v>
      </c>
      <c r="I7" s="8">
        <f t="shared" si="5"/>
        <v>799.99999999999989</v>
      </c>
      <c r="J7" s="8">
        <f t="shared" si="1"/>
        <v>7999.9999999999991</v>
      </c>
      <c r="K7" s="8">
        <f t="shared" si="2"/>
        <v>799.99999999999989</v>
      </c>
      <c r="L7" s="8">
        <f>I7*(F7-E7)/E7</f>
        <v>5200</v>
      </c>
      <c r="M7" s="8">
        <f t="shared" si="3"/>
        <v>320000.00000000006</v>
      </c>
      <c r="N7" s="8">
        <f t="shared" si="0"/>
        <v>7999.9999999999991</v>
      </c>
      <c r="O7" s="8">
        <f t="shared" si="4"/>
        <v>320000.00000000006</v>
      </c>
    </row>
  </sheetData>
  <mergeCells count="2">
    <mergeCell ref="C1:I1"/>
    <mergeCell ref="J1:O1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0114E-D765-424B-92AB-0B54B27D6A60}">
  <dimension ref="A1:K16"/>
  <sheetViews>
    <sheetView workbookViewId="0">
      <selection activeCell="B3" sqref="B3"/>
    </sheetView>
  </sheetViews>
  <sheetFormatPr defaultRowHeight="18.75" x14ac:dyDescent="0.4"/>
  <cols>
    <col min="10" max="10" width="9.5" bestFit="1" customWidth="1"/>
  </cols>
  <sheetData>
    <row r="1" spans="1:11" x14ac:dyDescent="0.4">
      <c r="A1" t="s">
        <v>26</v>
      </c>
      <c r="B1" t="s">
        <v>24</v>
      </c>
      <c r="C1" t="s">
        <v>25</v>
      </c>
      <c r="D1" t="s">
        <v>26</v>
      </c>
      <c r="E1" t="s">
        <v>24</v>
      </c>
      <c r="F1" t="s">
        <v>25</v>
      </c>
      <c r="I1" t="s">
        <v>52</v>
      </c>
      <c r="J1" t="s">
        <v>53</v>
      </c>
      <c r="K1" t="s">
        <v>54</v>
      </c>
    </row>
    <row r="2" spans="1:11" x14ac:dyDescent="0.4">
      <c r="A2" t="s">
        <v>42</v>
      </c>
      <c r="B2">
        <v>6.2</v>
      </c>
      <c r="D2" t="s">
        <v>35</v>
      </c>
      <c r="E2">
        <f>36*2</f>
        <v>72</v>
      </c>
      <c r="I2">
        <v>12</v>
      </c>
      <c r="J2">
        <f>2*POWER(10,-6)</f>
        <v>1.9999999999999999E-6</v>
      </c>
      <c r="K2">
        <f>I2/J2</f>
        <v>6000000</v>
      </c>
    </row>
    <row r="3" spans="1:11" x14ac:dyDescent="0.4">
      <c r="A3" t="s">
        <v>37</v>
      </c>
      <c r="B3">
        <f>20*16</f>
        <v>320</v>
      </c>
    </row>
    <row r="4" spans="1:11" x14ac:dyDescent="0.4">
      <c r="A4" t="s">
        <v>38</v>
      </c>
      <c r="C4">
        <f>330*16</f>
        <v>5280</v>
      </c>
    </row>
    <row r="5" spans="1:11" x14ac:dyDescent="0.4">
      <c r="A5" t="s">
        <v>39</v>
      </c>
      <c r="B5">
        <v>2</v>
      </c>
    </row>
    <row r="6" spans="1:11" x14ac:dyDescent="0.4">
      <c r="A6" t="s">
        <v>45</v>
      </c>
      <c r="B6">
        <v>90</v>
      </c>
      <c r="D6" t="s">
        <v>40</v>
      </c>
      <c r="E6">
        <v>2</v>
      </c>
    </row>
    <row r="7" spans="1:11" x14ac:dyDescent="0.4">
      <c r="A7" t="s">
        <v>41</v>
      </c>
      <c r="B7">
        <v>240</v>
      </c>
    </row>
    <row r="8" spans="1:11" x14ac:dyDescent="0.4">
      <c r="A8" t="s">
        <v>43</v>
      </c>
      <c r="B8">
        <f>1000*4*3.3/10000+20*4</f>
        <v>81.319999999999993</v>
      </c>
    </row>
    <row r="9" spans="1:11" x14ac:dyDescent="0.4">
      <c r="A9" t="s">
        <v>44</v>
      </c>
      <c r="B9">
        <f>1000*12*3.3/10000+20*12</f>
        <v>243.96</v>
      </c>
    </row>
    <row r="10" spans="1:11" x14ac:dyDescent="0.4">
      <c r="A10" t="s">
        <v>46</v>
      </c>
      <c r="B10">
        <v>13</v>
      </c>
    </row>
    <row r="11" spans="1:11" x14ac:dyDescent="0.4">
      <c r="A11" t="s">
        <v>47</v>
      </c>
      <c r="C11">
        <f>330*2</f>
        <v>660</v>
      </c>
    </row>
    <row r="12" spans="1:11" x14ac:dyDescent="0.4">
      <c r="A12" t="s">
        <v>48</v>
      </c>
      <c r="C12">
        <f>330*2</f>
        <v>660</v>
      </c>
    </row>
    <row r="13" spans="1:11" x14ac:dyDescent="0.4">
      <c r="A13" t="s">
        <v>49</v>
      </c>
      <c r="B13">
        <f>1000*4*3.3/10000</f>
        <v>1.32</v>
      </c>
    </row>
    <row r="15" spans="1:11" x14ac:dyDescent="0.4">
      <c r="D15" t="s">
        <v>50</v>
      </c>
      <c r="E15" t="s">
        <v>51</v>
      </c>
    </row>
    <row r="16" spans="1:11" x14ac:dyDescent="0.4">
      <c r="B16">
        <f>SUM(B2:B13)</f>
        <v>997.80000000000007</v>
      </c>
      <c r="C16">
        <f>SUM(C2:C13)*0.001</f>
        <v>6.6000000000000005</v>
      </c>
      <c r="D16">
        <f>B16+C16</f>
        <v>1004.4000000000001</v>
      </c>
      <c r="E16">
        <f>SUM(E2:E13)</f>
        <v>74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225FA-6CCE-4AFD-9DB0-C1BE56959718}">
  <dimension ref="A1:F15"/>
  <sheetViews>
    <sheetView tabSelected="1" workbookViewId="0">
      <selection activeCell="B9" sqref="B9"/>
    </sheetView>
  </sheetViews>
  <sheetFormatPr defaultRowHeight="18.75" x14ac:dyDescent="0.4"/>
  <cols>
    <col min="1" max="1" width="10.875" bestFit="1" customWidth="1"/>
  </cols>
  <sheetData>
    <row r="1" spans="1:6" x14ac:dyDescent="0.4">
      <c r="A1" t="s">
        <v>16</v>
      </c>
      <c r="B1" t="s">
        <v>5</v>
      </c>
      <c r="C1" t="s">
        <v>27</v>
      </c>
      <c r="D1" t="s">
        <v>28</v>
      </c>
      <c r="E1" t="s">
        <v>29</v>
      </c>
      <c r="F1" t="s">
        <v>36</v>
      </c>
    </row>
    <row r="2" spans="1:6" x14ac:dyDescent="0.4">
      <c r="A2" t="s">
        <v>30</v>
      </c>
      <c r="B2">
        <v>3.3</v>
      </c>
      <c r="C2">
        <v>1.8</v>
      </c>
      <c r="D2">
        <v>2</v>
      </c>
      <c r="E2">
        <f>(B2-C2)/(D2*POWER(10,-3))</f>
        <v>749.99999999999989</v>
      </c>
      <c r="F2">
        <v>680</v>
      </c>
    </row>
    <row r="3" spans="1:6" x14ac:dyDescent="0.4">
      <c r="A3" t="s">
        <v>31</v>
      </c>
      <c r="B3">
        <v>3.3</v>
      </c>
      <c r="C3">
        <v>2.65</v>
      </c>
      <c r="D3">
        <v>2</v>
      </c>
      <c r="E3">
        <f t="shared" ref="E3:E15" si="0">(B3-C3)/(D3*POWER(10,-3))</f>
        <v>324.99999999999994</v>
      </c>
      <c r="F3">
        <v>330</v>
      </c>
    </row>
    <row r="4" spans="1:6" x14ac:dyDescent="0.4">
      <c r="A4" t="s">
        <v>32</v>
      </c>
      <c r="B4">
        <v>3.3</v>
      </c>
      <c r="C4">
        <v>2.65</v>
      </c>
      <c r="D4">
        <v>2</v>
      </c>
      <c r="E4">
        <f t="shared" si="0"/>
        <v>324.99999999999994</v>
      </c>
      <c r="F4">
        <v>330</v>
      </c>
    </row>
    <row r="5" spans="1:6" x14ac:dyDescent="0.4">
      <c r="A5" t="s">
        <v>34</v>
      </c>
      <c r="B5">
        <v>3.3</v>
      </c>
      <c r="C5">
        <v>2.9</v>
      </c>
      <c r="D5">
        <v>5</v>
      </c>
      <c r="E5">
        <f t="shared" si="0"/>
        <v>79.999999999999986</v>
      </c>
      <c r="F5">
        <v>82</v>
      </c>
    </row>
    <row r="6" spans="1:6" x14ac:dyDescent="0.4">
      <c r="A6" t="s">
        <v>34</v>
      </c>
      <c r="B6">
        <v>5</v>
      </c>
      <c r="C6">
        <v>2.9</v>
      </c>
      <c r="D6">
        <v>5</v>
      </c>
      <c r="E6">
        <f t="shared" ref="E6" si="1">(B6-C6)/(D6*POWER(10,-3))</f>
        <v>420</v>
      </c>
      <c r="F6">
        <v>470</v>
      </c>
    </row>
    <row r="7" spans="1:6" x14ac:dyDescent="0.4">
      <c r="A7" t="s">
        <v>33</v>
      </c>
      <c r="B7">
        <v>3.3</v>
      </c>
      <c r="C7">
        <v>1.8</v>
      </c>
      <c r="D7">
        <v>2</v>
      </c>
      <c r="E7">
        <f t="shared" si="0"/>
        <v>749.99999999999989</v>
      </c>
      <c r="F7">
        <v>680</v>
      </c>
    </row>
    <row r="8" spans="1:6" x14ac:dyDescent="0.4">
      <c r="E8" t="e">
        <f t="shared" si="0"/>
        <v>#DIV/0!</v>
      </c>
    </row>
    <row r="9" spans="1:6" x14ac:dyDescent="0.4">
      <c r="E9" t="e">
        <f t="shared" si="0"/>
        <v>#DIV/0!</v>
      </c>
    </row>
    <row r="10" spans="1:6" x14ac:dyDescent="0.4">
      <c r="E10" t="e">
        <f t="shared" si="0"/>
        <v>#DIV/0!</v>
      </c>
    </row>
    <row r="11" spans="1:6" x14ac:dyDescent="0.4">
      <c r="E11" t="e">
        <f t="shared" si="0"/>
        <v>#DIV/0!</v>
      </c>
    </row>
    <row r="12" spans="1:6" x14ac:dyDescent="0.4">
      <c r="E12" t="e">
        <f t="shared" si="0"/>
        <v>#DIV/0!</v>
      </c>
    </row>
    <row r="13" spans="1:6" x14ac:dyDescent="0.4">
      <c r="E13" t="e">
        <f t="shared" si="0"/>
        <v>#DIV/0!</v>
      </c>
    </row>
    <row r="14" spans="1:6" x14ac:dyDescent="0.4">
      <c r="E14" t="e">
        <f t="shared" si="0"/>
        <v>#DIV/0!</v>
      </c>
    </row>
    <row r="15" spans="1:6" x14ac:dyDescent="0.4">
      <c r="E15" t="e">
        <f t="shared" si="0"/>
        <v>#DIV/0!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DRV8874</vt:lpstr>
      <vt:lpstr>FET</vt:lpstr>
      <vt:lpstr>Current</vt:lpstr>
      <vt:lpstr>LED Resistor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 Yazawa</dc:creator>
  <cp:lastModifiedBy>Kenichi Yazawa</cp:lastModifiedBy>
  <dcterms:created xsi:type="dcterms:W3CDTF">2022-01-25T15:51:15Z</dcterms:created>
  <dcterms:modified xsi:type="dcterms:W3CDTF">2022-01-27T18:50:19Z</dcterms:modified>
</cp:coreProperties>
</file>