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amis\Downloads\Excel Fundamental Formulas for Finance\"/>
    </mc:Choice>
  </mc:AlternateContent>
  <xr:revisionPtr revIDLastSave="0" documentId="13_ncr:1_{9E35520E-9EB6-424C-8A5C-CC76372852EA}" xr6:coauthVersionLast="47" xr6:coauthVersionMax="47" xr10:uidLastSave="{00000000-0000-0000-0000-000000000000}"/>
  <bookViews>
    <workbookView xWindow="-108" yWindow="-108" windowWidth="23256" windowHeight="13176" xr2:uid="{21AB530C-FBC9-4BFE-8A8F-51870A200511}"/>
  </bookViews>
  <sheets>
    <sheet name="Financial Analysis" sheetId="1" r:id="rId1"/>
  </sheets>
  <definedNames>
    <definedName name="CIQWBGuid" hidden="1">"2cd8126d-26c3-430c-b7fa-a069e3a1fc62"</definedName>
    <definedName name="COGS">'Financial Analysis'!$D$99:$J$99</definedName>
    <definedName name="Depreciation">'Financial Analysis'!$D$103:$J$103</definedName>
    <definedName name="EBITDA">'Financial Analysis'!$D$102:$J$102</definedName>
    <definedName name="EBT">'Financial Analysis'!$D$105:$J$105</definedName>
    <definedName name="Gross_Profit">'Financial Analysis'!$D$100:$J$100</definedName>
    <definedName name="Interest">'Financial Analysis'!$D$104:$J$104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Net_Income">'Financial Analysis'!$D$107:$J$107</definedName>
    <definedName name="_xlnm.Print_Area" localSheetId="0">'Financial Analysis'!$A$8:$J$74</definedName>
    <definedName name="Revenue">'Financial Analysis'!$D$98:$J$98</definedName>
    <definedName name="Sensitivity">'Financial Analysis'!$B$146</definedName>
    <definedName name="SG_A">'Financial Analysis'!$D$101:$J$101</definedName>
    <definedName name="Taxes">'Financial Analysis'!$D$106:$J$106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6" i="1" l="1"/>
  <c r="A133" i="1"/>
  <c r="A97" i="1"/>
  <c r="D122" i="1"/>
  <c r="E122" i="1"/>
  <c r="D124" i="1"/>
  <c r="E124" i="1"/>
  <c r="D126" i="1"/>
  <c r="E126" i="1"/>
  <c r="D127" i="1"/>
  <c r="E127" i="1"/>
  <c r="D129" i="1"/>
  <c r="E129" i="1"/>
  <c r="E121" i="1"/>
  <c r="D121" i="1"/>
  <c r="E115" i="1"/>
  <c r="D115" i="1"/>
  <c r="E114" i="1"/>
  <c r="D114" i="1"/>
  <c r="E113" i="1"/>
  <c r="D113" i="1"/>
  <c r="E112" i="1"/>
  <c r="D112" i="1"/>
  <c r="E111" i="1"/>
  <c r="J104" i="1"/>
  <c r="I104" i="1"/>
  <c r="H104" i="1"/>
  <c r="G104" i="1"/>
  <c r="F104" i="1"/>
  <c r="J101" i="1"/>
  <c r="I101" i="1"/>
  <c r="H101" i="1"/>
  <c r="G101" i="1"/>
  <c r="F101" i="1"/>
  <c r="E100" i="1"/>
  <c r="E102" i="1" s="1"/>
  <c r="E105" i="1" s="1"/>
  <c r="E107" i="1" s="1"/>
  <c r="E130" i="1" s="1"/>
  <c r="D100" i="1"/>
  <c r="D102" i="1" s="1"/>
  <c r="D105" i="1" s="1"/>
  <c r="D107" i="1" s="1"/>
  <c r="D130" i="1" s="1"/>
  <c r="F98" i="1"/>
  <c r="F103" i="1" s="1"/>
  <c r="F126" i="1" s="1"/>
  <c r="G68" i="1"/>
  <c r="H68" i="1"/>
  <c r="I68" i="1"/>
  <c r="J68" i="1"/>
  <c r="F68" i="1"/>
  <c r="E95" i="1"/>
  <c r="F95" i="1" s="1"/>
  <c r="G95" i="1" s="1"/>
  <c r="H95" i="1" s="1"/>
  <c r="I95" i="1" s="1"/>
  <c r="J95" i="1" s="1"/>
  <c r="E62" i="1"/>
  <c r="F62" i="1" s="1"/>
  <c r="G62" i="1" s="1"/>
  <c r="H62" i="1" s="1"/>
  <c r="I62" i="1" s="1"/>
  <c r="J62" i="1" s="1"/>
  <c r="E42" i="1"/>
  <c r="F42" i="1" s="1"/>
  <c r="G42" i="1" s="1"/>
  <c r="H42" i="1" s="1"/>
  <c r="I42" i="1" s="1"/>
  <c r="J42" i="1" s="1"/>
  <c r="E25" i="1"/>
  <c r="F25" i="1" s="1"/>
  <c r="G25" i="1" s="1"/>
  <c r="H25" i="1" s="1"/>
  <c r="I25" i="1" s="1"/>
  <c r="J25" i="1" s="1"/>
  <c r="E20" i="1"/>
  <c r="F20" i="1" s="1"/>
  <c r="G20" i="1" s="1"/>
  <c r="H20" i="1" s="1"/>
  <c r="I20" i="1" s="1"/>
  <c r="J20" i="1" s="1"/>
  <c r="E15" i="1"/>
  <c r="F15" i="1" s="1"/>
  <c r="G15" i="1" s="1"/>
  <c r="H15" i="1" s="1"/>
  <c r="I15" i="1" s="1"/>
  <c r="J15" i="1" s="1"/>
  <c r="D135" i="1"/>
  <c r="E135" i="1"/>
  <c r="D137" i="1"/>
  <c r="E137" i="1"/>
  <c r="D139" i="1"/>
  <c r="E139" i="1"/>
  <c r="D140" i="1"/>
  <c r="E140" i="1"/>
  <c r="D142" i="1"/>
  <c r="E142" i="1"/>
  <c r="E134" i="1"/>
  <c r="D134" i="1"/>
  <c r="G71" i="1"/>
  <c r="H71" i="1"/>
  <c r="I71" i="1"/>
  <c r="J71" i="1"/>
  <c r="F71" i="1"/>
  <c r="F65" i="1"/>
  <c r="G65" i="1" s="1"/>
  <c r="E82" i="1"/>
  <c r="D82" i="1"/>
  <c r="E81" i="1"/>
  <c r="D81" i="1"/>
  <c r="E80" i="1"/>
  <c r="D80" i="1"/>
  <c r="E79" i="1"/>
  <c r="D79" i="1"/>
  <c r="E78" i="1"/>
  <c r="E67" i="1"/>
  <c r="E69" i="1" s="1"/>
  <c r="E72" i="1" s="1"/>
  <c r="E74" i="1" s="1"/>
  <c r="D67" i="1"/>
  <c r="D69" i="1" s="1"/>
  <c r="D72" i="1" s="1"/>
  <c r="D74" i="1" s="1"/>
  <c r="E47" i="1"/>
  <c r="E49" i="1" s="1"/>
  <c r="E52" i="1" s="1"/>
  <c r="E54" i="1" s="1"/>
  <c r="D47" i="1"/>
  <c r="D49" i="1" s="1"/>
  <c r="D52" i="1" s="1"/>
  <c r="D54" i="1" s="1"/>
  <c r="E8" i="1"/>
  <c r="F8" i="1" s="1"/>
  <c r="G8" i="1" s="1"/>
  <c r="H8" i="1" s="1"/>
  <c r="I8" i="1" s="1"/>
  <c r="J8" i="1" s="1"/>
  <c r="D150" i="1" l="1" a="1"/>
  <c r="D150" i="1" s="1"/>
  <c r="E125" i="1"/>
  <c r="F124" i="1"/>
  <c r="F127" i="1"/>
  <c r="D125" i="1"/>
  <c r="E116" i="1"/>
  <c r="E128" i="1"/>
  <c r="D128" i="1"/>
  <c r="F121" i="1"/>
  <c r="E123" i="1"/>
  <c r="D116" i="1"/>
  <c r="D123" i="1"/>
  <c r="G98" i="1"/>
  <c r="G134" i="1" s="1"/>
  <c r="F99" i="1"/>
  <c r="E141" i="1"/>
  <c r="D141" i="1"/>
  <c r="F134" i="1"/>
  <c r="I137" i="1"/>
  <c r="E143" i="1"/>
  <c r="J140" i="1"/>
  <c r="G137" i="1"/>
  <c r="D143" i="1"/>
  <c r="I140" i="1"/>
  <c r="F137" i="1"/>
  <c r="E136" i="1"/>
  <c r="H140" i="1"/>
  <c r="D136" i="1"/>
  <c r="G140" i="1"/>
  <c r="E138" i="1"/>
  <c r="H137" i="1"/>
  <c r="F140" i="1"/>
  <c r="D138" i="1"/>
  <c r="J137" i="1"/>
  <c r="F70" i="1"/>
  <c r="H65" i="1"/>
  <c r="I65" i="1" s="1"/>
  <c r="G66" i="1"/>
  <c r="G67" i="1" s="1"/>
  <c r="G69" i="1" s="1"/>
  <c r="G70" i="1"/>
  <c r="D83" i="1"/>
  <c r="E83" i="1"/>
  <c r="F66" i="1"/>
  <c r="F67" i="1" s="1"/>
  <c r="F69" i="1" s="1"/>
  <c r="G124" i="1" l="1"/>
  <c r="F100" i="1"/>
  <c r="F122" i="1"/>
  <c r="G121" i="1"/>
  <c r="G127" i="1"/>
  <c r="G103" i="1"/>
  <c r="G99" i="1"/>
  <c r="H98" i="1"/>
  <c r="H134" i="1" s="1"/>
  <c r="F135" i="1"/>
  <c r="F72" i="1"/>
  <c r="F73" i="1" s="1"/>
  <c r="F74" i="1" s="1"/>
  <c r="F139" i="1"/>
  <c r="H66" i="1"/>
  <c r="H67" i="1" s="1"/>
  <c r="H69" i="1" s="1"/>
  <c r="H70" i="1"/>
  <c r="G72" i="1"/>
  <c r="J65" i="1"/>
  <c r="I66" i="1"/>
  <c r="I67" i="1" s="1"/>
  <c r="I69" i="1" s="1"/>
  <c r="I70" i="1"/>
  <c r="G126" i="1" l="1"/>
  <c r="F102" i="1"/>
  <c r="F123" i="1"/>
  <c r="G139" i="1"/>
  <c r="H121" i="1"/>
  <c r="H124" i="1"/>
  <c r="H127" i="1"/>
  <c r="G135" i="1"/>
  <c r="G122" i="1"/>
  <c r="H103" i="1"/>
  <c r="H126" i="1" s="1"/>
  <c r="I98" i="1"/>
  <c r="H99" i="1"/>
  <c r="G100" i="1"/>
  <c r="G123" i="1" s="1"/>
  <c r="F136" i="1"/>
  <c r="I134" i="1"/>
  <c r="F138" i="1"/>
  <c r="H72" i="1"/>
  <c r="H73" i="1" s="1"/>
  <c r="H74" i="1" s="1"/>
  <c r="G73" i="1"/>
  <c r="G74" i="1" s="1"/>
  <c r="I72" i="1"/>
  <c r="I73" i="1" s="1"/>
  <c r="J66" i="1"/>
  <c r="J67" i="1" s="1"/>
  <c r="J69" i="1" s="1"/>
  <c r="J70" i="1"/>
  <c r="H139" i="1" l="1"/>
  <c r="H100" i="1"/>
  <c r="H122" i="1"/>
  <c r="I124" i="1"/>
  <c r="I121" i="1"/>
  <c r="I127" i="1"/>
  <c r="F105" i="1"/>
  <c r="F125" i="1"/>
  <c r="H135" i="1"/>
  <c r="G102" i="1"/>
  <c r="G125" i="1" s="1"/>
  <c r="G136" i="1"/>
  <c r="I99" i="1"/>
  <c r="I122" i="1" s="1"/>
  <c r="J98" i="1"/>
  <c r="I103" i="1"/>
  <c r="I139" i="1" s="1"/>
  <c r="J72" i="1"/>
  <c r="J73" i="1" s="1"/>
  <c r="J74" i="1" s="1"/>
  <c r="I74" i="1"/>
  <c r="I100" i="1" l="1"/>
  <c r="I136" i="1" s="1"/>
  <c r="F128" i="1"/>
  <c r="F106" i="1"/>
  <c r="F129" i="1" s="1"/>
  <c r="F141" i="1"/>
  <c r="J121" i="1"/>
  <c r="J127" i="1"/>
  <c r="J124" i="1"/>
  <c r="I126" i="1"/>
  <c r="H102" i="1"/>
  <c r="H123" i="1"/>
  <c r="H136" i="1"/>
  <c r="J103" i="1"/>
  <c r="J126" i="1" s="1"/>
  <c r="J99" i="1"/>
  <c r="J122" i="1" s="1"/>
  <c r="I135" i="1"/>
  <c r="J134" i="1"/>
  <c r="G105" i="1"/>
  <c r="G128" i="1" s="1"/>
  <c r="G138" i="1"/>
  <c r="I102" i="1" l="1"/>
  <c r="I138" i="1" s="1"/>
  <c r="I123" i="1"/>
  <c r="D148" i="1" a="1"/>
  <c r="D148" i="1" s="1"/>
  <c r="I105" i="1"/>
  <c r="I141" i="1" s="1"/>
  <c r="I125" i="1"/>
  <c r="H105" i="1"/>
  <c r="H125" i="1"/>
  <c r="H138" i="1"/>
  <c r="D152" i="1" a="1"/>
  <c r="D152" i="1" s="1"/>
  <c r="J139" i="1"/>
  <c r="F107" i="1"/>
  <c r="F130" i="1" s="1"/>
  <c r="G106" i="1"/>
  <c r="G129" i="1" s="1"/>
  <c r="G141" i="1"/>
  <c r="J100" i="1"/>
  <c r="D149" i="1" s="1" a="1"/>
  <c r="D149" i="1" s="1"/>
  <c r="J135" i="1"/>
  <c r="G142" i="1"/>
  <c r="F142" i="1"/>
  <c r="J123" i="1" l="1"/>
  <c r="D153" i="1" s="1" a="1"/>
  <c r="D153" i="1" s="1"/>
  <c r="D147" i="1" a="1"/>
  <c r="D147" i="1" s="1"/>
  <c r="G107" i="1"/>
  <c r="G130" i="1" s="1"/>
  <c r="H128" i="1"/>
  <c r="H106" i="1"/>
  <c r="H141" i="1"/>
  <c r="I128" i="1"/>
  <c r="I106" i="1"/>
  <c r="J102" i="1"/>
  <c r="J136" i="1"/>
  <c r="F143" i="1"/>
  <c r="G143" i="1" l="1"/>
  <c r="I107" i="1"/>
  <c r="I130" i="1" s="1"/>
  <c r="I129" i="1"/>
  <c r="H107" i="1"/>
  <c r="H129" i="1"/>
  <c r="H142" i="1"/>
  <c r="J125" i="1"/>
  <c r="D151" i="1" a="1"/>
  <c r="D151" i="1" s="1"/>
  <c r="J105" i="1"/>
  <c r="J128" i="1" s="1"/>
  <c r="J138" i="1"/>
  <c r="I142" i="1"/>
  <c r="D154" i="1" l="1" a="1"/>
  <c r="D154" i="1" s="1"/>
  <c r="H130" i="1"/>
  <c r="H143" i="1"/>
  <c r="J106" i="1"/>
  <c r="J129" i="1" s="1"/>
  <c r="J141" i="1"/>
  <c r="I143" i="1"/>
  <c r="D155" i="1" l="1" a="1"/>
  <c r="D155" i="1" s="1"/>
  <c r="J107" i="1"/>
  <c r="J130" i="1" s="1"/>
  <c r="D156" i="1" s="1" a="1"/>
  <c r="D156" i="1" s="1"/>
  <c r="J142" i="1"/>
  <c r="J143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<sst xmlns="http://schemas.openxmlformats.org/spreadsheetml/2006/main" count="113" uniqueCount="36">
  <si>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</si>
  <si>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</si>
  <si>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</si>
  <si>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</si>
  <si>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</si>
  <si>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</si>
  <si>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</si>
  <si>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</si>
  <si>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</si>
  <si>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</si>
  <si>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</si>
  <si>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USD $000S</t>
  </si>
  <si>
    <t>Section 2: Adding "A" as "Actual" to the first years and "E" as "Estimated" for the next years by using the "custom" format in "Format Cells" like 0"A" and 0"E"</t>
  </si>
  <si>
    <t xml:space="preserve">Section 1: Putting down the year 2016 in D1 and formula =D1+1 in cell E1. Then highlighting the other horizontal cells until J1. Finally, by using the shortcut Ctrl+R filling the highlighted cells. </t>
  </si>
  <si>
    <t>Section 3: Setting the background by using the shortcuts of Alt+H+H then either choose from general or with M to select more. For font colors as well, Alt+H+FC</t>
  </si>
  <si>
    <t xml:space="preserve">In this worksheet, different sections explain the formulas with the yellow background. Then, after every section, the formula is applied. </t>
  </si>
  <si>
    <t>Section 4: Adding the "Income Statement". By using the "Format Cells", modifying the numbers to have two decimal points and commas as the separator.</t>
  </si>
  <si>
    <t xml:space="preserve">Section 5: Writing the formulas for those empty rows. Then changing the colors based on "Hard codes" to be blue and "Formulas" to be black. </t>
  </si>
  <si>
    <t>Assumptions</t>
  </si>
  <si>
    <t>Revenue Growth</t>
  </si>
  <si>
    <t>COGS % of Revenue</t>
  </si>
  <si>
    <t>Depreciation % of Revenue</t>
  </si>
  <si>
    <t>Tax Rate</t>
  </si>
  <si>
    <t>Section 6: Adding assumptions for forecasting. Adding the formulas and using Alt+H+P to convert the results to be as percentages. Then by Alt+H+0, two decimal points is added.</t>
  </si>
  <si>
    <t>Finally, adding top one-line borders and just under the "Net Income", adding the two-line border at the bottom. Having borders in financial statements, we do not need gridlines.</t>
  </si>
  <si>
    <t xml:space="preserve">Changing the color of the sheet's tab. Use the shift+space-bar after selecting the items in the first column of the "Income Statement" but its header to group them, with Alt+A+G+G. </t>
  </si>
  <si>
    <t>Designing the header for both sections of "Income Statement" and "Assumptions".</t>
  </si>
  <si>
    <t>Analysis</t>
  </si>
  <si>
    <t>Common Size Income Statement</t>
  </si>
  <si>
    <t>Section 7: Adding the new part as "Analysis". This is a vertical analysis based on "Revenue". Inserting the new part as "Change %" to calculate a new preassumption dataset.</t>
  </si>
  <si>
    <t>Like before, with all the shortcuts we used above, the new part is designed and prepared.</t>
  </si>
  <si>
    <t xml:space="preserve">Then use those names to calculate the new part like "Change %" part again as "Sensitivity". </t>
  </si>
  <si>
    <t xml:space="preserve">This process is done by "Name Manager" in the "Formulas" Tab. The shortcut is Alt+M+N </t>
  </si>
  <si>
    <t xml:space="preserve">At this level, name the cell containing the percentage in front of "Sensitivity" as "Sensitivity" and the rows of the Income Statement from the D column to the J column each. </t>
  </si>
  <si>
    <t>By applying "Conditional Formatting", highlighting the cells in "Sensitivity" less than 30,000</t>
  </si>
  <si>
    <t xml:space="preserve">Making three cells dynamic to be able to change when the referred cell is altered. Those cells are "Income Statement", "Change %", and "Sensitivity %". This happens by using equal sign, quotation marks, and &amp; to referring to other cells' contexts.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</si>
</sst>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A&quot;"/>
    <numFmt numFmtId="165" formatCode="0&quot;E&quot;"/>
    <numFmt numFmtId="166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Arial Narrow"/>
      <family val="2"/>
    </font>
    <font>
      <sz val="11"/>
      <color rgb="FF000000"/>
      <name val="Arial Narrow"/>
      <family val="2"/>
    </font>
    <font>
      <b/>
      <sz val="11"/>
      <color theme="0"/>
      <name val="Arial Narrow"/>
      <family val="2"/>
    </font>
    <font>
      <u/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5">
    <xf numFmtId="0" fontId="0" fillId="0" borderId="0" xfId="0"/>
    <xf numFmtId="4" fontId="0" fillId="2" borderId="0" xfId="0" applyNumberFormat="1" applyFill="1"/>
    <xf numFmtId="4" fontId="0" fillId="0" borderId="0" xfId="0" applyNumberFormat="1"/>
    <xf numFmtId="4" fontId="2" fillId="0" borderId="0" xfId="0" applyNumberFormat="1" applyFont="1"/>
    <xf numFmtId="4" fontId="1" fillId="0" borderId="0" xfId="0" applyNumberFormat="1" applyFont="1"/>
    <xf numFmtId="4" fontId="9" fillId="0" borderId="0" xfId="0" applyNumberFormat="1" applyFont="1"/>
    <xf numFmtId="4" fontId="10" fillId="0" borderId="0" xfId="0" applyNumberFormat="1" applyFont="1"/>
    <xf numFmtId="4" fontId="11" fillId="0" borderId="0" xfId="0" applyNumberFormat="1" applyFont="1"/>
    <xf numFmtId="4" fontId="6" fillId="0" borderId="0" xfId="0" applyNumberFormat="1" applyFont="1"/>
    <xf numFmtId="10" fontId="9" fillId="0" borderId="0" xfId="4" applyNumberFormat="1" applyFont="1"/>
    <xf numFmtId="166" fontId="0" fillId="0" borderId="0" xfId="0" applyNumberFormat="1"/>
    <xf numFmtId="166" fontId="7" fillId="3" borderId="0" xfId="0" applyNumberFormat="1" applyFont="1" applyFill="1"/>
    <xf numFmtId="3" fontId="0" fillId="0" borderId="0" xfId="0" applyNumberFormat="1"/>
    <xf numFmtId="3" fontId="7" fillId="3" borderId="0" xfId="0" applyNumberFormat="1" applyFont="1" applyFill="1"/>
    <xf numFmtId="4" fontId="1" fillId="0" borderId="1" xfId="0" applyNumberFormat="1" applyFont="1" applyBorder="1"/>
    <xf numFmtId="4" fontId="0" fillId="0" borderId="1" xfId="0" applyNumberFormat="1" applyBorder="1"/>
    <xf numFmtId="4" fontId="11" fillId="0" borderId="1" xfId="0" applyNumberFormat="1" applyFont="1" applyBorder="1"/>
    <xf numFmtId="4" fontId="1" fillId="0" borderId="2" xfId="0" applyNumberFormat="1" applyFont="1" applyBorder="1"/>
    <xf numFmtId="4" fontId="0" fillId="0" borderId="2" xfId="0" applyNumberFormat="1" applyBorder="1"/>
    <xf numFmtId="4" fontId="11" fillId="0" borderId="2" xfId="0" applyNumberFormat="1" applyFont="1" applyBorder="1"/>
    <xf numFmtId="4" fontId="12" fillId="4" borderId="0" xfId="0" applyNumberFormat="1" applyFont="1" applyFill="1"/>
    <xf numFmtId="4" fontId="5" fillId="4" borderId="0" xfId="0" applyNumberFormat="1" applyFont="1" applyFill="1"/>
    <xf numFmtId="10" fontId="1" fillId="0" borderId="0" xfId="4" applyNumberFormat="1" applyFont="1"/>
    <xf numFmtId="10" fontId="1" fillId="0" borderId="1" xfId="4" applyNumberFormat="1" applyFont="1" applyBorder="1"/>
    <xf numFmtId="10" fontId="1" fillId="0" borderId="2" xfId="4" applyNumberFormat="1" applyFont="1" applyBorder="1"/>
    <xf numFmtId="4" fontId="5" fillId="5" borderId="0" xfId="0" applyNumberFormat="1" applyFont="1" applyFill="1"/>
    <xf numFmtId="164" fontId="8" fillId="0" borderId="0" xfId="0" applyNumberFormat="1" applyFont="1"/>
    <xf numFmtId="165" fontId="9" fillId="0" borderId="0" xfId="0" applyNumberFormat="1" applyFont="1"/>
    <xf numFmtId="164" fontId="5" fillId="6" borderId="0" xfId="0" applyNumberFormat="1" applyFont="1" applyFill="1"/>
    <xf numFmtId="165" fontId="5" fillId="6" borderId="0" xfId="0" applyNumberFormat="1" applyFont="1" applyFill="1"/>
    <xf numFmtId="4" fontId="1" fillId="0" borderId="0" xfId="0" applyNumberFormat="1" applyFont="1" applyBorder="1"/>
    <xf numFmtId="4" fontId="0" fillId="0" borderId="0" xfId="0" applyNumberFormat="1" applyBorder="1"/>
    <xf numFmtId="10" fontId="1" fillId="0" borderId="0" xfId="4" applyNumberFormat="1" applyFont="1" applyBorder="1"/>
    <xf numFmtId="10" fontId="13" fillId="0" borderId="0" xfId="4" applyNumberFormat="1" applyFont="1"/>
    <xf numFmtId="14" fontId="0" fillId="0" borderId="0" xfId="0" applyNumberFormat="1"/>
  </cellXfs>
  <cellStyles count="5">
    <cellStyle name="Hyperlink 2" xfId="2" xr:uid="{44E41C1C-C3F5-48A1-A43B-2D23BBD2FE79}"/>
    <cellStyle name="Hyperlink 2 2" xfId="3" xr:uid="{C7CF502E-0766-4813-8072-B67685B4A3A0}"/>
    <cellStyle name="Normal" xfId="0" builtinId="0"/>
    <cellStyle name="Normal 2" xfId="1" xr:uid="{EBE2524F-9BF4-4204-8F84-E4DDB25B9A80}"/>
    <cellStyle name="Percent" xfId="4" builtinId="5"/>
  </cellStyles>
  <dxfs count="1">
    <dxf>
      <fill>
        <patternFill>
          <bgColor rgb="FFEB7575"/>
        </patternFill>
      </fill>
    </dxf>
  </dxfs>
  <tableStyles count="0" defaultTableStyle="TableStyleMedium2" defaultPivotStyle="PivotStyleLight16"/>
  <colors>
    <mruColors>
      <color rgb="FFEB7575"/>
      <color rgb="FF0033CC"/>
      <color rgb="FF132E57"/>
      <color rgb="FF0000FF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36E1-794C-42F8-8271-6F09C4841A14}">
  <sheetPr>
    <tabColor rgb="FF00B050"/>
  </sheetPr>
  <dimension ref="A1:K160"/>
  <sheetViews>
    <sheetView showGridLines="0" tabSelected="1" topLeftCell="A148" zoomScaleNormal="100" zoomScaleSheetLayoutView="70" workbookViewId="0">
      <selection activeCell="B162" sqref="B162"/>
    </sheetView>
  </sheetViews>
  <sheetFormatPr defaultColWidth="8.77734375" defaultRowHeight="14.4" outlineLevelRow="1" x14ac:dyDescent="0.3"/>
  <cols>
    <col min="1" max="1" width="21.109375" style="2" customWidth="1"/>
    <col min="2" max="3" width="8.88671875" style="2" bestFit="1" customWidth="1"/>
    <col min="4" max="10" width="13.77734375" style="2" customWidth="1"/>
    <col min="11" max="11" width="9.77734375" style="2" bestFit="1" customWidth="1"/>
    <col min="12" max="13" width="10.88671875" style="2" bestFit="1" customWidth="1"/>
    <col min="14" max="19" width="8.88671875" style="2" bestFit="1" customWidth="1"/>
    <col min="20" max="16384" width="8.77734375" style="2"/>
  </cols>
  <sheetData>
    <row r="1" spans="1:11" x14ac:dyDescent="0.3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6" spans="1:11" s="1" customFormat="1" x14ac:dyDescent="0.3">
      <c r="A6" s="1" t="s">
        <v>13</v>
      </c>
    </row>
    <row r="8" spans="1:11" s="12" customFormat="1" x14ac:dyDescent="0.3">
      <c r="A8" s="12" t="s">
        <v>11</v>
      </c>
      <c r="D8" s="26">
        <v>2016</v>
      </c>
      <c r="E8" s="26">
        <f>D8+1</f>
        <v>2017</v>
      </c>
      <c r="F8" s="27">
        <f t="shared" ref="F8:J8" si="0">E8+1</f>
        <v>2018</v>
      </c>
      <c r="G8" s="27">
        <f t="shared" si="0"/>
        <v>2019</v>
      </c>
      <c r="H8" s="27">
        <f t="shared" si="0"/>
        <v>2020</v>
      </c>
      <c r="I8" s="27">
        <f t="shared" si="0"/>
        <v>2021</v>
      </c>
      <c r="J8" s="27">
        <f t="shared" si="0"/>
        <v>2022</v>
      </c>
    </row>
    <row r="12" spans="1:11" s="1" customFormat="1" x14ac:dyDescent="0.3">
      <c r="A12" s="1" t="s">
        <v>12</v>
      </c>
    </row>
    <row r="15" spans="1:11" s="12" customFormat="1" x14ac:dyDescent="0.3">
      <c r="A15" s="12" t="s">
        <v>11</v>
      </c>
      <c r="D15" s="26">
        <v>2016</v>
      </c>
      <c r="E15" s="26">
        <f>D15+1</f>
        <v>2017</v>
      </c>
      <c r="F15" s="27">
        <f t="shared" ref="F15:J15" si="1">E15+1</f>
        <v>2018</v>
      </c>
      <c r="G15" s="27">
        <f t="shared" si="1"/>
        <v>2019</v>
      </c>
      <c r="H15" s="27">
        <f t="shared" si="1"/>
        <v>2020</v>
      </c>
      <c r="I15" s="27">
        <f t="shared" si="1"/>
        <v>2021</v>
      </c>
      <c r="J15" s="27">
        <f t="shared" si="1"/>
        <v>2022</v>
      </c>
    </row>
    <row r="18" spans="1:10" s="1" customFormat="1" x14ac:dyDescent="0.3">
      <c r="A18" s="1" t="s">
        <v>14</v>
      </c>
    </row>
    <row r="20" spans="1:10" s="12" customFormat="1" ht="15.6" x14ac:dyDescent="0.3">
      <c r="A20" s="13" t="s">
        <v>11</v>
      </c>
      <c r="B20" s="13"/>
      <c r="C20" s="13"/>
      <c r="D20" s="28">
        <v>2016</v>
      </c>
      <c r="E20" s="28">
        <f>D20+1</f>
        <v>2017</v>
      </c>
      <c r="F20" s="29">
        <f t="shared" ref="F20:J20" si="2">E20+1</f>
        <v>2018</v>
      </c>
      <c r="G20" s="29">
        <f t="shared" si="2"/>
        <v>2019</v>
      </c>
      <c r="H20" s="29">
        <f t="shared" si="2"/>
        <v>2020</v>
      </c>
      <c r="I20" s="29">
        <f t="shared" si="2"/>
        <v>2021</v>
      </c>
      <c r="J20" s="29">
        <f t="shared" si="2"/>
        <v>2022</v>
      </c>
    </row>
    <row r="23" spans="1:10" s="1" customFormat="1" x14ac:dyDescent="0.3">
      <c r="A23" s="1" t="s">
        <v>16</v>
      </c>
    </row>
    <row r="25" spans="1:10" s="10" customFormat="1" ht="15.6" x14ac:dyDescent="0.3">
      <c r="A25" s="11" t="s">
        <v>11</v>
      </c>
      <c r="B25" s="11"/>
      <c r="C25" s="11"/>
      <c r="D25" s="28">
        <v>2016</v>
      </c>
      <c r="E25" s="28">
        <f>D25+1</f>
        <v>2017</v>
      </c>
      <c r="F25" s="29">
        <f t="shared" ref="F25:J25" si="3">E25+1</f>
        <v>2018</v>
      </c>
      <c r="G25" s="29">
        <f t="shared" si="3"/>
        <v>2019</v>
      </c>
      <c r="H25" s="29">
        <f t="shared" si="3"/>
        <v>2020</v>
      </c>
      <c r="I25" s="29">
        <f t="shared" si="3"/>
        <v>2021</v>
      </c>
      <c r="J25" s="29">
        <f t="shared" si="3"/>
        <v>2022</v>
      </c>
    </row>
    <row r="27" spans="1:10" x14ac:dyDescent="0.3">
      <c r="A27" s="3" t="s">
        <v>0</v>
      </c>
      <c r="B27" s="4"/>
      <c r="C27" s="4"/>
      <c r="D27" s="4"/>
    </row>
    <row r="28" spans="1:10" x14ac:dyDescent="0.3">
      <c r="A28" s="4" t="s">
        <v>1</v>
      </c>
      <c r="B28" s="4"/>
      <c r="D28" s="6">
        <v>150000</v>
      </c>
      <c r="E28" s="6">
        <v>165000</v>
      </c>
    </row>
    <row r="29" spans="1:10" x14ac:dyDescent="0.3">
      <c r="A29" s="4" t="s">
        <v>2</v>
      </c>
      <c r="B29" s="4"/>
      <c r="D29" s="6">
        <v>67500</v>
      </c>
      <c r="E29" s="6">
        <v>74250</v>
      </c>
    </row>
    <row r="30" spans="1:10" x14ac:dyDescent="0.3">
      <c r="A30" s="4" t="s">
        <v>3</v>
      </c>
      <c r="B30" s="4"/>
      <c r="D30" s="4"/>
      <c r="E30" s="4"/>
    </row>
    <row r="31" spans="1:10" x14ac:dyDescent="0.3">
      <c r="A31" s="4" t="s">
        <v>4</v>
      </c>
      <c r="B31" s="4"/>
      <c r="D31" s="6">
        <v>16500</v>
      </c>
      <c r="E31" s="6">
        <v>18150</v>
      </c>
    </row>
    <row r="32" spans="1:10" x14ac:dyDescent="0.3">
      <c r="A32" s="4" t="s">
        <v>5</v>
      </c>
      <c r="B32" s="4"/>
      <c r="D32" s="4"/>
      <c r="E32" s="4"/>
    </row>
    <row r="33" spans="1:10" x14ac:dyDescent="0.3">
      <c r="A33" s="4" t="s">
        <v>6</v>
      </c>
      <c r="B33" s="4"/>
      <c r="D33" s="6">
        <v>6600</v>
      </c>
      <c r="E33" s="6">
        <v>7260</v>
      </c>
    </row>
    <row r="34" spans="1:10" x14ac:dyDescent="0.3">
      <c r="A34" s="4" t="s">
        <v>7</v>
      </c>
      <c r="B34" s="4"/>
      <c r="D34" s="6">
        <v>1000</v>
      </c>
      <c r="E34" s="6">
        <v>1000</v>
      </c>
    </row>
    <row r="35" spans="1:10" x14ac:dyDescent="0.3">
      <c r="A35" s="4" t="s">
        <v>8</v>
      </c>
      <c r="B35" s="4"/>
      <c r="D35" s="4"/>
      <c r="E35" s="4"/>
    </row>
    <row r="36" spans="1:10" x14ac:dyDescent="0.3">
      <c r="A36" s="4" t="s">
        <v>9</v>
      </c>
      <c r="B36" s="4"/>
      <c r="D36" s="6">
        <v>17520</v>
      </c>
      <c r="E36" s="6">
        <v>19302</v>
      </c>
    </row>
    <row r="37" spans="1:10" x14ac:dyDescent="0.3">
      <c r="A37" s="4" t="s">
        <v>10</v>
      </c>
      <c r="B37" s="4"/>
      <c r="D37" s="4"/>
      <c r="E37" s="4"/>
    </row>
    <row r="40" spans="1:10" s="1" customFormat="1" x14ac:dyDescent="0.3">
      <c r="A40" s="1" t="s">
        <v>17</v>
      </c>
    </row>
    <row r="42" spans="1:10" s="10" customFormat="1" ht="15.6" x14ac:dyDescent="0.3">
      <c r="A42" s="11" t="s">
        <v>11</v>
      </c>
      <c r="B42" s="11"/>
      <c r="C42" s="11"/>
      <c r="D42" s="28">
        <v>2016</v>
      </c>
      <c r="E42" s="28">
        <f>D42+1</f>
        <v>2017</v>
      </c>
      <c r="F42" s="29">
        <f t="shared" ref="F42:J42" si="4">E42+1</f>
        <v>2018</v>
      </c>
      <c r="G42" s="29">
        <f t="shared" si="4"/>
        <v>2019</v>
      </c>
      <c r="H42" s="29">
        <f t="shared" si="4"/>
        <v>2020</v>
      </c>
      <c r="I42" s="29">
        <f t="shared" si="4"/>
        <v>2021</v>
      </c>
      <c r="J42" s="29">
        <f t="shared" si="4"/>
        <v>2022</v>
      </c>
    </row>
    <row r="44" spans="1:10" x14ac:dyDescent="0.3">
      <c r="A44" s="3" t="s">
        <v>0</v>
      </c>
      <c r="B44" s="4"/>
      <c r="C44" s="4"/>
      <c r="D44" s="4"/>
    </row>
    <row r="45" spans="1:10" x14ac:dyDescent="0.3">
      <c r="A45" s="4" t="s">
        <v>1</v>
      </c>
      <c r="B45" s="4"/>
      <c r="D45" s="6">
        <v>150000</v>
      </c>
      <c r="E45" s="6">
        <v>165000</v>
      </c>
    </row>
    <row r="46" spans="1:10" x14ac:dyDescent="0.3">
      <c r="A46" s="4" t="s">
        <v>2</v>
      </c>
      <c r="B46" s="4"/>
      <c r="D46" s="6">
        <v>67500</v>
      </c>
      <c r="E46" s="6">
        <v>74250</v>
      </c>
    </row>
    <row r="47" spans="1:10" x14ac:dyDescent="0.3">
      <c r="A47" s="4" t="s">
        <v>3</v>
      </c>
      <c r="B47" s="4"/>
      <c r="D47" s="7">
        <f>D45-D46</f>
        <v>82500</v>
      </c>
      <c r="E47" s="7">
        <f>E45-E46</f>
        <v>90750</v>
      </c>
    </row>
    <row r="48" spans="1:10" x14ac:dyDescent="0.3">
      <c r="A48" s="4" t="s">
        <v>4</v>
      </c>
      <c r="B48" s="4"/>
      <c r="D48" s="6">
        <v>16500</v>
      </c>
      <c r="E48" s="6">
        <v>18150</v>
      </c>
    </row>
    <row r="49" spans="1:10" x14ac:dyDescent="0.3">
      <c r="A49" s="4" t="s">
        <v>5</v>
      </c>
      <c r="B49" s="4"/>
      <c r="D49" s="7">
        <f>D47-D48</f>
        <v>66000</v>
      </c>
      <c r="E49" s="7">
        <f>E47-E48</f>
        <v>72600</v>
      </c>
    </row>
    <row r="50" spans="1:10" x14ac:dyDescent="0.3">
      <c r="A50" s="4" t="s">
        <v>6</v>
      </c>
      <c r="B50" s="4"/>
      <c r="D50" s="6">
        <v>6600</v>
      </c>
      <c r="E50" s="6">
        <v>7260</v>
      </c>
    </row>
    <row r="51" spans="1:10" x14ac:dyDescent="0.3">
      <c r="A51" s="4" t="s">
        <v>7</v>
      </c>
      <c r="B51" s="4"/>
      <c r="D51" s="6">
        <v>1000</v>
      </c>
      <c r="E51" s="6">
        <v>1000</v>
      </c>
    </row>
    <row r="52" spans="1:10" x14ac:dyDescent="0.3">
      <c r="A52" s="4" t="s">
        <v>8</v>
      </c>
      <c r="B52" s="4"/>
      <c r="D52" s="7">
        <f>D49-D50-D51</f>
        <v>58400</v>
      </c>
      <c r="E52" s="7">
        <f>E49-E50-E51</f>
        <v>64340</v>
      </c>
    </row>
    <row r="53" spans="1:10" x14ac:dyDescent="0.3">
      <c r="A53" s="4" t="s">
        <v>9</v>
      </c>
      <c r="B53" s="4"/>
      <c r="D53" s="6">
        <v>17520</v>
      </c>
      <c r="E53" s="6">
        <v>19302</v>
      </c>
    </row>
    <row r="54" spans="1:10" x14ac:dyDescent="0.3">
      <c r="A54" s="4" t="s">
        <v>10</v>
      </c>
      <c r="B54" s="4"/>
      <c r="D54" s="7">
        <f>D52-D53</f>
        <v>40880</v>
      </c>
      <c r="E54" s="7">
        <f>E52-E53</f>
        <v>45038</v>
      </c>
    </row>
    <row r="57" spans="1:10" s="1" customFormat="1" x14ac:dyDescent="0.3">
      <c r="A57" s="1" t="s">
        <v>23</v>
      </c>
    </row>
    <row r="58" spans="1:10" s="1" customFormat="1" x14ac:dyDescent="0.3">
      <c r="A58" s="1" t="s">
        <v>25</v>
      </c>
    </row>
    <row r="59" spans="1:10" s="1" customFormat="1" x14ac:dyDescent="0.3">
      <c r="A59" s="1" t="s">
        <v>26</v>
      </c>
    </row>
    <row r="60" spans="1:10" s="1" customFormat="1" x14ac:dyDescent="0.3">
      <c r="A60" s="1" t="s">
        <v>24</v>
      </c>
    </row>
    <row r="62" spans="1:10" s="10" customFormat="1" ht="15.6" x14ac:dyDescent="0.3">
      <c r="A62" s="11" t="s">
        <v>11</v>
      </c>
      <c r="B62" s="11"/>
      <c r="C62" s="11"/>
      <c r="D62" s="28">
        <v>2016</v>
      </c>
      <c r="E62" s="28">
        <f>D62+1</f>
        <v>2017</v>
      </c>
      <c r="F62" s="29">
        <f t="shared" ref="F62:J62" si="5">E62+1</f>
        <v>2018</v>
      </c>
      <c r="G62" s="29">
        <f t="shared" si="5"/>
        <v>2019</v>
      </c>
      <c r="H62" s="29">
        <f t="shared" si="5"/>
        <v>2020</v>
      </c>
      <c r="I62" s="29">
        <f t="shared" si="5"/>
        <v>2021</v>
      </c>
      <c r="J62" s="29">
        <f t="shared" si="5"/>
        <v>2022</v>
      </c>
    </row>
    <row r="64" spans="1:10" x14ac:dyDescent="0.3">
      <c r="A64" s="20" t="s">
        <v>0</v>
      </c>
      <c r="B64" s="20"/>
      <c r="C64" s="20"/>
      <c r="D64" s="20"/>
      <c r="E64" s="21"/>
      <c r="F64" s="21"/>
      <c r="G64" s="21"/>
      <c r="H64" s="21"/>
      <c r="I64" s="21"/>
      <c r="J64" s="21"/>
    </row>
    <row r="65" spans="1:10" outlineLevel="1" x14ac:dyDescent="0.3">
      <c r="A65" s="4" t="s">
        <v>1</v>
      </c>
      <c r="B65" s="4"/>
      <c r="D65" s="6">
        <v>150000</v>
      </c>
      <c r="E65" s="6">
        <v>165000</v>
      </c>
      <c r="F65" s="7">
        <f>E65*(1+F78)</f>
        <v>181500.00000000003</v>
      </c>
      <c r="G65" s="7">
        <f t="shared" ref="G65:J65" si="6">F65*(1+G78)</f>
        <v>199650.00000000006</v>
      </c>
      <c r="H65" s="7">
        <f t="shared" si="6"/>
        <v>219615.00000000009</v>
      </c>
      <c r="I65" s="7">
        <f t="shared" si="6"/>
        <v>241576.50000000012</v>
      </c>
      <c r="J65" s="7">
        <f t="shared" si="6"/>
        <v>265734.15000000014</v>
      </c>
    </row>
    <row r="66" spans="1:10" outlineLevel="1" x14ac:dyDescent="0.3">
      <c r="A66" s="4" t="s">
        <v>2</v>
      </c>
      <c r="B66" s="4"/>
      <c r="D66" s="6">
        <v>67500</v>
      </c>
      <c r="E66" s="6">
        <v>74250</v>
      </c>
      <c r="F66" s="7">
        <f>F65*F79</f>
        <v>81675.000000000015</v>
      </c>
      <c r="G66" s="7">
        <f t="shared" ref="G66:J66" si="7">G65*G79</f>
        <v>89842.500000000029</v>
      </c>
      <c r="H66" s="7">
        <f t="shared" si="7"/>
        <v>98826.750000000044</v>
      </c>
      <c r="I66" s="7">
        <f t="shared" si="7"/>
        <v>108709.42500000006</v>
      </c>
      <c r="J66" s="7">
        <f t="shared" si="7"/>
        <v>119580.36750000007</v>
      </c>
    </row>
    <row r="67" spans="1:10" outlineLevel="1" x14ac:dyDescent="0.3">
      <c r="A67" s="14" t="s">
        <v>3</v>
      </c>
      <c r="B67" s="14"/>
      <c r="C67" s="15"/>
      <c r="D67" s="16">
        <f>D65-D66</f>
        <v>82500</v>
      </c>
      <c r="E67" s="16">
        <f>E65-E66</f>
        <v>90750</v>
      </c>
      <c r="F67" s="16">
        <f t="shared" ref="F67" si="8">F65-F66</f>
        <v>99825.000000000015</v>
      </c>
      <c r="G67" s="16">
        <f t="shared" ref="G67" si="9">G65-G66</f>
        <v>109807.50000000003</v>
      </c>
      <c r="H67" s="16">
        <f t="shared" ref="H67" si="10">H65-H66</f>
        <v>120788.25000000004</v>
      </c>
      <c r="I67" s="16">
        <f t="shared" ref="I67" si="11">I65-I66</f>
        <v>132867.07500000007</v>
      </c>
      <c r="J67" s="16">
        <f t="shared" ref="J67" si="12">J65-J66</f>
        <v>146153.78250000009</v>
      </c>
    </row>
    <row r="68" spans="1:10" outlineLevel="1" x14ac:dyDescent="0.3">
      <c r="A68" s="4" t="s">
        <v>4</v>
      </c>
      <c r="B68" s="4"/>
      <c r="D68" s="6">
        <v>16500</v>
      </c>
      <c r="E68" s="6">
        <v>18150</v>
      </c>
      <c r="F68" s="7">
        <f>F80</f>
        <v>20000</v>
      </c>
      <c r="G68" s="7">
        <f t="shared" ref="G68:J68" si="13">G80</f>
        <v>20000</v>
      </c>
      <c r="H68" s="7">
        <f t="shared" si="13"/>
        <v>20000</v>
      </c>
      <c r="I68" s="7">
        <f t="shared" si="13"/>
        <v>20000</v>
      </c>
      <c r="J68" s="7">
        <f t="shared" si="13"/>
        <v>20000</v>
      </c>
    </row>
    <row r="69" spans="1:10" outlineLevel="1" x14ac:dyDescent="0.3">
      <c r="A69" s="14" t="s">
        <v>5</v>
      </c>
      <c r="B69" s="14"/>
      <c r="C69" s="15"/>
      <c r="D69" s="16">
        <f>D67-D68</f>
        <v>66000</v>
      </c>
      <c r="E69" s="16">
        <f>E67-E68</f>
        <v>72600</v>
      </c>
      <c r="F69" s="16">
        <f t="shared" ref="F69" si="14">F67-F68</f>
        <v>79825.000000000015</v>
      </c>
      <c r="G69" s="16">
        <f t="shared" ref="G69" si="15">G67-G68</f>
        <v>89807.500000000029</v>
      </c>
      <c r="H69" s="16">
        <f t="shared" ref="H69" si="16">H67-H68</f>
        <v>100788.25000000004</v>
      </c>
      <c r="I69" s="16">
        <f t="shared" ref="I69" si="17">I67-I68</f>
        <v>112867.07500000007</v>
      </c>
      <c r="J69" s="16">
        <f t="shared" ref="J69" si="18">J67-J68</f>
        <v>126153.78250000009</v>
      </c>
    </row>
    <row r="70" spans="1:10" outlineLevel="1" x14ac:dyDescent="0.3">
      <c r="A70" s="4" t="s">
        <v>6</v>
      </c>
      <c r="B70" s="4"/>
      <c r="D70" s="6">
        <v>6600</v>
      </c>
      <c r="E70" s="6">
        <v>7260</v>
      </c>
      <c r="F70" s="7">
        <f>F65*F81</f>
        <v>7986.0000000000009</v>
      </c>
      <c r="G70" s="7">
        <f t="shared" ref="G70:J70" si="19">G65*G81</f>
        <v>8784.6000000000022</v>
      </c>
      <c r="H70" s="7">
        <f t="shared" si="19"/>
        <v>9663.0600000000031</v>
      </c>
      <c r="I70" s="7">
        <f t="shared" si="19"/>
        <v>10629.366000000004</v>
      </c>
      <c r="J70" s="7">
        <f t="shared" si="19"/>
        <v>11692.302600000006</v>
      </c>
    </row>
    <row r="71" spans="1:10" outlineLevel="1" x14ac:dyDescent="0.3">
      <c r="A71" s="4" t="s">
        <v>7</v>
      </c>
      <c r="B71" s="4"/>
      <c r="D71" s="6">
        <v>1000</v>
      </c>
      <c r="E71" s="6">
        <v>1000</v>
      </c>
      <c r="F71" s="7">
        <f>F82</f>
        <v>1000</v>
      </c>
      <c r="G71" s="7">
        <f t="shared" ref="G71:J71" si="20">G82</f>
        <v>1000</v>
      </c>
      <c r="H71" s="7">
        <f t="shared" si="20"/>
        <v>1000</v>
      </c>
      <c r="I71" s="7">
        <f t="shared" si="20"/>
        <v>1000</v>
      </c>
      <c r="J71" s="7">
        <f t="shared" si="20"/>
        <v>1000</v>
      </c>
    </row>
    <row r="72" spans="1:10" outlineLevel="1" x14ac:dyDescent="0.3">
      <c r="A72" s="14" t="s">
        <v>8</v>
      </c>
      <c r="B72" s="14"/>
      <c r="C72" s="15"/>
      <c r="D72" s="16">
        <f>D69-D70-D71</f>
        <v>58400</v>
      </c>
      <c r="E72" s="16">
        <f>E69-E70-E71</f>
        <v>64340</v>
      </c>
      <c r="F72" s="16">
        <f t="shared" ref="F72" si="21">F69-F70-F71</f>
        <v>70839.000000000015</v>
      </c>
      <c r="G72" s="16">
        <f t="shared" ref="G72" si="22">G69-G70-G71</f>
        <v>80022.900000000023</v>
      </c>
      <c r="H72" s="16">
        <f t="shared" ref="H72" si="23">H69-H70-H71</f>
        <v>90125.190000000046</v>
      </c>
      <c r="I72" s="16">
        <f t="shared" ref="I72" si="24">I69-I70-I71</f>
        <v>101237.70900000006</v>
      </c>
      <c r="J72" s="16">
        <f t="shared" ref="J72" si="25">J69-J70-J71</f>
        <v>113461.47990000008</v>
      </c>
    </row>
    <row r="73" spans="1:10" outlineLevel="1" x14ac:dyDescent="0.3">
      <c r="A73" s="4" t="s">
        <v>9</v>
      </c>
      <c r="B73" s="4"/>
      <c r="D73" s="6">
        <v>17520</v>
      </c>
      <c r="E73" s="6">
        <v>19302</v>
      </c>
      <c r="F73" s="7">
        <f>F72*F83</f>
        <v>21251.700000000004</v>
      </c>
      <c r="G73" s="7">
        <f t="shared" ref="G73:J73" si="26">G72*G83</f>
        <v>24006.870000000006</v>
      </c>
      <c r="H73" s="7">
        <f t="shared" si="26"/>
        <v>27037.557000000012</v>
      </c>
      <c r="I73" s="7">
        <f t="shared" si="26"/>
        <v>30371.312700000017</v>
      </c>
      <c r="J73" s="7">
        <f t="shared" si="26"/>
        <v>34038.443970000022</v>
      </c>
    </row>
    <row r="74" spans="1:10" ht="15" outlineLevel="1" thickBot="1" x14ac:dyDescent="0.35">
      <c r="A74" s="17" t="s">
        <v>10</v>
      </c>
      <c r="B74" s="17"/>
      <c r="C74" s="18"/>
      <c r="D74" s="19">
        <f>D72-D73</f>
        <v>40880</v>
      </c>
      <c r="E74" s="19">
        <f>E72-E73</f>
        <v>45038</v>
      </c>
      <c r="F74" s="19">
        <f t="shared" ref="F74" si="27">F72-F73</f>
        <v>49587.30000000001</v>
      </c>
      <c r="G74" s="19">
        <f t="shared" ref="G74" si="28">G72-G73</f>
        <v>56016.030000000013</v>
      </c>
      <c r="H74" s="19">
        <f t="shared" ref="H74" si="29">H72-H73</f>
        <v>63087.633000000031</v>
      </c>
      <c r="I74" s="19">
        <f t="shared" ref="I74" si="30">I72-I73</f>
        <v>70866.396300000051</v>
      </c>
      <c r="J74" s="19">
        <f t="shared" ref="J74" si="31">J72-J73</f>
        <v>79423.035930000056</v>
      </c>
    </row>
    <row r="75" spans="1:10" ht="15" thickTop="1" x14ac:dyDescent="0.3">
      <c r="F75" s="7"/>
      <c r="G75" s="7"/>
      <c r="H75" s="7"/>
      <c r="I75" s="7"/>
      <c r="J75" s="7"/>
    </row>
    <row r="77" spans="1:10" x14ac:dyDescent="0.3">
      <c r="A77" s="20" t="s">
        <v>18</v>
      </c>
      <c r="B77" s="20"/>
      <c r="C77" s="20"/>
      <c r="D77" s="20"/>
      <c r="E77" s="21"/>
      <c r="F77" s="21"/>
      <c r="G77" s="21"/>
      <c r="H77" s="21"/>
      <c r="I77" s="21"/>
      <c r="J77" s="21"/>
    </row>
    <row r="78" spans="1:10" outlineLevel="1" x14ac:dyDescent="0.3">
      <c r="A78" s="2" t="s">
        <v>19</v>
      </c>
      <c r="E78" s="9">
        <f>(E65-D65)/D65</f>
        <v>0.1</v>
      </c>
      <c r="F78" s="9">
        <v>0.1</v>
      </c>
      <c r="G78" s="9">
        <v>0.1</v>
      </c>
      <c r="H78" s="9">
        <v>0.1</v>
      </c>
      <c r="I78" s="9">
        <v>0.1</v>
      </c>
      <c r="J78" s="9">
        <v>0.1</v>
      </c>
    </row>
    <row r="79" spans="1:10" outlineLevel="1" x14ac:dyDescent="0.3">
      <c r="A79" s="2" t="s">
        <v>20</v>
      </c>
      <c r="D79" s="9">
        <f>D66/D65</f>
        <v>0.45</v>
      </c>
      <c r="E79" s="9">
        <f>E66/E65</f>
        <v>0.45</v>
      </c>
      <c r="F79" s="9">
        <v>0.45</v>
      </c>
      <c r="G79" s="9">
        <v>0.45</v>
      </c>
      <c r="H79" s="9">
        <v>0.45</v>
      </c>
      <c r="I79" s="9">
        <v>0.45</v>
      </c>
      <c r="J79" s="9">
        <v>0.45</v>
      </c>
    </row>
    <row r="80" spans="1:10" outlineLevel="1" x14ac:dyDescent="0.3">
      <c r="A80" s="2" t="s">
        <v>4</v>
      </c>
      <c r="D80" s="5">
        <f>D68</f>
        <v>16500</v>
      </c>
      <c r="E80" s="5">
        <f>E68</f>
        <v>18150</v>
      </c>
      <c r="F80" s="5">
        <v>20000</v>
      </c>
      <c r="G80" s="5">
        <v>20000</v>
      </c>
      <c r="H80" s="5">
        <v>20000</v>
      </c>
      <c r="I80" s="5">
        <v>20000</v>
      </c>
      <c r="J80" s="5">
        <v>20000</v>
      </c>
    </row>
    <row r="81" spans="1:10" outlineLevel="1" x14ac:dyDescent="0.3">
      <c r="A81" s="2" t="s">
        <v>21</v>
      </c>
      <c r="D81" s="9">
        <f>D70/D65</f>
        <v>4.3999999999999997E-2</v>
      </c>
      <c r="E81" s="9">
        <f>E70/E65</f>
        <v>4.3999999999999997E-2</v>
      </c>
      <c r="F81" s="9">
        <v>4.3999999999999997E-2</v>
      </c>
      <c r="G81" s="9">
        <v>4.3999999999999997E-2</v>
      </c>
      <c r="H81" s="9">
        <v>4.3999999999999997E-2</v>
      </c>
      <c r="I81" s="9">
        <v>4.3999999999999997E-2</v>
      </c>
      <c r="J81" s="9">
        <v>4.3999999999999997E-2</v>
      </c>
    </row>
    <row r="82" spans="1:10" outlineLevel="1" x14ac:dyDescent="0.3">
      <c r="A82" s="2" t="s">
        <v>7</v>
      </c>
      <c r="D82" s="5">
        <f>D71</f>
        <v>1000</v>
      </c>
      <c r="E82" s="5">
        <f>E71</f>
        <v>1000</v>
      </c>
      <c r="F82" s="5">
        <v>1000</v>
      </c>
      <c r="G82" s="5">
        <v>1000</v>
      </c>
      <c r="H82" s="5">
        <v>1000</v>
      </c>
      <c r="I82" s="5">
        <v>1000</v>
      </c>
      <c r="J82" s="5">
        <v>1000</v>
      </c>
    </row>
    <row r="83" spans="1:10" outlineLevel="1" x14ac:dyDescent="0.3">
      <c r="A83" s="2" t="s">
        <v>22</v>
      </c>
      <c r="D83" s="9">
        <f>D73/D72</f>
        <v>0.3</v>
      </c>
      <c r="E83" s="9">
        <f>E73/E72</f>
        <v>0.3</v>
      </c>
      <c r="F83" s="9">
        <v>0.3</v>
      </c>
      <c r="G83" s="9">
        <v>0.3</v>
      </c>
      <c r="H83" s="9">
        <v>0.3</v>
      </c>
      <c r="I83" s="9">
        <v>0.3</v>
      </c>
      <c r="J83" s="9">
        <v>0.3</v>
      </c>
    </row>
    <row r="86" spans="1:10" s="1" customFormat="1" x14ac:dyDescent="0.3">
      <c r="A86" s="1" t="s">
        <v>29</v>
      </c>
    </row>
    <row r="87" spans="1:10" s="1" customFormat="1" x14ac:dyDescent="0.3">
      <c r="A87" s="1" t="s">
        <v>30</v>
      </c>
    </row>
    <row r="88" spans="1:10" s="1" customFormat="1" x14ac:dyDescent="0.3">
      <c r="A88" s="1" t="s">
        <v>33</v>
      </c>
    </row>
    <row r="89" spans="1:10" s="1" customFormat="1" x14ac:dyDescent="0.3">
      <c r="A89" s="1" t="s">
        <v>31</v>
      </c>
    </row>
    <row r="90" spans="1:10" s="1" customFormat="1" x14ac:dyDescent="0.3">
      <c r="A90" s="1" t="s">
        <v>32</v>
      </c>
    </row>
    <row r="91" spans="1:10" s="1" customFormat="1" x14ac:dyDescent="0.3">
      <c r="A91" s="1" t="s">
        <v>34</v>
      </c>
    </row>
    <row r="92" spans="1:10" s="1" customFormat="1" x14ac:dyDescent="0.3">
      <c r="A92" s="1" t="s">
        <v>35</v>
      </c>
    </row>
    <row r="95" spans="1:10" s="10" customFormat="1" ht="15.6" x14ac:dyDescent="0.3">
      <c r="A95" s="11" t="s">
        <v>11</v>
      </c>
      <c r="B95" s="11"/>
      <c r="C95" s="11"/>
      <c r="D95" s="28">
        <v>2016</v>
      </c>
      <c r="E95" s="28">
        <f>D95+1</f>
        <v>2017</v>
      </c>
      <c r="F95" s="29">
        <f t="shared" ref="F95:J95" si="32">E95+1</f>
        <v>2018</v>
      </c>
      <c r="G95" s="29">
        <f t="shared" si="32"/>
        <v>2019</v>
      </c>
      <c r="H95" s="29">
        <f t="shared" si="32"/>
        <v>2020</v>
      </c>
      <c r="I95" s="29">
        <f t="shared" si="32"/>
        <v>2021</v>
      </c>
      <c r="J95" s="29">
        <f t="shared" si="32"/>
        <v>2022</v>
      </c>
    </row>
    <row r="97" spans="1:10" x14ac:dyDescent="0.3">
      <c r="A97" s="20" t="str">
        <f>"Income Statement "&amp;A95</f>
        <v>Income Statement USD $000S</v>
      </c>
      <c r="B97" s="20"/>
      <c r="C97" s="20"/>
      <c r="D97" s="20"/>
      <c r="E97" s="21"/>
      <c r="F97" s="21"/>
      <c r="G97" s="21"/>
      <c r="H97" s="21"/>
      <c r="I97" s="21"/>
      <c r="J97" s="21"/>
    </row>
    <row r="98" spans="1:10" outlineLevel="1" x14ac:dyDescent="0.3">
      <c r="A98" s="4" t="s">
        <v>1</v>
      </c>
      <c r="B98" s="4"/>
      <c r="D98" s="6">
        <v>150000</v>
      </c>
      <c r="E98" s="6">
        <v>165000</v>
      </c>
      <c r="F98" s="7">
        <f>E98*(1+F111)</f>
        <v>181500.00000000003</v>
      </c>
      <c r="G98" s="7">
        <f t="shared" ref="G98" si="33">F98*(1+G111)</f>
        <v>199650.00000000006</v>
      </c>
      <c r="H98" s="7">
        <f t="shared" ref="H98" si="34">G98*(1+H111)</f>
        <v>219615.00000000009</v>
      </c>
      <c r="I98" s="7">
        <f t="shared" ref="I98" si="35">H98*(1+I111)</f>
        <v>241576.50000000012</v>
      </c>
      <c r="J98" s="7">
        <f t="shared" ref="J98" si="36">I98*(1+J111)</f>
        <v>265734.15000000014</v>
      </c>
    </row>
    <row r="99" spans="1:10" outlineLevel="1" x14ac:dyDescent="0.3">
      <c r="A99" s="4" t="s">
        <v>2</v>
      </c>
      <c r="B99" s="4"/>
      <c r="D99" s="6">
        <v>67500</v>
      </c>
      <c r="E99" s="6">
        <v>74250</v>
      </c>
      <c r="F99" s="7">
        <f>F98*F112</f>
        <v>81675.000000000015</v>
      </c>
      <c r="G99" s="7">
        <f t="shared" ref="G99:J99" si="37">G98*G112</f>
        <v>89842.500000000029</v>
      </c>
      <c r="H99" s="7">
        <f t="shared" si="37"/>
        <v>98826.750000000044</v>
      </c>
      <c r="I99" s="7">
        <f t="shared" si="37"/>
        <v>108709.42500000006</v>
      </c>
      <c r="J99" s="7">
        <f t="shared" si="37"/>
        <v>119580.36750000007</v>
      </c>
    </row>
    <row r="100" spans="1:10" outlineLevel="1" x14ac:dyDescent="0.3">
      <c r="A100" s="14" t="s">
        <v>3</v>
      </c>
      <c r="B100" s="14"/>
      <c r="C100" s="15"/>
      <c r="D100" s="16">
        <f>D98-D99</f>
        <v>82500</v>
      </c>
      <c r="E100" s="16">
        <f>E98-E99</f>
        <v>90750</v>
      </c>
      <c r="F100" s="16">
        <f t="shared" ref="F100:J100" si="38">F98-F99</f>
        <v>99825.000000000015</v>
      </c>
      <c r="G100" s="16">
        <f t="shared" si="38"/>
        <v>109807.50000000003</v>
      </c>
      <c r="H100" s="16">
        <f t="shared" si="38"/>
        <v>120788.25000000004</v>
      </c>
      <c r="I100" s="16">
        <f t="shared" si="38"/>
        <v>132867.07500000007</v>
      </c>
      <c r="J100" s="16">
        <f t="shared" si="38"/>
        <v>146153.78250000009</v>
      </c>
    </row>
    <row r="101" spans="1:10" outlineLevel="1" x14ac:dyDescent="0.3">
      <c r="A101" s="4" t="s">
        <v>4</v>
      </c>
      <c r="B101" s="4"/>
      <c r="D101" s="6">
        <v>16500</v>
      </c>
      <c r="E101" s="6">
        <v>18150</v>
      </c>
      <c r="F101" s="7">
        <f>F113</f>
        <v>20000</v>
      </c>
      <c r="G101" s="7">
        <f t="shared" ref="G101:J101" si="39">G113</f>
        <v>20000</v>
      </c>
      <c r="H101" s="7">
        <f t="shared" si="39"/>
        <v>20000</v>
      </c>
      <c r="I101" s="7">
        <f t="shared" si="39"/>
        <v>20000</v>
      </c>
      <c r="J101" s="7">
        <f t="shared" si="39"/>
        <v>20000</v>
      </c>
    </row>
    <row r="102" spans="1:10" outlineLevel="1" x14ac:dyDescent="0.3">
      <c r="A102" s="14" t="s">
        <v>5</v>
      </c>
      <c r="B102" s="14"/>
      <c r="C102" s="15"/>
      <c r="D102" s="16">
        <f>D100-D101</f>
        <v>66000</v>
      </c>
      <c r="E102" s="16">
        <f>E100-E101</f>
        <v>72600</v>
      </c>
      <c r="F102" s="16">
        <f t="shared" ref="F102:J102" si="40">F100-F101</f>
        <v>79825.000000000015</v>
      </c>
      <c r="G102" s="16">
        <f t="shared" si="40"/>
        <v>89807.500000000029</v>
      </c>
      <c r="H102" s="16">
        <f t="shared" si="40"/>
        <v>100788.25000000004</v>
      </c>
      <c r="I102" s="16">
        <f t="shared" si="40"/>
        <v>112867.07500000007</v>
      </c>
      <c r="J102" s="16">
        <f t="shared" si="40"/>
        <v>126153.78250000009</v>
      </c>
    </row>
    <row r="103" spans="1:10" outlineLevel="1" x14ac:dyDescent="0.3">
      <c r="A103" s="4" t="s">
        <v>6</v>
      </c>
      <c r="B103" s="4"/>
      <c r="D103" s="6">
        <v>6600</v>
      </c>
      <c r="E103" s="6">
        <v>7260</v>
      </c>
      <c r="F103" s="7">
        <f>F98*F114</f>
        <v>7986.0000000000009</v>
      </c>
      <c r="G103" s="7">
        <f t="shared" ref="G103:J103" si="41">G98*G114</f>
        <v>8784.6000000000022</v>
      </c>
      <c r="H103" s="7">
        <f t="shared" si="41"/>
        <v>9663.0600000000031</v>
      </c>
      <c r="I103" s="7">
        <f t="shared" si="41"/>
        <v>10629.366000000004</v>
      </c>
      <c r="J103" s="7">
        <f t="shared" si="41"/>
        <v>11692.302600000006</v>
      </c>
    </row>
    <row r="104" spans="1:10" outlineLevel="1" x14ac:dyDescent="0.3">
      <c r="A104" s="4" t="s">
        <v>7</v>
      </c>
      <c r="B104" s="4"/>
      <c r="D104" s="6">
        <v>1000</v>
      </c>
      <c r="E104" s="6">
        <v>1000</v>
      </c>
      <c r="F104" s="7">
        <f>F115</f>
        <v>1000</v>
      </c>
      <c r="G104" s="7">
        <f t="shared" ref="G104:J104" si="42">G115</f>
        <v>1000</v>
      </c>
      <c r="H104" s="7">
        <f t="shared" si="42"/>
        <v>1000</v>
      </c>
      <c r="I104" s="7">
        <f t="shared" si="42"/>
        <v>1000</v>
      </c>
      <c r="J104" s="7">
        <f t="shared" si="42"/>
        <v>1000</v>
      </c>
    </row>
    <row r="105" spans="1:10" outlineLevel="1" x14ac:dyDescent="0.3">
      <c r="A105" s="14" t="s">
        <v>8</v>
      </c>
      <c r="B105" s="14"/>
      <c r="C105" s="15"/>
      <c r="D105" s="16">
        <f>D102-D103-D104</f>
        <v>58400</v>
      </c>
      <c r="E105" s="16">
        <f>E102-E103-E104</f>
        <v>64340</v>
      </c>
      <c r="F105" s="16">
        <f t="shared" ref="F105:J105" si="43">F102-F103-F104</f>
        <v>70839.000000000015</v>
      </c>
      <c r="G105" s="16">
        <f t="shared" si="43"/>
        <v>80022.900000000023</v>
      </c>
      <c r="H105" s="16">
        <f t="shared" si="43"/>
        <v>90125.190000000046</v>
      </c>
      <c r="I105" s="16">
        <f t="shared" si="43"/>
        <v>101237.70900000006</v>
      </c>
      <c r="J105" s="16">
        <f t="shared" si="43"/>
        <v>113461.47990000008</v>
      </c>
    </row>
    <row r="106" spans="1:10" outlineLevel="1" x14ac:dyDescent="0.3">
      <c r="A106" s="4" t="s">
        <v>9</v>
      </c>
      <c r="B106" s="4"/>
      <c r="D106" s="6">
        <v>17520</v>
      </c>
      <c r="E106" s="6">
        <v>19302</v>
      </c>
      <c r="F106" s="7">
        <f>F105*F116</f>
        <v>21251.700000000004</v>
      </c>
      <c r="G106" s="7">
        <f t="shared" ref="G106:J106" si="44">G105*G116</f>
        <v>24006.870000000006</v>
      </c>
      <c r="H106" s="7">
        <f t="shared" si="44"/>
        <v>27037.557000000012</v>
      </c>
      <c r="I106" s="7">
        <f t="shared" si="44"/>
        <v>30371.312700000017</v>
      </c>
      <c r="J106" s="7">
        <f t="shared" si="44"/>
        <v>34038.443970000022</v>
      </c>
    </row>
    <row r="107" spans="1:10" ht="15" outlineLevel="1" thickBot="1" x14ac:dyDescent="0.35">
      <c r="A107" s="17" t="s">
        <v>10</v>
      </c>
      <c r="B107" s="17"/>
      <c r="C107" s="18"/>
      <c r="D107" s="19">
        <f>D105-D106</f>
        <v>40880</v>
      </c>
      <c r="E107" s="19">
        <f>E105-E106</f>
        <v>45038</v>
      </c>
      <c r="F107" s="19">
        <f t="shared" ref="F107:J107" si="45">F105-F106</f>
        <v>49587.30000000001</v>
      </c>
      <c r="G107" s="19">
        <f t="shared" si="45"/>
        <v>56016.030000000013</v>
      </c>
      <c r="H107" s="19">
        <f t="shared" si="45"/>
        <v>63087.633000000031</v>
      </c>
      <c r="I107" s="19">
        <f t="shared" si="45"/>
        <v>70866.396300000051</v>
      </c>
      <c r="J107" s="19">
        <f t="shared" si="45"/>
        <v>79423.035930000056</v>
      </c>
    </row>
    <row r="108" spans="1:10" ht="15" thickTop="1" x14ac:dyDescent="0.3">
      <c r="F108" s="7"/>
      <c r="G108" s="7"/>
      <c r="H108" s="7"/>
      <c r="I108" s="7"/>
      <c r="J108" s="7"/>
    </row>
    <row r="110" spans="1:10" x14ac:dyDescent="0.3">
      <c r="A110" s="20" t="s">
        <v>18</v>
      </c>
      <c r="B110" s="20"/>
      <c r="C110" s="20"/>
      <c r="D110" s="20"/>
      <c r="E110" s="21"/>
      <c r="F110" s="21"/>
      <c r="G110" s="21"/>
      <c r="H110" s="21"/>
      <c r="I110" s="21"/>
      <c r="J110" s="21"/>
    </row>
    <row r="111" spans="1:10" outlineLevel="1" x14ac:dyDescent="0.3">
      <c r="A111" s="2" t="s">
        <v>19</v>
      </c>
      <c r="E111" s="9">
        <f>(E98-D98)/D98</f>
        <v>0.1</v>
      </c>
      <c r="F111" s="9">
        <v>0.1</v>
      </c>
      <c r="G111" s="9">
        <v>0.1</v>
      </c>
      <c r="H111" s="9">
        <v>0.1</v>
      </c>
      <c r="I111" s="9">
        <v>0.1</v>
      </c>
      <c r="J111" s="9">
        <v>0.1</v>
      </c>
    </row>
    <row r="112" spans="1:10" outlineLevel="1" x14ac:dyDescent="0.3">
      <c r="A112" s="2" t="s">
        <v>20</v>
      </c>
      <c r="D112" s="9">
        <f>D99/D98</f>
        <v>0.45</v>
      </c>
      <c r="E112" s="9">
        <f>E99/E98</f>
        <v>0.45</v>
      </c>
      <c r="F112" s="9">
        <v>0.45</v>
      </c>
      <c r="G112" s="9">
        <v>0.45</v>
      </c>
      <c r="H112" s="9">
        <v>0.45</v>
      </c>
      <c r="I112" s="9">
        <v>0.45</v>
      </c>
      <c r="J112" s="9">
        <v>0.45</v>
      </c>
    </row>
    <row r="113" spans="1:10" outlineLevel="1" x14ac:dyDescent="0.3">
      <c r="A113" s="2" t="s">
        <v>4</v>
      </c>
      <c r="D113" s="5">
        <f>D101</f>
        <v>16500</v>
      </c>
      <c r="E113" s="5">
        <f>E101</f>
        <v>18150</v>
      </c>
      <c r="F113" s="5">
        <v>20000</v>
      </c>
      <c r="G113" s="5">
        <v>20000</v>
      </c>
      <c r="H113" s="5">
        <v>20000</v>
      </c>
      <c r="I113" s="5">
        <v>20000</v>
      </c>
      <c r="J113" s="5">
        <v>20000</v>
      </c>
    </row>
    <row r="114" spans="1:10" outlineLevel="1" x14ac:dyDescent="0.3">
      <c r="A114" s="2" t="s">
        <v>21</v>
      </c>
      <c r="D114" s="9">
        <f>D103/D98</f>
        <v>4.3999999999999997E-2</v>
      </c>
      <c r="E114" s="9">
        <f>E103/E98</f>
        <v>4.3999999999999997E-2</v>
      </c>
      <c r="F114" s="9">
        <v>4.3999999999999997E-2</v>
      </c>
      <c r="G114" s="9">
        <v>4.3999999999999997E-2</v>
      </c>
      <c r="H114" s="9">
        <v>4.3999999999999997E-2</v>
      </c>
      <c r="I114" s="9">
        <v>4.3999999999999997E-2</v>
      </c>
      <c r="J114" s="9">
        <v>4.3999999999999997E-2</v>
      </c>
    </row>
    <row r="115" spans="1:10" outlineLevel="1" x14ac:dyDescent="0.3">
      <c r="A115" s="2" t="s">
        <v>7</v>
      </c>
      <c r="D115" s="5">
        <f>D104</f>
        <v>1000</v>
      </c>
      <c r="E115" s="5">
        <f>E104</f>
        <v>1000</v>
      </c>
      <c r="F115" s="5">
        <v>1000</v>
      </c>
      <c r="G115" s="5">
        <v>1000</v>
      </c>
      <c r="H115" s="5">
        <v>1000</v>
      </c>
      <c r="I115" s="5">
        <v>1000</v>
      </c>
      <c r="J115" s="5">
        <v>1000</v>
      </c>
    </row>
    <row r="116" spans="1:10" outlineLevel="1" x14ac:dyDescent="0.3">
      <c r="A116" s="2" t="s">
        <v>22</v>
      </c>
      <c r="D116" s="9">
        <f>D106/D105</f>
        <v>0.3</v>
      </c>
      <c r="E116" s="9">
        <f>E106/E105</f>
        <v>0.3</v>
      </c>
      <c r="F116" s="9">
        <v>0.3</v>
      </c>
      <c r="G116" s="9">
        <v>0.3</v>
      </c>
      <c r="H116" s="9">
        <v>0.3</v>
      </c>
      <c r="I116" s="9">
        <v>0.3</v>
      </c>
      <c r="J116" s="9">
        <v>0.3</v>
      </c>
    </row>
    <row r="119" spans="1:10" x14ac:dyDescent="0.3">
      <c r="A119" s="20" t="s">
        <v>27</v>
      </c>
      <c r="B119" s="20"/>
      <c r="C119" s="20"/>
      <c r="D119" s="20"/>
      <c r="E119" s="20"/>
      <c r="F119" s="20"/>
      <c r="G119" s="20"/>
      <c r="H119" s="20"/>
      <c r="I119" s="20"/>
      <c r="J119" s="20"/>
    </row>
    <row r="120" spans="1:10" outlineLevel="1" x14ac:dyDescent="0.3">
      <c r="A120" s="8" t="s">
        <v>28</v>
      </c>
    </row>
    <row r="121" spans="1:10" outlineLevel="1" x14ac:dyDescent="0.3">
      <c r="A121" s="4" t="s">
        <v>1</v>
      </c>
      <c r="B121" s="4"/>
      <c r="D121" s="22">
        <f>D98/D$98</f>
        <v>1</v>
      </c>
      <c r="E121" s="22">
        <f t="shared" ref="E121:J121" si="46">E98/E$98</f>
        <v>1</v>
      </c>
      <c r="F121" s="22">
        <f t="shared" si="46"/>
        <v>1</v>
      </c>
      <c r="G121" s="22">
        <f t="shared" si="46"/>
        <v>1</v>
      </c>
      <c r="H121" s="22">
        <f t="shared" si="46"/>
        <v>1</v>
      </c>
      <c r="I121" s="22">
        <f t="shared" si="46"/>
        <v>1</v>
      </c>
      <c r="J121" s="22">
        <f t="shared" si="46"/>
        <v>1</v>
      </c>
    </row>
    <row r="122" spans="1:10" outlineLevel="1" x14ac:dyDescent="0.3">
      <c r="A122" s="4" t="s">
        <v>2</v>
      </c>
      <c r="B122" s="4"/>
      <c r="D122" s="22">
        <f t="shared" ref="D122:J122" si="47">D99/D$98</f>
        <v>0.45</v>
      </c>
      <c r="E122" s="22">
        <f t="shared" si="47"/>
        <v>0.45</v>
      </c>
      <c r="F122" s="22">
        <f t="shared" si="47"/>
        <v>0.45</v>
      </c>
      <c r="G122" s="22">
        <f t="shared" si="47"/>
        <v>0.45</v>
      </c>
      <c r="H122" s="22">
        <f t="shared" si="47"/>
        <v>0.45</v>
      </c>
      <c r="I122" s="22">
        <f t="shared" si="47"/>
        <v>0.45</v>
      </c>
      <c r="J122" s="22">
        <f t="shared" si="47"/>
        <v>0.45</v>
      </c>
    </row>
    <row r="123" spans="1:10" outlineLevel="1" x14ac:dyDescent="0.3">
      <c r="A123" s="14" t="s">
        <v>3</v>
      </c>
      <c r="B123" s="14"/>
      <c r="C123" s="15"/>
      <c r="D123" s="22">
        <f t="shared" ref="D123:J123" si="48">D100/D$98</f>
        <v>0.55000000000000004</v>
      </c>
      <c r="E123" s="22">
        <f t="shared" si="48"/>
        <v>0.55000000000000004</v>
      </c>
      <c r="F123" s="22">
        <f t="shared" si="48"/>
        <v>0.55000000000000004</v>
      </c>
      <c r="G123" s="22">
        <f t="shared" si="48"/>
        <v>0.54999999999999993</v>
      </c>
      <c r="H123" s="22">
        <f t="shared" si="48"/>
        <v>0.54999999999999993</v>
      </c>
      <c r="I123" s="22">
        <f t="shared" si="48"/>
        <v>0.55000000000000004</v>
      </c>
      <c r="J123" s="22">
        <f t="shared" si="48"/>
        <v>0.55000000000000004</v>
      </c>
    </row>
    <row r="124" spans="1:10" outlineLevel="1" x14ac:dyDescent="0.3">
      <c r="A124" s="4" t="s">
        <v>4</v>
      </c>
      <c r="B124" s="4"/>
      <c r="D124" s="22">
        <f t="shared" ref="D124:J124" si="49">D101/D$98</f>
        <v>0.11</v>
      </c>
      <c r="E124" s="22">
        <f t="shared" si="49"/>
        <v>0.11</v>
      </c>
      <c r="F124" s="22">
        <f t="shared" si="49"/>
        <v>0.11019283746556473</v>
      </c>
      <c r="G124" s="22">
        <f t="shared" si="49"/>
        <v>0.100175306786877</v>
      </c>
      <c r="H124" s="22">
        <f t="shared" si="49"/>
        <v>9.1068460715342719E-2</v>
      </c>
      <c r="I124" s="22">
        <f t="shared" si="49"/>
        <v>8.2789509741220652E-2</v>
      </c>
      <c r="J124" s="22">
        <f t="shared" si="49"/>
        <v>7.5263190673836952E-2</v>
      </c>
    </row>
    <row r="125" spans="1:10" outlineLevel="1" x14ac:dyDescent="0.3">
      <c r="A125" s="14" t="s">
        <v>5</v>
      </c>
      <c r="B125" s="14"/>
      <c r="C125" s="15"/>
      <c r="D125" s="22">
        <f t="shared" ref="D125:J125" si="50">D102/D$98</f>
        <v>0.44</v>
      </c>
      <c r="E125" s="22">
        <f t="shared" si="50"/>
        <v>0.44</v>
      </c>
      <c r="F125" s="22">
        <f t="shared" si="50"/>
        <v>0.43980716253443525</v>
      </c>
      <c r="G125" s="22">
        <f t="shared" si="50"/>
        <v>0.44982469321312296</v>
      </c>
      <c r="H125" s="22">
        <f t="shared" si="50"/>
        <v>0.45893153928465724</v>
      </c>
      <c r="I125" s="22">
        <f t="shared" si="50"/>
        <v>0.46721049025877937</v>
      </c>
      <c r="J125" s="22">
        <f t="shared" si="50"/>
        <v>0.47473680932616308</v>
      </c>
    </row>
    <row r="126" spans="1:10" outlineLevel="1" x14ac:dyDescent="0.3">
      <c r="A126" s="4" t="s">
        <v>6</v>
      </c>
      <c r="B126" s="4"/>
      <c r="D126" s="22">
        <f t="shared" ref="D126:J126" si="51">D103/D$98</f>
        <v>4.3999999999999997E-2</v>
      </c>
      <c r="E126" s="22">
        <f t="shared" si="51"/>
        <v>4.3999999999999997E-2</v>
      </c>
      <c r="F126" s="22">
        <f t="shared" si="51"/>
        <v>4.3999999999999997E-2</v>
      </c>
      <c r="G126" s="22">
        <f t="shared" si="51"/>
        <v>4.3999999999999997E-2</v>
      </c>
      <c r="H126" s="22">
        <f t="shared" si="51"/>
        <v>4.3999999999999997E-2</v>
      </c>
      <c r="I126" s="22">
        <f t="shared" si="51"/>
        <v>4.3999999999999991E-2</v>
      </c>
      <c r="J126" s="22">
        <f t="shared" si="51"/>
        <v>4.3999999999999997E-2</v>
      </c>
    </row>
    <row r="127" spans="1:10" outlineLevel="1" x14ac:dyDescent="0.3">
      <c r="A127" s="4" t="s">
        <v>7</v>
      </c>
      <c r="B127" s="4"/>
      <c r="D127" s="22">
        <f t="shared" ref="D127:J127" si="52">D104/D$98</f>
        <v>6.6666666666666671E-3</v>
      </c>
      <c r="E127" s="22">
        <f t="shared" si="52"/>
        <v>6.0606060606060606E-3</v>
      </c>
      <c r="F127" s="22">
        <f t="shared" si="52"/>
        <v>5.5096418732782362E-3</v>
      </c>
      <c r="G127" s="22">
        <f t="shared" si="52"/>
        <v>5.00876533934385E-3</v>
      </c>
      <c r="H127" s="22">
        <f t="shared" si="52"/>
        <v>4.5534230357671358E-3</v>
      </c>
      <c r="I127" s="22">
        <f t="shared" si="52"/>
        <v>4.1394754870610322E-3</v>
      </c>
      <c r="J127" s="22">
        <f t="shared" si="52"/>
        <v>3.7631595336918475E-3</v>
      </c>
    </row>
    <row r="128" spans="1:10" outlineLevel="1" x14ac:dyDescent="0.3">
      <c r="A128" s="14" t="s">
        <v>8</v>
      </c>
      <c r="B128" s="14"/>
      <c r="C128" s="15"/>
      <c r="D128" s="22">
        <f t="shared" ref="D128:J128" si="53">D105/D$98</f>
        <v>0.38933333333333331</v>
      </c>
      <c r="E128" s="22">
        <f t="shared" si="53"/>
        <v>0.38993939393939392</v>
      </c>
      <c r="F128" s="22">
        <f t="shared" si="53"/>
        <v>0.39029752066115703</v>
      </c>
      <c r="G128" s="22">
        <f t="shared" si="53"/>
        <v>0.40081592787377912</v>
      </c>
      <c r="H128" s="22">
        <f t="shared" si="53"/>
        <v>0.41037811624889015</v>
      </c>
      <c r="I128" s="22">
        <f t="shared" si="53"/>
        <v>0.41907101477171832</v>
      </c>
      <c r="J128" s="22">
        <f t="shared" si="53"/>
        <v>0.42697364979247121</v>
      </c>
    </row>
    <row r="129" spans="1:10" outlineLevel="1" x14ac:dyDescent="0.3">
      <c r="A129" s="4" t="s">
        <v>9</v>
      </c>
      <c r="B129" s="4"/>
      <c r="D129" s="22">
        <f t="shared" ref="D129:J129" si="54">D106/D$98</f>
        <v>0.1168</v>
      </c>
      <c r="E129" s="22">
        <f t="shared" si="54"/>
        <v>0.11698181818181819</v>
      </c>
      <c r="F129" s="22">
        <f t="shared" si="54"/>
        <v>0.11708925619834712</v>
      </c>
      <c r="G129" s="22">
        <f t="shared" si="54"/>
        <v>0.12024477836213374</v>
      </c>
      <c r="H129" s="22">
        <f t="shared" si="54"/>
        <v>0.12311343487466704</v>
      </c>
      <c r="I129" s="22">
        <f t="shared" si="54"/>
        <v>0.1257213044315155</v>
      </c>
      <c r="J129" s="22">
        <f t="shared" si="54"/>
        <v>0.12809209493774137</v>
      </c>
    </row>
    <row r="130" spans="1:10" ht="15" outlineLevel="1" thickBot="1" x14ac:dyDescent="0.35">
      <c r="A130" s="17" t="s">
        <v>10</v>
      </c>
      <c r="B130" s="17"/>
      <c r="C130" s="18"/>
      <c r="D130" s="22">
        <f t="shared" ref="D130:J130" si="55">D107/D$98</f>
        <v>0.27253333333333335</v>
      </c>
      <c r="E130" s="22">
        <f t="shared" si="55"/>
        <v>0.27295757575757573</v>
      </c>
      <c r="F130" s="22">
        <f t="shared" si="55"/>
        <v>0.27320826446280994</v>
      </c>
      <c r="G130" s="22">
        <f t="shared" si="55"/>
        <v>0.28057114951164536</v>
      </c>
      <c r="H130" s="22">
        <f t="shared" si="55"/>
        <v>0.28726468137422312</v>
      </c>
      <c r="I130" s="22">
        <f t="shared" si="55"/>
        <v>0.29334971034020285</v>
      </c>
      <c r="J130" s="22">
        <f t="shared" si="55"/>
        <v>0.29888155485472989</v>
      </c>
    </row>
    <row r="131" spans="1:10" ht="15" outlineLevel="1" thickTop="1" x14ac:dyDescent="0.3">
      <c r="A131" s="30"/>
      <c r="B131" s="30"/>
      <c r="C131" s="31"/>
      <c r="D131" s="22"/>
      <c r="E131" s="22"/>
      <c r="F131" s="22"/>
      <c r="G131" s="22"/>
      <c r="H131" s="22"/>
      <c r="I131" s="22"/>
      <c r="J131" s="22"/>
    </row>
    <row r="132" spans="1:10" outlineLevel="1" x14ac:dyDescent="0.3"/>
    <row r="133" spans="1:10" outlineLevel="1" x14ac:dyDescent="0.3">
      <c r="A133" s="25" t="str">
        <f>"Change % by "&amp;B133</f>
        <v>Change % by 0.2</v>
      </c>
      <c r="B133" s="25">
        <v>0.2</v>
      </c>
    </row>
    <row r="134" spans="1:10" outlineLevel="1" x14ac:dyDescent="0.3">
      <c r="A134" s="4" t="s">
        <v>1</v>
      </c>
      <c r="B134" s="4"/>
      <c r="D134" s="22">
        <f>(1+$B$133)*D98</f>
        <v>180000</v>
      </c>
      <c r="E134" s="22">
        <f t="shared" ref="E134:J134" si="56">(1+$B$133)*E98</f>
        <v>198000</v>
      </c>
      <c r="F134" s="22">
        <f t="shared" si="56"/>
        <v>217800.00000000003</v>
      </c>
      <c r="G134" s="22">
        <f t="shared" si="56"/>
        <v>239580.00000000006</v>
      </c>
      <c r="H134" s="22">
        <f t="shared" si="56"/>
        <v>263538.00000000012</v>
      </c>
      <c r="I134" s="22">
        <f t="shared" si="56"/>
        <v>289891.8000000001</v>
      </c>
      <c r="J134" s="22">
        <f t="shared" si="56"/>
        <v>318880.98000000016</v>
      </c>
    </row>
    <row r="135" spans="1:10" outlineLevel="1" x14ac:dyDescent="0.3">
      <c r="A135" s="4" t="s">
        <v>2</v>
      </c>
      <c r="B135" s="4"/>
      <c r="D135" s="22">
        <f t="shared" ref="D135:J135" si="57">(1+$B$133)*D99</f>
        <v>81000</v>
      </c>
      <c r="E135" s="22">
        <f t="shared" si="57"/>
        <v>89100</v>
      </c>
      <c r="F135" s="22">
        <f t="shared" si="57"/>
        <v>98010.000000000015</v>
      </c>
      <c r="G135" s="22">
        <f t="shared" si="57"/>
        <v>107811.00000000003</v>
      </c>
      <c r="H135" s="22">
        <f t="shared" si="57"/>
        <v>118592.10000000005</v>
      </c>
      <c r="I135" s="22">
        <f t="shared" si="57"/>
        <v>130451.31000000007</v>
      </c>
      <c r="J135" s="22">
        <f t="shared" si="57"/>
        <v>143496.44100000008</v>
      </c>
    </row>
    <row r="136" spans="1:10" outlineLevel="1" x14ac:dyDescent="0.3">
      <c r="A136" s="14" t="s">
        <v>3</v>
      </c>
      <c r="B136" s="14"/>
      <c r="C136" s="15"/>
      <c r="D136" s="23">
        <f t="shared" ref="D136:J136" si="58">(1+$B$133)*D100</f>
        <v>99000</v>
      </c>
      <c r="E136" s="23">
        <f t="shared" si="58"/>
        <v>108900</v>
      </c>
      <c r="F136" s="23">
        <f t="shared" si="58"/>
        <v>119790.00000000001</v>
      </c>
      <c r="G136" s="23">
        <f t="shared" si="58"/>
        <v>131769.00000000003</v>
      </c>
      <c r="H136" s="23">
        <f t="shared" si="58"/>
        <v>144945.90000000005</v>
      </c>
      <c r="I136" s="23">
        <f t="shared" si="58"/>
        <v>159440.49000000008</v>
      </c>
      <c r="J136" s="23">
        <f t="shared" si="58"/>
        <v>175384.53900000011</v>
      </c>
    </row>
    <row r="137" spans="1:10" outlineLevel="1" x14ac:dyDescent="0.3">
      <c r="A137" s="4" t="s">
        <v>4</v>
      </c>
      <c r="B137" s="4"/>
      <c r="D137" s="22">
        <f t="shared" ref="D137:J137" si="59">(1+$B$133)*D101</f>
        <v>19800</v>
      </c>
      <c r="E137" s="22">
        <f t="shared" si="59"/>
        <v>21780</v>
      </c>
      <c r="F137" s="22">
        <f t="shared" si="59"/>
        <v>24000</v>
      </c>
      <c r="G137" s="22">
        <f t="shared" si="59"/>
        <v>24000</v>
      </c>
      <c r="H137" s="22">
        <f t="shared" si="59"/>
        <v>24000</v>
      </c>
      <c r="I137" s="22">
        <f t="shared" si="59"/>
        <v>24000</v>
      </c>
      <c r="J137" s="22">
        <f t="shared" si="59"/>
        <v>24000</v>
      </c>
    </row>
    <row r="138" spans="1:10" outlineLevel="1" x14ac:dyDescent="0.3">
      <c r="A138" s="14" t="s">
        <v>5</v>
      </c>
      <c r="B138" s="14"/>
      <c r="C138" s="15"/>
      <c r="D138" s="23">
        <f t="shared" ref="D138:J138" si="60">(1+$B$133)*D102</f>
        <v>79200</v>
      </c>
      <c r="E138" s="23">
        <f t="shared" si="60"/>
        <v>87120</v>
      </c>
      <c r="F138" s="23">
        <f t="shared" si="60"/>
        <v>95790.000000000015</v>
      </c>
      <c r="G138" s="23">
        <f t="shared" si="60"/>
        <v>107769.00000000003</v>
      </c>
      <c r="H138" s="23">
        <f t="shared" si="60"/>
        <v>120945.90000000005</v>
      </c>
      <c r="I138" s="23">
        <f t="shared" si="60"/>
        <v>135440.49000000008</v>
      </c>
      <c r="J138" s="23">
        <f t="shared" si="60"/>
        <v>151384.53900000011</v>
      </c>
    </row>
    <row r="139" spans="1:10" outlineLevel="1" x14ac:dyDescent="0.3">
      <c r="A139" s="4" t="s">
        <v>6</v>
      </c>
      <c r="B139" s="4"/>
      <c r="D139" s="22">
        <f t="shared" ref="D139:J139" si="61">(1+$B$133)*D103</f>
        <v>7920</v>
      </c>
      <c r="E139" s="22">
        <f t="shared" si="61"/>
        <v>8712</v>
      </c>
      <c r="F139" s="22">
        <f t="shared" si="61"/>
        <v>9583.2000000000007</v>
      </c>
      <c r="G139" s="22">
        <f t="shared" si="61"/>
        <v>10541.520000000002</v>
      </c>
      <c r="H139" s="22">
        <f t="shared" si="61"/>
        <v>11595.672000000004</v>
      </c>
      <c r="I139" s="22">
        <f t="shared" si="61"/>
        <v>12755.239200000004</v>
      </c>
      <c r="J139" s="22">
        <f t="shared" si="61"/>
        <v>14030.763120000007</v>
      </c>
    </row>
    <row r="140" spans="1:10" outlineLevel="1" x14ac:dyDescent="0.3">
      <c r="A140" s="4" t="s">
        <v>7</v>
      </c>
      <c r="B140" s="4"/>
      <c r="D140" s="22">
        <f t="shared" ref="D140:J140" si="62">(1+$B$133)*D104</f>
        <v>1200</v>
      </c>
      <c r="E140" s="22">
        <f t="shared" si="62"/>
        <v>1200</v>
      </c>
      <c r="F140" s="22">
        <f t="shared" si="62"/>
        <v>1200</v>
      </c>
      <c r="G140" s="22">
        <f t="shared" si="62"/>
        <v>1200</v>
      </c>
      <c r="H140" s="22">
        <f t="shared" si="62"/>
        <v>1200</v>
      </c>
      <c r="I140" s="22">
        <f t="shared" si="62"/>
        <v>1200</v>
      </c>
      <c r="J140" s="22">
        <f t="shared" si="62"/>
        <v>1200</v>
      </c>
    </row>
    <row r="141" spans="1:10" outlineLevel="1" x14ac:dyDescent="0.3">
      <c r="A141" s="14" t="s">
        <v>8</v>
      </c>
      <c r="B141" s="14"/>
      <c r="C141" s="15"/>
      <c r="D141" s="23">
        <f t="shared" ref="D141:J141" si="63">(1+$B$133)*D105</f>
        <v>70080</v>
      </c>
      <c r="E141" s="23">
        <f t="shared" si="63"/>
        <v>77208</v>
      </c>
      <c r="F141" s="23">
        <f t="shared" si="63"/>
        <v>85006.800000000017</v>
      </c>
      <c r="G141" s="23">
        <f t="shared" si="63"/>
        <v>96027.480000000025</v>
      </c>
      <c r="H141" s="23">
        <f t="shared" si="63"/>
        <v>108150.22800000005</v>
      </c>
      <c r="I141" s="23">
        <f t="shared" si="63"/>
        <v>121485.25080000007</v>
      </c>
      <c r="J141" s="23">
        <f t="shared" si="63"/>
        <v>136153.77588000009</v>
      </c>
    </row>
    <row r="142" spans="1:10" outlineLevel="1" x14ac:dyDescent="0.3">
      <c r="A142" s="4" t="s">
        <v>9</v>
      </c>
      <c r="B142" s="4"/>
      <c r="D142" s="22">
        <f t="shared" ref="D142:J142" si="64">(1+$B$133)*D106</f>
        <v>21024</v>
      </c>
      <c r="E142" s="22">
        <f t="shared" si="64"/>
        <v>23162.399999999998</v>
      </c>
      <c r="F142" s="22">
        <f t="shared" si="64"/>
        <v>25502.040000000005</v>
      </c>
      <c r="G142" s="22">
        <f t="shared" si="64"/>
        <v>28808.244000000006</v>
      </c>
      <c r="H142" s="22">
        <f t="shared" si="64"/>
        <v>32445.068400000011</v>
      </c>
      <c r="I142" s="22">
        <f t="shared" si="64"/>
        <v>36445.57524000002</v>
      </c>
      <c r="J142" s="22">
        <f t="shared" si="64"/>
        <v>40846.132764000024</v>
      </c>
    </row>
    <row r="143" spans="1:10" ht="15" outlineLevel="1" thickBot="1" x14ac:dyDescent="0.35">
      <c r="A143" s="17" t="s">
        <v>10</v>
      </c>
      <c r="B143" s="17"/>
      <c r="C143" s="18"/>
      <c r="D143" s="24">
        <f t="shared" ref="D143:J143" si="65">(1+$B$133)*D107</f>
        <v>49056</v>
      </c>
      <c r="E143" s="24">
        <f t="shared" si="65"/>
        <v>54045.599999999999</v>
      </c>
      <c r="F143" s="24">
        <f t="shared" si="65"/>
        <v>59504.760000000009</v>
      </c>
      <c r="G143" s="24">
        <f t="shared" si="65"/>
        <v>67219.236000000019</v>
      </c>
      <c r="H143" s="24">
        <f t="shared" si="65"/>
        <v>75705.159600000028</v>
      </c>
      <c r="I143" s="24">
        <f t="shared" si="65"/>
        <v>85039.675560000062</v>
      </c>
      <c r="J143" s="24">
        <f t="shared" si="65"/>
        <v>95307.643116000065</v>
      </c>
    </row>
    <row r="144" spans="1:10" ht="15" outlineLevel="1" thickTop="1" x14ac:dyDescent="0.3">
      <c r="A144" s="30"/>
      <c r="B144" s="30"/>
      <c r="C144" s="31"/>
      <c r="D144" s="32"/>
      <c r="E144" s="32"/>
      <c r="F144" s="32"/>
      <c r="G144" s="32"/>
      <c r="H144" s="32"/>
      <c r="I144" s="32"/>
      <c r="J144" s="32"/>
    </row>
    <row r="146" spans="1:10" x14ac:dyDescent="0.3">
      <c r="A146" s="25" t="str">
        <f>"Sensitivity % by "&amp;B146</f>
        <v>Sensitivity % by 0.1</v>
      </c>
      <c r="B146" s="25">
        <v>0.1</v>
      </c>
    </row>
    <row r="147" spans="1:10" x14ac:dyDescent="0.3">
      <c r="A147" s="4" t="s">
        <v>1</v>
      </c>
      <c r="B147" s="4"/>
      <c r="D147" s="22" cm="1">
        <f t="array" ref="D147:J147">(1+Sensitivity)*Revenue</f>
        <v>165000</v>
      </c>
      <c r="E147" s="22">
        <v>181500.00000000003</v>
      </c>
      <c r="F147" s="22">
        <v>199650.00000000006</v>
      </c>
      <c r="G147" s="22">
        <v>219615.00000000009</v>
      </c>
      <c r="H147" s="33">
        <v>241576.50000000012</v>
      </c>
      <c r="I147" s="22">
        <v>265734.15000000014</v>
      </c>
      <c r="J147" s="22">
        <v>292307.56500000018</v>
      </c>
    </row>
    <row r="148" spans="1:10" x14ac:dyDescent="0.3">
      <c r="A148" s="4" t="s">
        <v>2</v>
      </c>
      <c r="B148" s="4"/>
      <c r="D148" s="22" cm="1">
        <f t="array" ref="D148:J148">(1+Sensitivity)*COGS</f>
        <v>74250</v>
      </c>
      <c r="E148" s="22">
        <v>81675</v>
      </c>
      <c r="F148" s="22">
        <v>89842.500000000029</v>
      </c>
      <c r="G148" s="22">
        <v>98826.750000000044</v>
      </c>
      <c r="H148" s="22">
        <v>108709.42500000006</v>
      </c>
      <c r="I148" s="22">
        <v>119580.36750000008</v>
      </c>
      <c r="J148" s="22">
        <v>131538.40425000008</v>
      </c>
    </row>
    <row r="149" spans="1:10" x14ac:dyDescent="0.3">
      <c r="A149" s="14" t="s">
        <v>3</v>
      </c>
      <c r="B149" s="14"/>
      <c r="C149" s="15"/>
      <c r="D149" s="23" cm="1">
        <f t="array" ref="D149:J149">(1+Sensitivity)*Gross_Profit</f>
        <v>90750.000000000015</v>
      </c>
      <c r="E149" s="23">
        <v>99825.000000000015</v>
      </c>
      <c r="F149" s="23">
        <v>109807.50000000003</v>
      </c>
      <c r="G149" s="23">
        <v>120788.25000000004</v>
      </c>
      <c r="H149" s="23">
        <v>132867.07500000007</v>
      </c>
      <c r="I149" s="23">
        <v>146153.78250000009</v>
      </c>
      <c r="J149" s="23">
        <v>160769.1607500001</v>
      </c>
    </row>
    <row r="150" spans="1:10" x14ac:dyDescent="0.3">
      <c r="A150" s="4" t="s">
        <v>4</v>
      </c>
      <c r="B150" s="4"/>
      <c r="D150" s="22" cm="1">
        <f t="array" ref="D150:J150">(1+Sensitivity)*SG_A</f>
        <v>18150</v>
      </c>
      <c r="E150" s="22">
        <v>19965</v>
      </c>
      <c r="F150" s="22">
        <v>22000</v>
      </c>
      <c r="G150" s="22">
        <v>22000</v>
      </c>
      <c r="H150" s="22">
        <v>22000</v>
      </c>
      <c r="I150" s="22">
        <v>22000</v>
      </c>
      <c r="J150" s="22">
        <v>22000</v>
      </c>
    </row>
    <row r="151" spans="1:10" x14ac:dyDescent="0.3">
      <c r="A151" s="14" t="s">
        <v>5</v>
      </c>
      <c r="B151" s="14"/>
      <c r="C151" s="15"/>
      <c r="D151" s="23" cm="1">
        <f t="array" ref="D151:J151">(1+Sensitivity)*EBITDA</f>
        <v>72600</v>
      </c>
      <c r="E151" s="23">
        <v>79860</v>
      </c>
      <c r="F151" s="23">
        <v>87807.500000000029</v>
      </c>
      <c r="G151" s="23">
        <v>98788.250000000044</v>
      </c>
      <c r="H151" s="23">
        <v>110867.07500000006</v>
      </c>
      <c r="I151" s="23">
        <v>124153.78250000009</v>
      </c>
      <c r="J151" s="23">
        <v>138769.1607500001</v>
      </c>
    </row>
    <row r="152" spans="1:10" x14ac:dyDescent="0.3">
      <c r="A152" s="4" t="s">
        <v>6</v>
      </c>
      <c r="B152" s="4"/>
      <c r="D152" s="22" cm="1">
        <f t="array" ref="D152:J152">(1+Sensitivity)*Depreciation</f>
        <v>7260.0000000000009</v>
      </c>
      <c r="E152" s="22">
        <v>7986.0000000000009</v>
      </c>
      <c r="F152" s="22">
        <v>8784.6000000000022</v>
      </c>
      <c r="G152" s="22">
        <v>9663.0600000000031</v>
      </c>
      <c r="H152" s="22">
        <v>10629.366000000004</v>
      </c>
      <c r="I152" s="22">
        <v>11692.302600000005</v>
      </c>
      <c r="J152" s="22">
        <v>12861.532860000008</v>
      </c>
    </row>
    <row r="153" spans="1:10" x14ac:dyDescent="0.3">
      <c r="A153" s="4" t="s">
        <v>7</v>
      </c>
      <c r="B153" s="4"/>
      <c r="D153" s="22" cm="1">
        <f t="array" ref="D153:J153">(1+Sensitivity)*Interest</f>
        <v>1100</v>
      </c>
      <c r="E153" s="22">
        <v>1100</v>
      </c>
      <c r="F153" s="22">
        <v>1100</v>
      </c>
      <c r="G153" s="22">
        <v>1100</v>
      </c>
      <c r="H153" s="22">
        <v>1100</v>
      </c>
      <c r="I153" s="22">
        <v>1100</v>
      </c>
      <c r="J153" s="22">
        <v>1100</v>
      </c>
    </row>
    <row r="154" spans="1:10" x14ac:dyDescent="0.3">
      <c r="A154" s="14" t="s">
        <v>8</v>
      </c>
      <c r="B154" s="14"/>
      <c r="C154" s="15"/>
      <c r="D154" s="23" cm="1">
        <f t="array" ref="D154:J154">(1+Sensitivity)*EBT</f>
        <v>64240.000000000007</v>
      </c>
      <c r="E154" s="23">
        <v>70774</v>
      </c>
      <c r="F154" s="23">
        <v>77922.900000000023</v>
      </c>
      <c r="G154" s="23">
        <v>88025.190000000031</v>
      </c>
      <c r="H154" s="23">
        <v>99137.709000000061</v>
      </c>
      <c r="I154" s="23">
        <v>111361.47990000008</v>
      </c>
      <c r="J154" s="23">
        <v>124807.62789000009</v>
      </c>
    </row>
    <row r="155" spans="1:10" x14ac:dyDescent="0.3">
      <c r="A155" s="4" t="s">
        <v>9</v>
      </c>
      <c r="B155" s="4"/>
      <c r="D155" s="22" cm="1">
        <f t="array" ref="D155:J155">(1+Sensitivity)*Taxes</f>
        <v>19272</v>
      </c>
      <c r="E155" s="22">
        <v>21232.2</v>
      </c>
      <c r="F155" s="22">
        <v>23376.870000000006</v>
      </c>
      <c r="G155" s="22">
        <v>26407.557000000008</v>
      </c>
      <c r="H155" s="22">
        <v>29741.312700000017</v>
      </c>
      <c r="I155" s="22">
        <v>33408.443970000022</v>
      </c>
      <c r="J155" s="22">
        <v>37442.28836700003</v>
      </c>
    </row>
    <row r="156" spans="1:10" ht="15" thickBot="1" x14ac:dyDescent="0.35">
      <c r="A156" s="17" t="s">
        <v>10</v>
      </c>
      <c r="B156" s="17"/>
      <c r="C156" s="18"/>
      <c r="D156" s="24" cm="1">
        <f t="array" ref="D156:J156">(1+Sensitivity)*Net_Income</f>
        <v>44968</v>
      </c>
      <c r="E156" s="24">
        <v>49541.8</v>
      </c>
      <c r="F156" s="24">
        <v>54546.030000000013</v>
      </c>
      <c r="G156" s="24">
        <v>61617.633000000016</v>
      </c>
      <c r="H156" s="24">
        <v>69396.396300000037</v>
      </c>
      <c r="I156" s="24">
        <v>77953.035930000056</v>
      </c>
      <c r="J156" s="24">
        <v>87365.339523000075</v>
      </c>
    </row>
    <row r="157" spans="1:10" ht="15" thickTop="1" x14ac:dyDescent="0.3">
      <c r="A157" s="30"/>
    </row>
    <row r="160" spans="1:10" x14ac:dyDescent="0.3">
      <c r="D160" s="34"/>
    </row>
  </sheetData>
  <conditionalFormatting sqref="D147:J156">
    <cfRule type="cellIs" dxfId="0" priority="1" operator="lessThan">
      <formula>30000</formula>
    </cfRule>
  </conditionalFormatting>
  <pageMargins left="0.7" right="0.7" top="0.75" bottom="0.75" header="0.3" footer="0.3"/>
  <pageSetup orientation="landscape" r:id="rId1"/>
  <ignoredErrors>
    <ignoredError sqref="F68:J68 F101:J1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Financial Analysis</vt:lpstr>
      <vt:lpstr>COGS</vt:lpstr>
      <vt:lpstr>Depreciation</vt:lpstr>
      <vt:lpstr>EBITDA</vt:lpstr>
      <vt:lpstr>EBT</vt:lpstr>
      <vt:lpstr>Gross_Profit</vt:lpstr>
      <vt:lpstr>Interest</vt:lpstr>
      <vt:lpstr>Net_Income</vt:lpstr>
      <vt:lpstr>'Financial Analysis'!Print_Area</vt:lpstr>
      <vt:lpstr>Revenue</vt:lpstr>
      <vt:lpstr>Sensitivity</vt:lpstr>
      <vt:lpstr>SG_A</vt:lpstr>
      <vt:lpstr>Taxes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Hossein Yazdi</cp:lastModifiedBy>
  <dcterms:created xsi:type="dcterms:W3CDTF">2018-08-09T17:25:34Z</dcterms:created>
  <dcterms:modified xsi:type="dcterms:W3CDTF">2022-09-25T18:52:28Z</dcterms:modified>
</cp:coreProperties>
</file>