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G:\Meine Ablage\HY\Dsk\De. CFM\Edu Features\Andere Kurse\GitHub\Repositories\Financial Modelling\"/>
    </mc:Choice>
  </mc:AlternateContent>
  <xr:revisionPtr revIDLastSave="0" documentId="13_ncr:1_{B96F487E-15F6-4060-B87C-FD83510136A1}" xr6:coauthVersionLast="47" xr6:coauthVersionMax="47" xr10:uidLastSave="{00000000-0000-0000-0000-000000000000}"/>
  <bookViews>
    <workbookView xWindow="-108" yWindow="-108" windowWidth="23256" windowHeight="13176" activeTab="2" xr2:uid="{B81EA6DC-138C-4828-84CB-2E47B4AF8C75}"/>
  </bookViews>
  <sheets>
    <sheet name="FPbyRM" sheetId="2" r:id="rId1"/>
    <sheet name="Financial Analysis" sheetId="1" r:id="rId2"/>
    <sheet name="Income Statement " sheetId="3" r:id="rId3"/>
  </sheets>
  <definedNames>
    <definedName name="_xlchart.v1.0" hidden="1">'Income Statement '!$A$2:$A$8</definedName>
    <definedName name="_xlchart.v1.1" hidden="1">'Income Statement '!$B$1</definedName>
    <definedName name="_xlchart.v1.2" hidden="1">'Income Statement '!$B$2:$B$8</definedName>
    <definedName name="CIQWBGuid" hidden="1">"2cd8126d-26c3-430c-b7fa-a069e3a1fc62"</definedName>
    <definedName name="COGS">'Financial Analysis'!$D$100:$J$100</definedName>
    <definedName name="Depreciation">'Financial Analysis'!$D$104:$J$104</definedName>
    <definedName name="EBITDA">'Financial Analysis'!$D$103:$J$103</definedName>
    <definedName name="EBT">'Financial Analysis'!$D$106:$J$106</definedName>
    <definedName name="Gross_Profit">'Financial Analysis'!$D$101:$J$101</definedName>
    <definedName name="Interest">'Financial Analysis'!$D$105:$J$105</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41666.7099189815</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Net_Income">'Financial Analysis'!$D$108:$J$108</definedName>
    <definedName name="_xlnm.Print_Area" localSheetId="1">'Financial Analysis'!$A$9:$J$75</definedName>
    <definedName name="Revenue">'Financial Analysis'!$D$99:$J$99</definedName>
    <definedName name="Sensitivity">'Financial Analysis'!$B$147</definedName>
    <definedName name="SG_A">'Financial Analysis'!$D$102:$J$102</definedName>
    <definedName name="Taxes">'Financial Analysis'!$D$107:$J$107</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3" l="1"/>
  <c r="B7" i="3"/>
  <c r="B8" i="3"/>
  <c r="C10" i="2" a="1"/>
  <c r="C10" i="2"/>
  <c r="O10" i="2" a="1"/>
  <c r="O10" i="2"/>
  <c r="D139" i="2"/>
  <c r="D140" i="2"/>
  <c r="D141" i="2"/>
  <c r="D142" i="2"/>
  <c r="D143" i="2"/>
  <c r="D144" i="2"/>
  <c r="D145" i="2"/>
  <c r="D146" i="2"/>
  <c r="D147" i="2"/>
  <c r="D148" i="2"/>
  <c r="D149" i="2"/>
  <c r="D150" i="2"/>
  <c r="D151" i="2"/>
  <c r="D152" i="2"/>
  <c r="D153" i="2"/>
  <c r="D154" i="2"/>
  <c r="D155" i="2"/>
  <c r="E9" i="1"/>
  <c r="F9" i="1"/>
  <c r="G9" i="1"/>
  <c r="H9" i="1"/>
  <c r="I9" i="1"/>
  <c r="J9" i="1"/>
  <c r="E16" i="1"/>
  <c r="F16" i="1"/>
  <c r="G16" i="1"/>
  <c r="H16" i="1"/>
  <c r="I16" i="1"/>
  <c r="J16" i="1"/>
  <c r="E21" i="1"/>
  <c r="F21" i="1"/>
  <c r="G21" i="1"/>
  <c r="H21" i="1"/>
  <c r="I21" i="1"/>
  <c r="J21" i="1"/>
  <c r="E26" i="1"/>
  <c r="F26" i="1"/>
  <c r="G26" i="1"/>
  <c r="H26" i="1"/>
  <c r="I26" i="1"/>
  <c r="J26" i="1"/>
  <c r="E43" i="1"/>
  <c r="F43" i="1"/>
  <c r="G43" i="1"/>
  <c r="H43" i="1"/>
  <c r="I43" i="1"/>
  <c r="J43" i="1"/>
  <c r="D48" i="1"/>
  <c r="E48" i="1"/>
  <c r="D50" i="1"/>
  <c r="E50" i="1"/>
  <c r="D53" i="1"/>
  <c r="E53" i="1"/>
  <c r="D55" i="1"/>
  <c r="E55" i="1"/>
  <c r="E63" i="1"/>
  <c r="F63" i="1"/>
  <c r="G63" i="1"/>
  <c r="H63" i="1"/>
  <c r="I63" i="1"/>
  <c r="J63" i="1"/>
  <c r="F66" i="1"/>
  <c r="G66" i="1"/>
  <c r="H66" i="1"/>
  <c r="I66" i="1"/>
  <c r="J66" i="1"/>
  <c r="F67" i="1"/>
  <c r="G67" i="1"/>
  <c r="H67" i="1"/>
  <c r="I67" i="1"/>
  <c r="J67" i="1"/>
  <c r="D68" i="1"/>
  <c r="E68" i="1"/>
  <c r="F68" i="1"/>
  <c r="G68" i="1"/>
  <c r="H68" i="1"/>
  <c r="I68" i="1"/>
  <c r="J68" i="1"/>
  <c r="F69" i="1"/>
  <c r="G69" i="1"/>
  <c r="H69" i="1"/>
  <c r="I69" i="1"/>
  <c r="J69" i="1"/>
  <c r="D70" i="1"/>
  <c r="E70" i="1"/>
  <c r="F70" i="1"/>
  <c r="G70" i="1"/>
  <c r="H70" i="1"/>
  <c r="I70" i="1"/>
  <c r="J70" i="1"/>
  <c r="F71" i="1"/>
  <c r="G71" i="1"/>
  <c r="H71" i="1"/>
  <c r="I71" i="1"/>
  <c r="J71" i="1"/>
  <c r="F72" i="1"/>
  <c r="G72" i="1"/>
  <c r="H72" i="1"/>
  <c r="I72" i="1"/>
  <c r="J72" i="1"/>
  <c r="D73" i="1"/>
  <c r="E73" i="1"/>
  <c r="F73" i="1"/>
  <c r="G73" i="1"/>
  <c r="H73" i="1"/>
  <c r="I73" i="1"/>
  <c r="J73" i="1"/>
  <c r="F74" i="1"/>
  <c r="G74" i="1"/>
  <c r="H74" i="1"/>
  <c r="I74" i="1"/>
  <c r="J74" i="1"/>
  <c r="D75" i="1"/>
  <c r="E75" i="1"/>
  <c r="F75" i="1"/>
  <c r="G75" i="1"/>
  <c r="H75" i="1"/>
  <c r="I75" i="1"/>
  <c r="J75" i="1"/>
  <c r="E79" i="1"/>
  <c r="D80" i="1"/>
  <c r="E80" i="1"/>
  <c r="D81" i="1"/>
  <c r="E81" i="1"/>
  <c r="D82" i="1"/>
  <c r="E82" i="1"/>
  <c r="D83" i="1"/>
  <c r="E83" i="1"/>
  <c r="D84" i="1"/>
  <c r="E84" i="1"/>
  <c r="E96" i="1"/>
  <c r="F96" i="1"/>
  <c r="G96" i="1"/>
  <c r="H96" i="1"/>
  <c r="I96" i="1"/>
  <c r="J96" i="1"/>
  <c r="A98" i="1"/>
  <c r="F99" i="1"/>
  <c r="G99" i="1"/>
  <c r="H99" i="1"/>
  <c r="I99" i="1"/>
  <c r="J99" i="1"/>
  <c r="F100" i="1"/>
  <c r="G100" i="1"/>
  <c r="H100" i="1"/>
  <c r="I100" i="1"/>
  <c r="J100" i="1"/>
  <c r="D101" i="1"/>
  <c r="E101" i="1"/>
  <c r="F101" i="1"/>
  <c r="G101" i="1"/>
  <c r="H101" i="1"/>
  <c r="I101" i="1"/>
  <c r="J101" i="1"/>
  <c r="F102" i="1"/>
  <c r="G102" i="1"/>
  <c r="H102" i="1"/>
  <c r="I102" i="1"/>
  <c r="J102" i="1"/>
  <c r="D103" i="1"/>
  <c r="E103" i="1"/>
  <c r="F103" i="1"/>
  <c r="G103" i="1"/>
  <c r="H103" i="1"/>
  <c r="I103" i="1"/>
  <c r="J103" i="1"/>
  <c r="F104" i="1"/>
  <c r="G104" i="1"/>
  <c r="H104" i="1"/>
  <c r="I104" i="1"/>
  <c r="J104" i="1"/>
  <c r="F105" i="1"/>
  <c r="G105" i="1"/>
  <c r="H105" i="1"/>
  <c r="I105" i="1"/>
  <c r="J105" i="1"/>
  <c r="D106" i="1"/>
  <c r="E106" i="1"/>
  <c r="F106" i="1"/>
  <c r="G106" i="1"/>
  <c r="H106" i="1"/>
  <c r="I106" i="1"/>
  <c r="J106" i="1"/>
  <c r="F107" i="1"/>
  <c r="G107" i="1"/>
  <c r="H107" i="1"/>
  <c r="I107" i="1"/>
  <c r="J107" i="1"/>
  <c r="D108" i="1"/>
  <c r="E108" i="1"/>
  <c r="F108" i="1"/>
  <c r="G108" i="1"/>
  <c r="H108" i="1"/>
  <c r="I108" i="1"/>
  <c r="J108" i="1"/>
  <c r="E112" i="1"/>
  <c r="D113" i="1"/>
  <c r="E113" i="1"/>
  <c r="D114" i="1"/>
  <c r="E114" i="1"/>
  <c r="D115" i="1"/>
  <c r="E115" i="1"/>
  <c r="D116" i="1"/>
  <c r="E116" i="1"/>
  <c r="D117" i="1"/>
  <c r="E117" i="1"/>
  <c r="D122" i="1"/>
  <c r="E122" i="1"/>
  <c r="F122" i="1"/>
  <c r="G122" i="1"/>
  <c r="H122" i="1"/>
  <c r="I122" i="1"/>
  <c r="J122" i="1"/>
  <c r="D123" i="1"/>
  <c r="E123" i="1"/>
  <c r="F123" i="1"/>
  <c r="G123" i="1"/>
  <c r="H123" i="1"/>
  <c r="I123" i="1"/>
  <c r="J123" i="1"/>
  <c r="D124" i="1"/>
  <c r="E124" i="1"/>
  <c r="F124" i="1"/>
  <c r="G124" i="1"/>
  <c r="H124" i="1"/>
  <c r="I124" i="1"/>
  <c r="J124" i="1"/>
  <c r="D125" i="1"/>
  <c r="E125" i="1"/>
  <c r="F125" i="1"/>
  <c r="G125" i="1"/>
  <c r="H125" i="1"/>
  <c r="I125" i="1"/>
  <c r="J125" i="1"/>
  <c r="D126" i="1"/>
  <c r="E126" i="1"/>
  <c r="F126" i="1"/>
  <c r="G126" i="1"/>
  <c r="H126" i="1"/>
  <c r="I126" i="1"/>
  <c r="J126" i="1"/>
  <c r="D127" i="1"/>
  <c r="E127" i="1"/>
  <c r="F127" i="1"/>
  <c r="G127" i="1"/>
  <c r="H127" i="1"/>
  <c r="I127" i="1"/>
  <c r="J127" i="1"/>
  <c r="D128" i="1"/>
  <c r="E128" i="1"/>
  <c r="F128" i="1"/>
  <c r="G128" i="1"/>
  <c r="H128" i="1"/>
  <c r="I128" i="1"/>
  <c r="J128" i="1"/>
  <c r="D129" i="1"/>
  <c r="E129" i="1"/>
  <c r="F129" i="1"/>
  <c r="G129" i="1"/>
  <c r="H129" i="1"/>
  <c r="I129" i="1"/>
  <c r="J129" i="1"/>
  <c r="D130" i="1"/>
  <c r="E130" i="1"/>
  <c r="F130" i="1"/>
  <c r="G130" i="1"/>
  <c r="H130" i="1"/>
  <c r="I130" i="1"/>
  <c r="J130" i="1"/>
  <c r="D131" i="1"/>
  <c r="E131" i="1"/>
  <c r="F131" i="1"/>
  <c r="G131" i="1"/>
  <c r="H131" i="1"/>
  <c r="I131" i="1"/>
  <c r="J131" i="1"/>
  <c r="A134" i="1"/>
  <c r="D135" i="1"/>
  <c r="E135" i="1"/>
  <c r="F135" i="1"/>
  <c r="G135" i="1"/>
  <c r="H135" i="1"/>
  <c r="I135" i="1"/>
  <c r="J135" i="1"/>
  <c r="D136" i="1"/>
  <c r="E136" i="1"/>
  <c r="F136" i="1"/>
  <c r="G136" i="1"/>
  <c r="H136" i="1"/>
  <c r="I136" i="1"/>
  <c r="J136" i="1"/>
  <c r="D137" i="1"/>
  <c r="E137" i="1"/>
  <c r="F137" i="1"/>
  <c r="G137" i="1"/>
  <c r="H137" i="1"/>
  <c r="I137" i="1"/>
  <c r="J137" i="1"/>
  <c r="D138" i="1"/>
  <c r="E138" i="1"/>
  <c r="F138" i="1"/>
  <c r="G138" i="1"/>
  <c r="H138" i="1"/>
  <c r="I138" i="1"/>
  <c r="J138" i="1"/>
  <c r="D139" i="1"/>
  <c r="E139" i="1"/>
  <c r="F139" i="1"/>
  <c r="G139" i="1"/>
  <c r="H139" i="1"/>
  <c r="I139" i="1"/>
  <c r="J139" i="1"/>
  <c r="D140" i="1"/>
  <c r="E140" i="1"/>
  <c r="F140" i="1"/>
  <c r="G140" i="1"/>
  <c r="H140" i="1"/>
  <c r="I140" i="1"/>
  <c r="J140" i="1"/>
  <c r="D141" i="1"/>
  <c r="E141" i="1"/>
  <c r="F141" i="1"/>
  <c r="G141" i="1"/>
  <c r="H141" i="1"/>
  <c r="I141" i="1"/>
  <c r="J141" i="1"/>
  <c r="D142" i="1"/>
  <c r="E142" i="1"/>
  <c r="F142" i="1"/>
  <c r="G142" i="1"/>
  <c r="H142" i="1"/>
  <c r="I142" i="1"/>
  <c r="J142" i="1"/>
  <c r="D143" i="1"/>
  <c r="E143" i="1"/>
  <c r="F143" i="1"/>
  <c r="G143" i="1"/>
  <c r="H143" i="1"/>
  <c r="I143" i="1"/>
  <c r="J143" i="1"/>
  <c r="D144" i="1"/>
  <c r="E144" i="1"/>
  <c r="F144" i="1"/>
  <c r="G144" i="1"/>
  <c r="H144" i="1"/>
  <c r="I144" i="1"/>
  <c r="J144" i="1"/>
  <c r="A147" i="1"/>
  <c r="D148" i="1" a="1"/>
  <c r="D148" i="1"/>
  <c r="D149" i="1" a="1"/>
  <c r="D149" i="1"/>
  <c r="D150" i="1" a="1"/>
  <c r="D150" i="1"/>
  <c r="D151" i="1" a="1"/>
  <c r="D151" i="1"/>
  <c r="D152" i="1" a="1"/>
  <c r="D152" i="1"/>
  <c r="D153" i="1" a="1"/>
  <c r="D153" i="1"/>
  <c r="D154" i="1" a="1"/>
  <c r="D154" i="1"/>
  <c r="D155" i="1" a="1"/>
  <c r="D155" i="1"/>
  <c r="D156" i="1" a="1"/>
  <c r="D156" i="1"/>
  <c r="D157" i="1" a="1"/>
  <c r="D15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<sst xmlns="http://schemas.openxmlformats.org/spreadsheetml/2006/main" count="208" uniqueCount="109">
  <si>
    <t>Net Income</t>
  </si>
  <si>
    <t>Taxes</t>
  </si>
  <si>
    <t>EBT</t>
  </si>
  <si>
    <t>Interest</t>
  </si>
  <si>
    <t>Depreciation</t>
  </si>
  <si>
    <t>EBITDA</t>
  </si>
  <si>
    <t>SG&amp;A</t>
  </si>
  <si>
    <t>Gross Profit</t>
  </si>
  <si>
    <t>COGS</t>
  </si>
  <si>
    <t>Revenue</t>
  </si>
  <si>
    <t>Common Size Income Statement</t>
  </si>
  <si>
    <t>Analysis</t>
  </si>
  <si>
    <t>Tax Rate</t>
  </si>
  <si>
    <t>Depreciation % of Revenue</t>
  </si>
  <si>
    <t>COGS % of Revenue</t>
  </si>
  <si>
    <t>Revenue Growth</t>
  </si>
  <si>
    <t>Assumptions</t>
  </si>
  <si>
    <t>USD $000S</t>
  </si>
  <si>
    <t xml:space="preserve">Making three cells dynamic to be able to change when the referred cell is altered. Those cells are "Income Statement", "Change %", and "Sensitivity %". This happens by using equal sign, quotation marks, and &amp; to referring to other cells' contexts. </t>
  </si>
  <si>
    <t>By applying "Conditional Formatting", highlighting the cells in "Sensitivity" less than 30,000</t>
  </si>
  <si>
    <t xml:space="preserve">This process is done by "Name Manager" in the "Formulas" Tab. The shortcut is Alt+M+N </t>
  </si>
  <si>
    <t xml:space="preserve">Then use those names to calculate the new part like "Change %" part again as "Sensitivity". </t>
  </si>
  <si>
    <t xml:space="preserve">At this level, name the cell containing the percentage in front of "Sensitivity" as "Sensitivity" and the rows of the Income Statement from the D column to the J column each. </t>
  </si>
  <si>
    <t>Like before, with all the shortcuts we used above, the new part is designed and prepared.</t>
  </si>
  <si>
    <t>Section 7: Adding the new part as "Analysis". This is a vertical analysis based on "Revenue". Inserting the new part as "Change %" to calculate a new preassumption dataset.</t>
  </si>
  <si>
    <t>Income Statement</t>
  </si>
  <si>
    <t>Finally, adding top one-line borders and just under the "Net Income", adding the two-line border at the bottom. Having borders in financial statements, we do not need gridlines.</t>
  </si>
  <si>
    <t>Designing the header for both sections of "Income Statement" and "Assumptions".</t>
  </si>
  <si>
    <t xml:space="preserve">Changing the color of the sheet's tab. Use the shift+space-bar after selecting the items in the first column of the "Income Statement" but its header to group them, with Alt+A+G+G. </t>
  </si>
  <si>
    <t>Section 6: Adding assumptions for forecasting. Adding the formulas and using Alt+H+P to convert the results to be as percentages. Then by Alt+H+0, two decimal points is added.</t>
  </si>
  <si>
    <t xml:space="preserve">Section 5: Writing the formulas for those empty rows. Then changing the colors based on "Hard codes" to be blue and "Formulas" to be black. </t>
  </si>
  <si>
    <t>Section 4: Adding the "Income Statement". By using the "Format Cells", modifying the numbers to have two decimal points and commas as the separator.</t>
  </si>
  <si>
    <t>Section 3: Setting the background by using the shortcuts of Alt+H+H then either choose from general or with M to select more. For font colors as well, Alt+H+FC</t>
  </si>
  <si>
    <t>Section 2: Adding "A" as "Actual" to the first years and "E" as "Estimated" for the next years by using the "custom" format in "Format Cells" like 0"A" and 0"E"</t>
  </si>
  <si>
    <t xml:space="preserve">Section 1: Putting down the year 2016 in D1 and formula =D1+1 in cell E1. Then highlighting the other horizontal cells until J1. Finally, by using the shortcut Ctrl+R filling the highlighted cells. </t>
  </si>
  <si>
    <t xml:space="preserve">In this worksheet, different sections explain the formulas with the yellow background. Then, after every section, the formula is applied. </t>
  </si>
  <si>
    <t>Financial Modeling for Income Statement</t>
  </si>
  <si>
    <t>Total</t>
  </si>
  <si>
    <t>Teacher13</t>
  </si>
  <si>
    <t>Teacher9</t>
  </si>
  <si>
    <t>Teacher5</t>
  </si>
  <si>
    <t>Teacher1</t>
  </si>
  <si>
    <t>Student 12</t>
  </si>
  <si>
    <t>Student 11</t>
  </si>
  <si>
    <t>Student 10</t>
  </si>
  <si>
    <t>Student 9</t>
  </si>
  <si>
    <t>Student 8</t>
  </si>
  <si>
    <t>Student 7</t>
  </si>
  <si>
    <t>Student 6</t>
  </si>
  <si>
    <t>Student 5</t>
  </si>
  <si>
    <t>Student 4</t>
  </si>
  <si>
    <t>Student 3</t>
  </si>
  <si>
    <t>Student 2</t>
  </si>
  <si>
    <t>Student 1</t>
  </si>
  <si>
    <t>Presence</t>
  </si>
  <si>
    <t>Coefficient</t>
  </si>
  <si>
    <t>Person</t>
  </si>
  <si>
    <t xml:space="preserve">The result states that, with about 84% possibility, in this case, the amount for "Energy Consumption" will be 25 kWh approximately. </t>
  </si>
  <si>
    <t>What will be, with the highest possible, the amount of energy to use? To answer that we need to multiply the coefficient of persons with their presence accordingly and then sum them up.</t>
  </si>
  <si>
    <t xml:space="preserve">At this step, just as an example, the last results are going to be used for a prediction. Consider that one day in the future, students 1, 4, 6, 10, and teacher 2 will work together. </t>
  </si>
  <si>
    <t>Section 3: Hedonic Prediction</t>
  </si>
  <si>
    <t>Adding the fact from "P-Value", It is concluded that perhaps he does it not randomly.</t>
  </si>
  <si>
    <t xml:space="preserve">Again related to "Student 4", he has the highest figure for coefficient. It means that when he works in the laboratory, the energy consumption is rocketed. </t>
  </si>
  <si>
    <t>Other cells that are in light red, by using the "Conditional Formatting", show the average random chance to consume energy.</t>
  </si>
  <si>
    <t xml:space="preserve">P-Value just for one person, Student 4, is very low, meaning only he has a very low possibility of random action related to energy consumption. </t>
  </si>
  <si>
    <t xml:space="preserve">R square equals around 84%, denoting the success of our model to be about 84%. In another word, it shows that with this percentage the Y, the dependent variable, is correlated to independent variables. </t>
  </si>
  <si>
    <t>Residuals</t>
  </si>
  <si>
    <t>Predicted Energy Consumption</t>
  </si>
  <si>
    <t>Observation</t>
  </si>
  <si>
    <t>RESIDUAL OUTPUT</t>
  </si>
  <si>
    <t>Intercept</t>
  </si>
  <si>
    <t>Upper 95.0%</t>
  </si>
  <si>
    <t>Lower 95.0%</t>
  </si>
  <si>
    <t>Upper 95%</t>
  </si>
  <si>
    <t>Lower 95%</t>
  </si>
  <si>
    <t>P-value</t>
  </si>
  <si>
    <t>t Stat</t>
  </si>
  <si>
    <t>Standard Error</t>
  </si>
  <si>
    <t>Coefficients</t>
  </si>
  <si>
    <t>Residual</t>
  </si>
  <si>
    <t>Regression</t>
  </si>
  <si>
    <t>Significance F</t>
  </si>
  <si>
    <t>F</t>
  </si>
  <si>
    <t>MS</t>
  </si>
  <si>
    <t>SS</t>
  </si>
  <si>
    <t>df</t>
  </si>
  <si>
    <t>ANOVA</t>
  </si>
  <si>
    <t>Observations</t>
  </si>
  <si>
    <t>Adjusted R Square</t>
  </si>
  <si>
    <t>R Square</t>
  </si>
  <si>
    <t>Multiple R</t>
  </si>
  <si>
    <t>Regression Statistics</t>
  </si>
  <si>
    <t>SUMMARY OUTPUT</t>
  </si>
  <si>
    <t>The reason for ticking the "Constant Zero" is because we are definitely sure that when nobody works in the lab, the "Energy Consumption" will be zero, meaning Y=0 as all Xs =0.</t>
  </si>
  <si>
    <t>Choosing "Regression" from "Data Analysis Tool" from "Data" tab. Selecting "Residuals", "Labels", "Constant to Zero", and "The Output Range" in the same worksheet.</t>
  </si>
  <si>
    <t>Section 2: Providing the Regression</t>
  </si>
  <si>
    <t>Energy Consumption</t>
  </si>
  <si>
    <t>Date</t>
  </si>
  <si>
    <t>To add the abbreviation of "kWh", it is possible by the use of the "Ampersand" is employed, but then there will be a problem that Excel cannot figure out the digits in cells and "Error" comes up. So we ignore it.</t>
  </si>
  <si>
    <t>Adding the figures for columns from "Energy Consumption" and personels by applying the "randbetween" formula, as it needs just random numbers.</t>
  </si>
  <si>
    <t>In the header row, 12 students and 4 tutors are provided by the use of the formula "="Student/Teacher "&amp; Sequence()"</t>
  </si>
  <si>
    <t>Section 1: Preparing the Data</t>
  </si>
  <si>
    <t>It is required to use the regression model to predict in one example how much energy will be possibly consumed in case of having some of these people involved in one day.</t>
  </si>
  <si>
    <t xml:space="preserve">Here, the table is showing a hypothetical laboratory in a university, with students and teachers working there and the energy consumption. </t>
  </si>
  <si>
    <t>Operating Income</t>
  </si>
  <si>
    <t>Web Services</t>
  </si>
  <si>
    <t>Advertising</t>
  </si>
  <si>
    <t>Amount</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</si>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</sst>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quot;E&quot;"/>
    <numFmt numFmtId="166" formatCode="0&quot;A&quot;"/>
    <numFmt numFmtId="167" formatCode="_(&quot;$&quot;* #,##0.00_);_(&quot;$&quot;* \(#,##0.00\);_(&quot;$&quot;* &quot;-&quot;??_);_(@_)"/>
    <numFmt numFmtId="168" formatCode="#,##0.00\ &quot;€&quot;"/>
  </numFmts>
  <fonts count="16"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1"/>
      <name val="Arial Narrow"/>
      <family val="2"/>
    </font>
    <font>
      <u/>
      <sz val="11"/>
      <color theme="1"/>
      <name val="Arial Narrow"/>
      <family val="2"/>
    </font>
    <font>
      <b/>
      <sz val="11"/>
      <color theme="0"/>
      <name val="Arial Narrow"/>
      <family val="2"/>
    </font>
    <font>
      <sz val="11"/>
      <color rgb="FF000000"/>
      <name val="Calibri"/>
      <family val="2"/>
      <scheme val="minor"/>
    </font>
    <font>
      <sz val="11"/>
      <color rgb="FF000000"/>
      <name val="Arial Narrow"/>
      <family val="2"/>
    </font>
    <font>
      <sz val="11"/>
      <color rgb="FF0000FF"/>
      <name val="Arial Narrow"/>
      <family val="2"/>
    </font>
    <font>
      <b/>
      <sz val="12"/>
      <color theme="0"/>
      <name val="Calibri"/>
      <family val="2"/>
      <scheme val="minor"/>
    </font>
    <font>
      <b/>
      <sz val="11"/>
      <color theme="1"/>
      <name val="Arial Narrow"/>
      <family val="2"/>
    </font>
    <font>
      <sz val="11"/>
      <color rgb="FF0000FF"/>
      <name val="Calibri"/>
      <family val="2"/>
      <scheme val="minor"/>
    </font>
    <font>
      <b/>
      <sz val="18"/>
      <color rgb="FFFFFF00"/>
      <name val="Calibri"/>
      <family val="2"/>
      <scheme val="minor"/>
    </font>
    <font>
      <b/>
      <sz val="12"/>
      <color theme="1"/>
      <name val="Calibri"/>
      <family val="2"/>
      <scheme val="minor"/>
    </font>
    <font>
      <i/>
      <sz val="11"/>
      <color theme="1"/>
      <name val="Calibri"/>
      <family val="2"/>
      <scheme val="minor"/>
    </font>
  </fonts>
  <fills count="11">
    <fill>
      <patternFill patternType="none"/>
    </fill>
    <fill>
      <patternFill patternType="gray125"/>
    </fill>
    <fill>
      <patternFill patternType="solid">
        <fgColor rgb="FF0070C0"/>
        <bgColor indexed="64"/>
      </patternFill>
    </fill>
    <fill>
      <patternFill patternType="solid">
        <fgColor rgb="FF0033CC"/>
        <bgColor indexed="64"/>
      </patternFill>
    </fill>
    <fill>
      <patternFill patternType="solid">
        <fgColor rgb="FF002060"/>
        <bgColor indexed="64"/>
      </patternFill>
    </fill>
    <fill>
      <patternFill patternType="solid">
        <fgColor rgb="FF132E57"/>
        <bgColor indexed="64"/>
      </patternFill>
    </fill>
    <fill>
      <patternFill patternType="solid">
        <fgColor rgb="FFFFFF00"/>
        <bgColor indexed="64"/>
      </patternFill>
    </fill>
    <fill>
      <patternFill patternType="solid">
        <fgColor rgb="FF00B0F0"/>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rgb="FF00B050"/>
        <bgColor indexed="64"/>
      </patternFill>
    </fill>
  </fills>
  <borders count="5">
    <border>
      <left/>
      <right/>
      <top/>
      <bottom/>
      <diagonal/>
    </border>
    <border>
      <left/>
      <right/>
      <top style="thin">
        <color indexed="64"/>
      </top>
      <bottom style="double">
        <color indexed="64"/>
      </bottom>
      <diagonal/>
    </border>
    <border>
      <left/>
      <right/>
      <top style="thin">
        <color indexed="64"/>
      </top>
      <bottom/>
      <diagonal/>
    </border>
    <border>
      <left/>
      <right/>
      <top/>
      <bottom style="medium">
        <color indexed="64"/>
      </bottom>
      <diagonal/>
    </border>
    <border>
      <left/>
      <right/>
      <top style="medium">
        <color indexed="64"/>
      </top>
      <bottom style="thin">
        <color indexed="64"/>
      </bottom>
      <diagonal/>
    </border>
  </borders>
  <cellStyleXfs count="3">
    <xf numFmtId="0" fontId="0" fillId="0" borderId="0"/>
    <xf numFmtId="9" fontId="1" fillId="0" borderId="0" applyFont="0" applyFill="0" applyBorder="0" applyAlignment="0" applyProtection="0"/>
    <xf numFmtId="167" fontId="1" fillId="0" borderId="0" applyFont="0" applyFill="0" applyBorder="0" applyAlignment="0" applyProtection="0"/>
  </cellStyleXfs>
  <cellXfs count="50">
    <xf numFmtId="0" fontId="0" fillId="0" borderId="0" xfId="0"/>
    <xf numFmtId="4" fontId="0" fillId="0" borderId="0" xfId="0" applyNumberFormat="1"/>
    <xf numFmtId="14" fontId="0" fillId="0" borderId="0" xfId="0" applyNumberFormat="1"/>
    <xf numFmtId="4" fontId="4" fillId="0" borderId="0" xfId="0" applyNumberFormat="1" applyFont="1"/>
    <xf numFmtId="10" fontId="4" fillId="0" borderId="1" xfId="1" applyNumberFormat="1" applyFont="1" applyBorder="1"/>
    <xf numFmtId="4" fontId="0" fillId="0" borderId="1" xfId="0" applyNumberFormat="1" applyBorder="1"/>
    <xf numFmtId="4" fontId="4" fillId="0" borderId="1" xfId="0" applyNumberFormat="1" applyFont="1" applyBorder="1"/>
    <xf numFmtId="10" fontId="4" fillId="0" borderId="0" xfId="1" applyNumberFormat="1" applyFont="1"/>
    <xf numFmtId="10" fontId="4" fillId="0" borderId="2" xfId="1" applyNumberFormat="1" applyFont="1" applyBorder="1"/>
    <xf numFmtId="4" fontId="0" fillId="0" borderId="2" xfId="0" applyNumberFormat="1" applyBorder="1"/>
    <xf numFmtId="4" fontId="4" fillId="0" borderId="2" xfId="0" applyNumberFormat="1" applyFont="1" applyBorder="1"/>
    <xf numFmtId="10" fontId="5" fillId="0" borderId="0" xfId="1" applyNumberFormat="1" applyFont="1"/>
    <xf numFmtId="4" fontId="2" fillId="2" borderId="0" xfId="0" applyNumberFormat="1" applyFont="1" applyFill="1"/>
    <xf numFmtId="10" fontId="4" fillId="0" borderId="0" xfId="1" applyNumberFormat="1" applyFont="1" applyBorder="1"/>
    <xf numFmtId="4" fontId="3" fillId="0" borderId="0" xfId="0" applyNumberFormat="1" applyFont="1"/>
    <xf numFmtId="4" fontId="6" fillId="3" borderId="0" xfId="0" applyNumberFormat="1" applyFont="1" applyFill="1"/>
    <xf numFmtId="10" fontId="7" fillId="0" borderId="0" xfId="1" applyNumberFormat="1" applyFont="1"/>
    <xf numFmtId="4" fontId="7" fillId="0" borderId="0" xfId="0" applyNumberFormat="1" applyFont="1"/>
    <xf numFmtId="4" fontId="2" fillId="3" borderId="0" xfId="0" applyNumberFormat="1" applyFont="1" applyFill="1"/>
    <xf numFmtId="4" fontId="8" fillId="0" borderId="0" xfId="0" applyNumberFormat="1" applyFont="1"/>
    <xf numFmtId="4" fontId="8" fillId="0" borderId="1" xfId="0" applyNumberFormat="1" applyFont="1" applyBorder="1"/>
    <xf numFmtId="4" fontId="9" fillId="0" borderId="0" xfId="0" applyNumberFormat="1" applyFont="1"/>
    <xf numFmtId="4" fontId="8" fillId="0" borderId="2" xfId="0" applyNumberFormat="1" applyFont="1" applyBorder="1"/>
    <xf numFmtId="164" fontId="0" fillId="0" borderId="0" xfId="0" applyNumberFormat="1"/>
    <xf numFmtId="165" fontId="2" fillId="4" borderId="0" xfId="0" applyNumberFormat="1" applyFont="1" applyFill="1"/>
    <xf numFmtId="166" fontId="2" fillId="4" borderId="0" xfId="0" applyNumberFormat="1" applyFont="1" applyFill="1"/>
    <xf numFmtId="164" fontId="10" fillId="5" borderId="0" xfId="0" applyNumberFormat="1" applyFont="1" applyFill="1"/>
    <xf numFmtId="4" fontId="0" fillId="6" borderId="0" xfId="0" applyNumberFormat="1" applyFill="1"/>
    <xf numFmtId="4" fontId="11" fillId="0" borderId="0" xfId="0" applyNumberFormat="1" applyFont="1"/>
    <xf numFmtId="3" fontId="0" fillId="0" borderId="0" xfId="0" applyNumberFormat="1"/>
    <xf numFmtId="3" fontId="10" fillId="5" borderId="0" xfId="0" applyNumberFormat="1" applyFont="1" applyFill="1"/>
    <xf numFmtId="165" fontId="7" fillId="0" borderId="0" xfId="0" applyNumberFormat="1" applyFont="1"/>
    <xf numFmtId="166" fontId="12" fillId="0" borderId="0" xfId="0" applyNumberFormat="1" applyFont="1"/>
    <xf numFmtId="1" fontId="12" fillId="0" borderId="0" xfId="0" applyNumberFormat="1" applyFont="1"/>
    <xf numFmtId="0" fontId="13" fillId="7" borderId="0" xfId="0" applyFont="1" applyFill="1" applyAlignment="1">
      <alignment horizontal="center"/>
    </xf>
    <xf numFmtId="0" fontId="3" fillId="8" borderId="0" xfId="0" applyFont="1" applyFill="1"/>
    <xf numFmtId="0" fontId="0" fillId="9" borderId="0" xfId="0" applyFill="1"/>
    <xf numFmtId="0" fontId="0" fillId="9" borderId="3" xfId="0" applyFill="1" applyBorder="1"/>
    <xf numFmtId="14" fontId="3" fillId="8" borderId="0" xfId="0" applyNumberFormat="1" applyFont="1" applyFill="1"/>
    <xf numFmtId="0" fontId="2" fillId="10" borderId="0" xfId="0" applyFont="1" applyFill="1"/>
    <xf numFmtId="0" fontId="0" fillId="10" borderId="0" xfId="0" applyFill="1"/>
    <xf numFmtId="14" fontId="14" fillId="10" borderId="0" xfId="0" applyNumberFormat="1" applyFont="1" applyFill="1"/>
    <xf numFmtId="0" fontId="0" fillId="0" borderId="3" xfId="0" applyBorder="1"/>
    <xf numFmtId="0" fontId="15" fillId="0" borderId="4" xfId="0" applyFont="1" applyBorder="1" applyAlignment="1">
      <alignment horizontal="center"/>
    </xf>
    <xf numFmtId="0" fontId="15" fillId="0" borderId="4" xfId="0" applyFont="1" applyBorder="1" applyAlignment="1">
      <alignment horizontal="centerContinuous"/>
    </xf>
    <xf numFmtId="2" fontId="0" fillId="9" borderId="0" xfId="0" applyNumberFormat="1" applyFill="1"/>
    <xf numFmtId="1" fontId="0" fillId="9" borderId="0" xfId="0" applyNumberFormat="1" applyFill="1"/>
    <xf numFmtId="14" fontId="0" fillId="9" borderId="0" xfId="0" applyNumberFormat="1" applyFill="1"/>
    <xf numFmtId="0" fontId="2" fillId="2" borderId="0" xfId="0" applyFont="1" applyFill="1" applyAlignment="1">
      <alignment horizontal="center"/>
    </xf>
    <xf numFmtId="168" fontId="0" fillId="0" borderId="0" xfId="2" applyNumberFormat="1" applyFont="1"/>
  </cellXfs>
  <cellStyles count="3">
    <cellStyle name="Currency 2" xfId="2" xr:uid="{73CD5F12-3F72-44C5-8D65-51950669DD1E}"/>
    <cellStyle name="Normal" xfId="0" builtinId="0"/>
    <cellStyle name="Percent" xfId="1" builtinId="5"/>
  </cellStyles>
  <dxfs count="5">
    <dxf>
      <fill>
        <patternFill>
          <bgColor rgb="FFEB7575"/>
        </patternFill>
      </fill>
    </dxf>
    <dxf>
      <font>
        <color rgb="FF9C0006"/>
      </font>
      <fill>
        <patternFill>
          <bgColor rgb="FFFFC7CE"/>
        </patternFill>
      </fill>
    </dxf>
    <dxf>
      <font>
        <color rgb="FF006100"/>
      </font>
      <fill>
        <patternFill>
          <bgColor rgb="FFC6EFCE"/>
        </patternFill>
      </fill>
    </dxf>
    <dxf>
      <font>
        <b val="0"/>
        <i val="0"/>
        <strike val="0"/>
        <condense val="0"/>
        <extend val="0"/>
        <outline val="0"/>
        <shadow val="0"/>
        <u val="none"/>
        <vertAlign val="baseline"/>
        <sz val="11"/>
        <color theme="1"/>
        <name val="Calibri"/>
        <scheme val="minor"/>
      </font>
      <numFmt numFmtId="168" formatCode="#,##0.00\ &quot;€&quot;"/>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Net Income Statement Waterfall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a:rPr>
            <a:t>Net Income Statement Waterfall </a:t>
          </a:r>
        </a:p>
      </cx:txPr>
    </cx:title>
    <cx:plotArea>
      <cx:plotAreaRegion>
        <cx:series layoutId="waterfall" uniqueId="{B1C38E2E-8C43-4773-B9C0-9A0C9DA2EB26}">
          <cx:tx>
            <cx:txData>
              <cx:f>_xlchart.v1.1</cx:f>
              <cx:v>Amount</cx:v>
            </cx:txData>
          </cx:tx>
          <cx:dataLabels pos="outEnd">
            <cx:visibility seriesName="0" categoryName="0" value="1"/>
          </cx:dataLabels>
          <cx:dataId val="0"/>
          <cx:layoutPr>
            <cx:subtotals>
              <cx:idx val="4"/>
              <cx:idx val="6"/>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2</xdr:col>
      <xdr:colOff>342900</xdr:colOff>
      <xdr:row>0</xdr:row>
      <xdr:rowOff>82550</xdr:rowOff>
    </xdr:from>
    <xdr:to>
      <xdr:col>10</xdr:col>
      <xdr:colOff>105833</xdr:colOff>
      <xdr:row>15</xdr:row>
      <xdr:rowOff>95250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2DF318F-9E07-40C2-A5A3-E2E0D57A994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546860" y="82550"/>
              <a:ext cx="4578773" cy="27559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149B1E-143F-4B5E-9C31-98A809DAD5DC}" name="Table1" displayName="Table1" ref="A1:B8" totalsRowShown="0">
  <autoFilter ref="A1:B8" xr:uid="{00000000-0009-0000-0100-000001000000}"/>
  <tableColumns count="2">
    <tableColumn id="1" xr3:uid="{00000000-0010-0000-0000-000001000000}" name="Description" dataDxfId="4"/>
    <tableColumn id="2" xr3:uid="{00000000-0010-0000-0000-000002000000}" name="Amount" dataDxfId="3" dataCellStyle="Currency"/>
  </tableColumns>
  <tableStyleInfo name="TableStyleDark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11956-681B-4087-BE92-C89837734EA9}">
  <sheetPr>
    <tabColor rgb="FF00B0F0"/>
  </sheetPr>
  <dimension ref="A1:R155"/>
  <sheetViews>
    <sheetView topLeftCell="A125" workbookViewId="0">
      <selection activeCell="A134" sqref="A134"/>
    </sheetView>
  </sheetViews>
  <sheetFormatPr defaultRowHeight="14.4" x14ac:dyDescent="0.3"/>
  <cols>
    <col min="1" max="1" width="13.6640625" style="2" customWidth="1"/>
    <col min="2" max="2" width="17.88671875" bestFit="1" customWidth="1"/>
    <col min="3" max="11" width="8.6640625" bestFit="1" customWidth="1"/>
    <col min="12" max="14" width="9.6640625" bestFit="1" customWidth="1"/>
    <col min="15" max="17" width="8.5546875" bestFit="1" customWidth="1"/>
    <col min="18" max="18" width="10.5546875" customWidth="1"/>
  </cols>
  <sheetData>
    <row r="1" spans="1:18" x14ac:dyDescent="0.3">
      <c r="A1" s="48" t="s">
        <v>103</v>
      </c>
      <c r="B1" s="48"/>
      <c r="C1" s="48"/>
      <c r="D1" s="48"/>
      <c r="E1" s="48"/>
      <c r="F1" s="48"/>
      <c r="G1" s="48"/>
      <c r="H1" s="48"/>
      <c r="I1" s="48"/>
      <c r="J1" s="48"/>
      <c r="K1" s="48"/>
      <c r="L1" s="48"/>
      <c r="M1" s="48"/>
      <c r="N1" s="48"/>
      <c r="O1" s="48"/>
      <c r="P1" s="48"/>
      <c r="Q1" s="48"/>
      <c r="R1" s="48"/>
    </row>
    <row r="2" spans="1:18" x14ac:dyDescent="0.3">
      <c r="A2" s="48" t="s">
        <v>102</v>
      </c>
      <c r="B2" s="48"/>
      <c r="C2" s="48"/>
      <c r="D2" s="48"/>
      <c r="E2" s="48"/>
      <c r="F2" s="48"/>
      <c r="G2" s="48"/>
      <c r="H2" s="48"/>
      <c r="I2" s="48"/>
      <c r="J2" s="48"/>
      <c r="K2" s="48"/>
      <c r="L2" s="48"/>
      <c r="M2" s="48"/>
      <c r="N2" s="48"/>
      <c r="O2" s="48"/>
      <c r="P2" s="48"/>
      <c r="Q2" s="48"/>
      <c r="R2" s="48"/>
    </row>
    <row r="5" spans="1:18" ht="21.6" customHeight="1" x14ac:dyDescent="0.3">
      <c r="A5" s="41" t="s">
        <v>101</v>
      </c>
      <c r="B5" s="40"/>
    </row>
    <row r="6" spans="1:18" x14ac:dyDescent="0.3">
      <c r="A6" s="39" t="s">
        <v>100</v>
      </c>
      <c r="B6" s="39"/>
      <c r="C6" s="39"/>
      <c r="D6" s="39"/>
      <c r="E6" s="39"/>
      <c r="F6" s="39"/>
      <c r="G6" s="39"/>
      <c r="H6" s="39"/>
      <c r="I6" s="39"/>
      <c r="J6" s="39"/>
      <c r="K6" s="39"/>
      <c r="L6" s="39"/>
      <c r="M6" s="39"/>
      <c r="N6" s="39"/>
      <c r="O6" s="39"/>
      <c r="P6" s="39"/>
      <c r="Q6" s="39"/>
      <c r="R6" s="39"/>
    </row>
    <row r="7" spans="1:18" x14ac:dyDescent="0.3">
      <c r="A7" s="39" t="s">
        <v>99</v>
      </c>
      <c r="B7" s="39"/>
      <c r="C7" s="39"/>
      <c r="D7" s="39"/>
      <c r="E7" s="39"/>
      <c r="F7" s="39"/>
      <c r="G7" s="39"/>
      <c r="H7" s="39"/>
      <c r="I7" s="39"/>
      <c r="J7" s="39"/>
      <c r="K7" s="39"/>
      <c r="L7" s="39"/>
      <c r="M7" s="39"/>
      <c r="N7" s="39"/>
      <c r="O7" s="39"/>
      <c r="P7" s="39"/>
      <c r="Q7" s="39"/>
      <c r="R7" s="39"/>
    </row>
    <row r="8" spans="1:18" x14ac:dyDescent="0.3">
      <c r="A8" s="39" t="s">
        <v>98</v>
      </c>
      <c r="B8" s="39"/>
      <c r="C8" s="39"/>
      <c r="D8" s="39"/>
      <c r="E8" s="39"/>
      <c r="F8" s="39"/>
      <c r="G8" s="39"/>
      <c r="H8" s="39"/>
      <c r="I8" s="39"/>
      <c r="J8" s="39"/>
      <c r="K8" s="39"/>
      <c r="L8" s="39"/>
      <c r="M8" s="39"/>
      <c r="N8" s="39"/>
      <c r="O8" s="39"/>
      <c r="P8" s="39"/>
      <c r="Q8" s="39"/>
      <c r="R8" s="39"/>
    </row>
    <row r="10" spans="1:18" x14ac:dyDescent="0.3">
      <c r="A10" s="38" t="s">
        <v>97</v>
      </c>
      <c r="B10" s="35" t="s">
        <v>96</v>
      </c>
      <c r="C10" s="35" t="str" cm="1">
        <f t="array" ref="C10:N10">"Student "&amp; _xlfn.SEQUENCE(1,12,1,1)</f>
        <v>Student 1</v>
      </c>
      <c r="D10" s="35" t="str">
        <v>Student 2</v>
      </c>
      <c r="E10" s="35" t="str">
        <v>Student 3</v>
      </c>
      <c r="F10" s="35" t="str">
        <v>Student 4</v>
      </c>
      <c r="G10" s="35" t="str">
        <v>Student 5</v>
      </c>
      <c r="H10" s="35" t="str">
        <v>Student 6</v>
      </c>
      <c r="I10" s="35" t="str">
        <v>Student 7</v>
      </c>
      <c r="J10" s="35" t="str">
        <v>Student 8</v>
      </c>
      <c r="K10" s="35" t="str">
        <v>Student 9</v>
      </c>
      <c r="L10" s="35" t="str">
        <v>Student 10</v>
      </c>
      <c r="M10" s="35" t="str">
        <v>Student 11</v>
      </c>
      <c r="N10" s="35" t="str">
        <v>Student 12</v>
      </c>
      <c r="O10" s="35" t="str" cm="1">
        <f t="array" ref="O10:R10">"Teacher"&amp; _xlfn.SEQUENCE(1,4,1,4)</f>
        <v>Teacher1</v>
      </c>
      <c r="P10" s="35" t="str">
        <v>Teacher5</v>
      </c>
      <c r="Q10" s="35" t="str">
        <v>Teacher9</v>
      </c>
      <c r="R10" s="35" t="str">
        <v>Teacher13</v>
      </c>
    </row>
    <row r="11" spans="1:18" x14ac:dyDescent="0.3">
      <c r="A11" s="47">
        <v>44562</v>
      </c>
      <c r="B11" s="46">
        <v>48</v>
      </c>
      <c r="C11" s="45">
        <v>1</v>
      </c>
      <c r="D11" s="45">
        <v>1</v>
      </c>
      <c r="E11" s="45">
        <v>0</v>
      </c>
      <c r="F11" s="45">
        <v>1</v>
      </c>
      <c r="G11" s="45">
        <v>0</v>
      </c>
      <c r="H11" s="45">
        <v>0</v>
      </c>
      <c r="I11" s="45">
        <v>1</v>
      </c>
      <c r="J11" s="45">
        <v>0</v>
      </c>
      <c r="K11" s="45">
        <v>1</v>
      </c>
      <c r="L11" s="45">
        <v>0</v>
      </c>
      <c r="M11" s="45">
        <v>0</v>
      </c>
      <c r="N11" s="45">
        <v>0</v>
      </c>
      <c r="O11" s="45">
        <v>1</v>
      </c>
      <c r="P11" s="45">
        <v>1</v>
      </c>
      <c r="Q11" s="45">
        <v>0</v>
      </c>
      <c r="R11" s="45">
        <v>0</v>
      </c>
    </row>
    <row r="12" spans="1:18" x14ac:dyDescent="0.3">
      <c r="A12" s="47">
        <v>44563</v>
      </c>
      <c r="B12" s="46">
        <v>18</v>
      </c>
      <c r="C12" s="45">
        <v>1</v>
      </c>
      <c r="D12" s="45">
        <v>1</v>
      </c>
      <c r="E12" s="45">
        <v>0</v>
      </c>
      <c r="F12" s="45">
        <v>0</v>
      </c>
      <c r="G12" s="45">
        <v>0</v>
      </c>
      <c r="H12" s="45">
        <v>1</v>
      </c>
      <c r="I12" s="45">
        <v>1</v>
      </c>
      <c r="J12" s="45">
        <v>0</v>
      </c>
      <c r="K12" s="45">
        <v>1</v>
      </c>
      <c r="L12" s="45">
        <v>1</v>
      </c>
      <c r="M12" s="45">
        <v>0</v>
      </c>
      <c r="N12" s="45">
        <v>1</v>
      </c>
      <c r="O12" s="45">
        <v>0</v>
      </c>
      <c r="P12" s="45">
        <v>1</v>
      </c>
      <c r="Q12" s="45">
        <v>1</v>
      </c>
      <c r="R12" s="45">
        <v>0</v>
      </c>
    </row>
    <row r="13" spans="1:18" x14ac:dyDescent="0.3">
      <c r="A13" s="47">
        <v>44564</v>
      </c>
      <c r="B13" s="46">
        <v>74</v>
      </c>
      <c r="C13" s="45">
        <v>0</v>
      </c>
      <c r="D13" s="45">
        <v>0</v>
      </c>
      <c r="E13" s="45">
        <v>1</v>
      </c>
      <c r="F13" s="45">
        <v>0</v>
      </c>
      <c r="G13" s="45">
        <v>1</v>
      </c>
      <c r="H13" s="45">
        <v>1</v>
      </c>
      <c r="I13" s="45">
        <v>1</v>
      </c>
      <c r="J13" s="45">
        <v>0</v>
      </c>
      <c r="K13" s="45">
        <v>0</v>
      </c>
      <c r="L13" s="45">
        <v>1</v>
      </c>
      <c r="M13" s="45">
        <v>1</v>
      </c>
      <c r="N13" s="45">
        <v>1</v>
      </c>
      <c r="O13" s="45">
        <v>1</v>
      </c>
      <c r="P13" s="45">
        <v>0</v>
      </c>
      <c r="Q13" s="45">
        <v>1</v>
      </c>
      <c r="R13" s="45">
        <v>1</v>
      </c>
    </row>
    <row r="14" spans="1:18" x14ac:dyDescent="0.3">
      <c r="A14" s="47">
        <v>44565</v>
      </c>
      <c r="B14" s="46">
        <v>49</v>
      </c>
      <c r="C14" s="45">
        <v>0</v>
      </c>
      <c r="D14" s="45">
        <v>0</v>
      </c>
      <c r="E14" s="45">
        <v>1</v>
      </c>
      <c r="F14" s="45">
        <v>0</v>
      </c>
      <c r="G14" s="45">
        <v>0</v>
      </c>
      <c r="H14" s="45">
        <v>1</v>
      </c>
      <c r="I14" s="45">
        <v>1</v>
      </c>
      <c r="J14" s="45">
        <v>1</v>
      </c>
      <c r="K14" s="45">
        <v>1</v>
      </c>
      <c r="L14" s="45">
        <v>0</v>
      </c>
      <c r="M14" s="45">
        <v>0</v>
      </c>
      <c r="N14" s="45">
        <v>0</v>
      </c>
      <c r="O14" s="45">
        <v>0</v>
      </c>
      <c r="P14" s="45">
        <v>1</v>
      </c>
      <c r="Q14" s="45">
        <v>1</v>
      </c>
      <c r="R14" s="45">
        <v>1</v>
      </c>
    </row>
    <row r="15" spans="1:18" x14ac:dyDescent="0.3">
      <c r="A15" s="47">
        <v>44566</v>
      </c>
      <c r="B15" s="46">
        <v>33</v>
      </c>
      <c r="C15" s="45">
        <v>1</v>
      </c>
      <c r="D15" s="45">
        <v>0</v>
      </c>
      <c r="E15" s="45">
        <v>0</v>
      </c>
      <c r="F15" s="45">
        <v>1</v>
      </c>
      <c r="G15" s="45">
        <v>0</v>
      </c>
      <c r="H15" s="45">
        <v>1</v>
      </c>
      <c r="I15" s="45">
        <v>0</v>
      </c>
      <c r="J15" s="45">
        <v>0</v>
      </c>
      <c r="K15" s="45">
        <v>1</v>
      </c>
      <c r="L15" s="45">
        <v>1</v>
      </c>
      <c r="M15" s="45">
        <v>1</v>
      </c>
      <c r="N15" s="45">
        <v>1</v>
      </c>
      <c r="O15" s="45">
        <v>1</v>
      </c>
      <c r="P15" s="45">
        <v>1</v>
      </c>
      <c r="Q15" s="45">
        <v>1</v>
      </c>
      <c r="R15" s="45">
        <v>0</v>
      </c>
    </row>
    <row r="16" spans="1:18" x14ac:dyDescent="0.3">
      <c r="A16" s="47">
        <v>44567</v>
      </c>
      <c r="B16" s="46">
        <v>81</v>
      </c>
      <c r="C16" s="45">
        <v>1</v>
      </c>
      <c r="D16" s="45">
        <v>0</v>
      </c>
      <c r="E16" s="45">
        <v>0</v>
      </c>
      <c r="F16" s="45">
        <v>0</v>
      </c>
      <c r="G16" s="45">
        <v>0</v>
      </c>
      <c r="H16" s="45">
        <v>0</v>
      </c>
      <c r="I16" s="45">
        <v>0</v>
      </c>
      <c r="J16" s="45">
        <v>1</v>
      </c>
      <c r="K16" s="45">
        <v>0</v>
      </c>
      <c r="L16" s="45">
        <v>0</v>
      </c>
      <c r="M16" s="45">
        <v>0</v>
      </c>
      <c r="N16" s="45">
        <v>0</v>
      </c>
      <c r="O16" s="45">
        <v>0</v>
      </c>
      <c r="P16" s="45">
        <v>1</v>
      </c>
      <c r="Q16" s="45">
        <v>0</v>
      </c>
      <c r="R16" s="45">
        <v>0</v>
      </c>
    </row>
    <row r="17" spans="1:18" x14ac:dyDescent="0.3">
      <c r="A17" s="47">
        <v>44568</v>
      </c>
      <c r="B17" s="46">
        <v>73</v>
      </c>
      <c r="C17" s="45">
        <v>0</v>
      </c>
      <c r="D17" s="45">
        <v>0</v>
      </c>
      <c r="E17" s="45">
        <v>0</v>
      </c>
      <c r="F17" s="45">
        <v>0</v>
      </c>
      <c r="G17" s="45">
        <v>1</v>
      </c>
      <c r="H17" s="45">
        <v>1</v>
      </c>
      <c r="I17" s="45">
        <v>1</v>
      </c>
      <c r="J17" s="45">
        <v>0</v>
      </c>
      <c r="K17" s="45">
        <v>0</v>
      </c>
      <c r="L17" s="45">
        <v>1</v>
      </c>
      <c r="M17" s="45">
        <v>1</v>
      </c>
      <c r="N17" s="45">
        <v>0</v>
      </c>
      <c r="O17" s="45">
        <v>1</v>
      </c>
      <c r="P17" s="45">
        <v>0</v>
      </c>
      <c r="Q17" s="45">
        <v>1</v>
      </c>
      <c r="R17" s="45">
        <v>0</v>
      </c>
    </row>
    <row r="18" spans="1:18" x14ac:dyDescent="0.3">
      <c r="A18" s="47">
        <v>44569</v>
      </c>
      <c r="B18" s="46">
        <v>59</v>
      </c>
      <c r="C18" s="45">
        <v>1</v>
      </c>
      <c r="D18" s="45">
        <v>1</v>
      </c>
      <c r="E18" s="45">
        <v>1</v>
      </c>
      <c r="F18" s="45">
        <v>1</v>
      </c>
      <c r="G18" s="45">
        <v>0</v>
      </c>
      <c r="H18" s="45">
        <v>0</v>
      </c>
      <c r="I18" s="45">
        <v>1</v>
      </c>
      <c r="J18" s="45">
        <v>0</v>
      </c>
      <c r="K18" s="45">
        <v>0</v>
      </c>
      <c r="L18" s="45">
        <v>1</v>
      </c>
      <c r="M18" s="45">
        <v>1</v>
      </c>
      <c r="N18" s="45">
        <v>1</v>
      </c>
      <c r="O18" s="45">
        <v>0</v>
      </c>
      <c r="P18" s="45">
        <v>0</v>
      </c>
      <c r="Q18" s="45">
        <v>0</v>
      </c>
      <c r="R18" s="45">
        <v>0</v>
      </c>
    </row>
    <row r="19" spans="1:18" x14ac:dyDescent="0.3">
      <c r="A19" s="47">
        <v>44570</v>
      </c>
      <c r="B19" s="46">
        <v>87</v>
      </c>
      <c r="C19" s="45">
        <v>0</v>
      </c>
      <c r="D19" s="45">
        <v>0</v>
      </c>
      <c r="E19" s="45">
        <v>1</v>
      </c>
      <c r="F19" s="45">
        <v>1</v>
      </c>
      <c r="G19" s="45">
        <v>0</v>
      </c>
      <c r="H19" s="45">
        <v>0</v>
      </c>
      <c r="I19" s="45">
        <v>1</v>
      </c>
      <c r="J19" s="45">
        <v>1</v>
      </c>
      <c r="K19" s="45">
        <v>1</v>
      </c>
      <c r="L19" s="45">
        <v>1</v>
      </c>
      <c r="M19" s="45">
        <v>1</v>
      </c>
      <c r="N19" s="45">
        <v>1</v>
      </c>
      <c r="O19" s="45">
        <v>0</v>
      </c>
      <c r="P19" s="45">
        <v>0</v>
      </c>
      <c r="Q19" s="45">
        <v>0</v>
      </c>
      <c r="R19" s="45">
        <v>0</v>
      </c>
    </row>
    <row r="20" spans="1:18" x14ac:dyDescent="0.3">
      <c r="A20" s="47">
        <v>44571</v>
      </c>
      <c r="B20" s="46">
        <v>13</v>
      </c>
      <c r="C20" s="45">
        <v>0</v>
      </c>
      <c r="D20" s="45">
        <v>0</v>
      </c>
      <c r="E20" s="45">
        <v>1</v>
      </c>
      <c r="F20" s="45">
        <v>1</v>
      </c>
      <c r="G20" s="45">
        <v>0</v>
      </c>
      <c r="H20" s="45">
        <v>1</v>
      </c>
      <c r="I20" s="45">
        <v>0</v>
      </c>
      <c r="J20" s="45">
        <v>1</v>
      </c>
      <c r="K20" s="45">
        <v>0</v>
      </c>
      <c r="L20" s="45">
        <v>1</v>
      </c>
      <c r="M20" s="45">
        <v>1</v>
      </c>
      <c r="N20" s="45">
        <v>1</v>
      </c>
      <c r="O20" s="45">
        <v>0</v>
      </c>
      <c r="P20" s="45">
        <v>1</v>
      </c>
      <c r="Q20" s="45">
        <v>0</v>
      </c>
      <c r="R20" s="45">
        <v>0</v>
      </c>
    </row>
    <row r="21" spans="1:18" x14ac:dyDescent="0.3">
      <c r="A21" s="47">
        <v>44572</v>
      </c>
      <c r="B21" s="46">
        <v>99</v>
      </c>
      <c r="C21" s="45">
        <v>1</v>
      </c>
      <c r="D21" s="45">
        <v>1</v>
      </c>
      <c r="E21" s="45">
        <v>1</v>
      </c>
      <c r="F21" s="45">
        <v>1</v>
      </c>
      <c r="G21" s="45">
        <v>0</v>
      </c>
      <c r="H21" s="45">
        <v>0</v>
      </c>
      <c r="I21" s="45">
        <v>1</v>
      </c>
      <c r="J21" s="45">
        <v>0</v>
      </c>
      <c r="K21" s="45">
        <v>1</v>
      </c>
      <c r="L21" s="45">
        <v>0</v>
      </c>
      <c r="M21" s="45">
        <v>0</v>
      </c>
      <c r="N21" s="45">
        <v>0</v>
      </c>
      <c r="O21" s="45">
        <v>1</v>
      </c>
      <c r="P21" s="45">
        <v>1</v>
      </c>
      <c r="Q21" s="45">
        <v>0</v>
      </c>
      <c r="R21" s="45">
        <v>0</v>
      </c>
    </row>
    <row r="22" spans="1:18" x14ac:dyDescent="0.3">
      <c r="A22" s="47">
        <v>44573</v>
      </c>
      <c r="B22" s="46">
        <v>30</v>
      </c>
      <c r="C22" s="45">
        <v>1</v>
      </c>
      <c r="D22" s="45">
        <v>1</v>
      </c>
      <c r="E22" s="45">
        <v>0</v>
      </c>
      <c r="F22" s="45">
        <v>0</v>
      </c>
      <c r="G22" s="45">
        <v>0</v>
      </c>
      <c r="H22" s="45">
        <v>0</v>
      </c>
      <c r="I22" s="45">
        <v>1</v>
      </c>
      <c r="J22" s="45">
        <v>0</v>
      </c>
      <c r="K22" s="45">
        <v>0</v>
      </c>
      <c r="L22" s="45">
        <v>1</v>
      </c>
      <c r="M22" s="45">
        <v>0</v>
      </c>
      <c r="N22" s="45">
        <v>0</v>
      </c>
      <c r="O22" s="45">
        <v>1</v>
      </c>
      <c r="P22" s="45">
        <v>1</v>
      </c>
      <c r="Q22" s="45">
        <v>0</v>
      </c>
      <c r="R22" s="45">
        <v>1</v>
      </c>
    </row>
    <row r="23" spans="1:18" x14ac:dyDescent="0.3">
      <c r="A23" s="47">
        <v>44574</v>
      </c>
      <c r="B23" s="46">
        <v>10</v>
      </c>
      <c r="C23" s="45">
        <v>1</v>
      </c>
      <c r="D23" s="45">
        <v>0</v>
      </c>
      <c r="E23" s="45">
        <v>0</v>
      </c>
      <c r="F23" s="45">
        <v>0</v>
      </c>
      <c r="G23" s="45">
        <v>1</v>
      </c>
      <c r="H23" s="45">
        <v>0</v>
      </c>
      <c r="I23" s="45">
        <v>0</v>
      </c>
      <c r="J23" s="45">
        <v>1</v>
      </c>
      <c r="K23" s="45">
        <v>0</v>
      </c>
      <c r="L23" s="45">
        <v>1</v>
      </c>
      <c r="M23" s="45">
        <v>0</v>
      </c>
      <c r="N23" s="45">
        <v>1</v>
      </c>
      <c r="O23" s="45">
        <v>0</v>
      </c>
      <c r="P23" s="45">
        <v>0</v>
      </c>
      <c r="Q23" s="45">
        <v>1</v>
      </c>
      <c r="R23" s="45">
        <v>1</v>
      </c>
    </row>
    <row r="24" spans="1:18" x14ac:dyDescent="0.3">
      <c r="A24" s="47">
        <v>44575</v>
      </c>
      <c r="B24" s="46">
        <v>52</v>
      </c>
      <c r="C24" s="45">
        <v>1</v>
      </c>
      <c r="D24" s="45">
        <v>1</v>
      </c>
      <c r="E24" s="45">
        <v>1</v>
      </c>
      <c r="F24" s="45">
        <v>1</v>
      </c>
      <c r="G24" s="45">
        <v>0</v>
      </c>
      <c r="H24" s="45">
        <v>1</v>
      </c>
      <c r="I24" s="45">
        <v>0</v>
      </c>
      <c r="J24" s="45">
        <v>1</v>
      </c>
      <c r="K24" s="45">
        <v>0</v>
      </c>
      <c r="L24" s="45">
        <v>0</v>
      </c>
      <c r="M24" s="45">
        <v>0</v>
      </c>
      <c r="N24" s="45">
        <v>0</v>
      </c>
      <c r="O24" s="45">
        <v>0</v>
      </c>
      <c r="P24" s="45">
        <v>1</v>
      </c>
      <c r="Q24" s="45">
        <v>0</v>
      </c>
      <c r="R24" s="45">
        <v>0</v>
      </c>
    </row>
    <row r="25" spans="1:18" x14ac:dyDescent="0.3">
      <c r="A25" s="47">
        <v>44576</v>
      </c>
      <c r="B25" s="46">
        <v>79</v>
      </c>
      <c r="C25" s="45">
        <v>0</v>
      </c>
      <c r="D25" s="45">
        <v>0</v>
      </c>
      <c r="E25" s="45">
        <v>1</v>
      </c>
      <c r="F25" s="45">
        <v>1</v>
      </c>
      <c r="G25" s="45">
        <v>1</v>
      </c>
      <c r="H25" s="45">
        <v>1</v>
      </c>
      <c r="I25" s="45">
        <v>1</v>
      </c>
      <c r="J25" s="45">
        <v>1</v>
      </c>
      <c r="K25" s="45">
        <v>0</v>
      </c>
      <c r="L25" s="45">
        <v>1</v>
      </c>
      <c r="M25" s="45">
        <v>1</v>
      </c>
      <c r="N25" s="45">
        <v>1</v>
      </c>
      <c r="O25" s="45">
        <v>0</v>
      </c>
      <c r="P25" s="45">
        <v>1</v>
      </c>
      <c r="Q25" s="45">
        <v>0</v>
      </c>
      <c r="R25" s="45">
        <v>1</v>
      </c>
    </row>
    <row r="26" spans="1:18" x14ac:dyDescent="0.3">
      <c r="A26" s="47">
        <v>44577</v>
      </c>
      <c r="B26" s="46">
        <v>79</v>
      </c>
      <c r="C26" s="45">
        <v>0</v>
      </c>
      <c r="D26" s="45">
        <v>0</v>
      </c>
      <c r="E26" s="45">
        <v>1</v>
      </c>
      <c r="F26" s="45">
        <v>1</v>
      </c>
      <c r="G26" s="45">
        <v>0</v>
      </c>
      <c r="H26" s="45">
        <v>1</v>
      </c>
      <c r="I26" s="45">
        <v>1</v>
      </c>
      <c r="J26" s="45">
        <v>0</v>
      </c>
      <c r="K26" s="45">
        <v>1</v>
      </c>
      <c r="L26" s="45">
        <v>1</v>
      </c>
      <c r="M26" s="45">
        <v>1</v>
      </c>
      <c r="N26" s="45">
        <v>0</v>
      </c>
      <c r="O26" s="45">
        <v>0</v>
      </c>
      <c r="P26" s="45">
        <v>0</v>
      </c>
      <c r="Q26" s="45">
        <v>0</v>
      </c>
      <c r="R26" s="45">
        <v>1</v>
      </c>
    </row>
    <row r="27" spans="1:18" x14ac:dyDescent="0.3">
      <c r="A27" s="47">
        <v>44578</v>
      </c>
      <c r="B27" s="46">
        <v>55</v>
      </c>
      <c r="C27" s="45">
        <v>0</v>
      </c>
      <c r="D27" s="45">
        <v>1</v>
      </c>
      <c r="E27" s="45">
        <v>0</v>
      </c>
      <c r="F27" s="45">
        <v>0</v>
      </c>
      <c r="G27" s="45">
        <v>0</v>
      </c>
      <c r="H27" s="45">
        <v>1</v>
      </c>
      <c r="I27" s="45">
        <v>1</v>
      </c>
      <c r="J27" s="45">
        <v>0</v>
      </c>
      <c r="K27" s="45">
        <v>0</v>
      </c>
      <c r="L27" s="45">
        <v>0</v>
      </c>
      <c r="M27" s="45">
        <v>1</v>
      </c>
      <c r="N27" s="45">
        <v>0</v>
      </c>
      <c r="O27" s="45">
        <v>0</v>
      </c>
      <c r="P27" s="45">
        <v>1</v>
      </c>
      <c r="Q27" s="45">
        <v>1</v>
      </c>
      <c r="R27" s="45">
        <v>0</v>
      </c>
    </row>
    <row r="28" spans="1:18" x14ac:dyDescent="0.3">
      <c r="A28" s="47">
        <v>44579</v>
      </c>
      <c r="B28" s="46">
        <v>12</v>
      </c>
      <c r="C28" s="45">
        <v>0</v>
      </c>
      <c r="D28" s="45">
        <v>1</v>
      </c>
      <c r="E28" s="45">
        <v>1</v>
      </c>
      <c r="F28" s="45">
        <v>1</v>
      </c>
      <c r="G28" s="45">
        <v>1</v>
      </c>
      <c r="H28" s="45">
        <v>0</v>
      </c>
      <c r="I28" s="45">
        <v>0</v>
      </c>
      <c r="J28" s="45">
        <v>0</v>
      </c>
      <c r="K28" s="45">
        <v>1</v>
      </c>
      <c r="L28" s="45">
        <v>1</v>
      </c>
      <c r="M28" s="45">
        <v>0</v>
      </c>
      <c r="N28" s="45">
        <v>1</v>
      </c>
      <c r="O28" s="45">
        <v>0</v>
      </c>
      <c r="P28" s="45">
        <v>0</v>
      </c>
      <c r="Q28" s="45">
        <v>1</v>
      </c>
      <c r="R28" s="45">
        <v>0</v>
      </c>
    </row>
    <row r="29" spans="1:18" x14ac:dyDescent="0.3">
      <c r="A29" s="47">
        <v>44580</v>
      </c>
      <c r="B29" s="46">
        <v>86</v>
      </c>
      <c r="C29" s="45">
        <v>0</v>
      </c>
      <c r="D29" s="45">
        <v>1</v>
      </c>
      <c r="E29" s="45">
        <v>0</v>
      </c>
      <c r="F29" s="45">
        <v>1</v>
      </c>
      <c r="G29" s="45">
        <v>1</v>
      </c>
      <c r="H29" s="45">
        <v>0</v>
      </c>
      <c r="I29" s="45">
        <v>0</v>
      </c>
      <c r="J29" s="45">
        <v>0</v>
      </c>
      <c r="K29" s="45">
        <v>1</v>
      </c>
      <c r="L29" s="45">
        <v>1</v>
      </c>
      <c r="M29" s="45">
        <v>0</v>
      </c>
      <c r="N29" s="45">
        <v>1</v>
      </c>
      <c r="O29" s="45">
        <v>1</v>
      </c>
      <c r="P29" s="45">
        <v>1</v>
      </c>
      <c r="Q29" s="45">
        <v>0</v>
      </c>
      <c r="R29" s="45">
        <v>0</v>
      </c>
    </row>
    <row r="30" spans="1:18" x14ac:dyDescent="0.3">
      <c r="A30" s="47">
        <v>44581</v>
      </c>
      <c r="B30" s="46">
        <v>70</v>
      </c>
      <c r="C30" s="45">
        <v>0</v>
      </c>
      <c r="D30" s="45">
        <v>1</v>
      </c>
      <c r="E30" s="45">
        <v>0</v>
      </c>
      <c r="F30" s="45">
        <v>0</v>
      </c>
      <c r="G30" s="45">
        <v>1</v>
      </c>
      <c r="H30" s="45">
        <v>0</v>
      </c>
      <c r="I30" s="45">
        <v>1</v>
      </c>
      <c r="J30" s="45">
        <v>0</v>
      </c>
      <c r="K30" s="45">
        <v>0</v>
      </c>
      <c r="L30" s="45">
        <v>0</v>
      </c>
      <c r="M30" s="45">
        <v>0</v>
      </c>
      <c r="N30" s="45">
        <v>1</v>
      </c>
      <c r="O30" s="45">
        <v>1</v>
      </c>
      <c r="P30" s="45">
        <v>0</v>
      </c>
      <c r="Q30" s="45">
        <v>1</v>
      </c>
      <c r="R30" s="45">
        <v>1</v>
      </c>
    </row>
    <row r="31" spans="1:18" x14ac:dyDescent="0.3">
      <c r="A31" s="47">
        <v>44582</v>
      </c>
      <c r="B31" s="46">
        <v>22</v>
      </c>
      <c r="C31" s="45">
        <v>0</v>
      </c>
      <c r="D31" s="45">
        <v>0</v>
      </c>
      <c r="E31" s="45">
        <v>1</v>
      </c>
      <c r="F31" s="45">
        <v>0</v>
      </c>
      <c r="G31" s="45">
        <v>1</v>
      </c>
      <c r="H31" s="45">
        <v>0</v>
      </c>
      <c r="I31" s="45">
        <v>0</v>
      </c>
      <c r="J31" s="45">
        <v>0</v>
      </c>
      <c r="K31" s="45">
        <v>1</v>
      </c>
      <c r="L31" s="45">
        <v>1</v>
      </c>
      <c r="M31" s="45">
        <v>0</v>
      </c>
      <c r="N31" s="45">
        <v>0</v>
      </c>
      <c r="O31" s="45">
        <v>1</v>
      </c>
      <c r="P31" s="45">
        <v>0</v>
      </c>
      <c r="Q31" s="45">
        <v>1</v>
      </c>
      <c r="R31" s="45">
        <v>0</v>
      </c>
    </row>
    <row r="32" spans="1:18" x14ac:dyDescent="0.3">
      <c r="A32" s="47">
        <v>44583</v>
      </c>
      <c r="B32" s="46">
        <v>46</v>
      </c>
      <c r="C32" s="45">
        <v>1</v>
      </c>
      <c r="D32" s="45">
        <v>1</v>
      </c>
      <c r="E32" s="45">
        <v>0</v>
      </c>
      <c r="F32" s="45">
        <v>0</v>
      </c>
      <c r="G32" s="45">
        <v>0</v>
      </c>
      <c r="H32" s="45">
        <v>1</v>
      </c>
      <c r="I32" s="45">
        <v>1</v>
      </c>
      <c r="J32" s="45">
        <v>0</v>
      </c>
      <c r="K32" s="45">
        <v>1</v>
      </c>
      <c r="L32" s="45">
        <v>0</v>
      </c>
      <c r="M32" s="45">
        <v>0</v>
      </c>
      <c r="N32" s="45">
        <v>0</v>
      </c>
      <c r="O32" s="45">
        <v>1</v>
      </c>
      <c r="P32" s="45">
        <v>1</v>
      </c>
      <c r="Q32" s="45">
        <v>1</v>
      </c>
      <c r="R32" s="45">
        <v>0</v>
      </c>
    </row>
    <row r="33" spans="1:18" x14ac:dyDescent="0.3">
      <c r="A33" s="47">
        <v>44584</v>
      </c>
      <c r="B33" s="46">
        <v>71</v>
      </c>
      <c r="C33" s="45">
        <v>0</v>
      </c>
      <c r="D33" s="45">
        <v>0</v>
      </c>
      <c r="E33" s="45">
        <v>1</v>
      </c>
      <c r="F33" s="45">
        <v>1</v>
      </c>
      <c r="G33" s="45">
        <v>0</v>
      </c>
      <c r="H33" s="45">
        <v>1</v>
      </c>
      <c r="I33" s="45">
        <v>0</v>
      </c>
      <c r="J33" s="45">
        <v>0</v>
      </c>
      <c r="K33" s="45">
        <v>1</v>
      </c>
      <c r="L33" s="45">
        <v>1</v>
      </c>
      <c r="M33" s="45">
        <v>0</v>
      </c>
      <c r="N33" s="45">
        <v>1</v>
      </c>
      <c r="O33" s="45">
        <v>0</v>
      </c>
      <c r="P33" s="45">
        <v>1</v>
      </c>
      <c r="Q33" s="45">
        <v>1</v>
      </c>
      <c r="R33" s="45">
        <v>0</v>
      </c>
    </row>
    <row r="34" spans="1:18" x14ac:dyDescent="0.3">
      <c r="A34" s="47">
        <v>44585</v>
      </c>
      <c r="B34" s="46">
        <v>25</v>
      </c>
      <c r="C34" s="45">
        <v>0</v>
      </c>
      <c r="D34" s="45">
        <v>0</v>
      </c>
      <c r="E34" s="45">
        <v>1</v>
      </c>
      <c r="F34" s="45">
        <v>0</v>
      </c>
      <c r="G34" s="45">
        <v>0</v>
      </c>
      <c r="H34" s="45">
        <v>1</v>
      </c>
      <c r="I34" s="45">
        <v>1</v>
      </c>
      <c r="J34" s="45">
        <v>0</v>
      </c>
      <c r="K34" s="45">
        <v>1</v>
      </c>
      <c r="L34" s="45">
        <v>1</v>
      </c>
      <c r="M34" s="45">
        <v>0</v>
      </c>
      <c r="N34" s="45">
        <v>0</v>
      </c>
      <c r="O34" s="45">
        <v>1</v>
      </c>
      <c r="P34" s="45">
        <v>1</v>
      </c>
      <c r="Q34" s="45">
        <v>0</v>
      </c>
      <c r="R34" s="45">
        <v>0</v>
      </c>
    </row>
    <row r="35" spans="1:18" x14ac:dyDescent="0.3">
      <c r="A35" s="47">
        <v>44586</v>
      </c>
      <c r="B35" s="46">
        <v>23</v>
      </c>
      <c r="C35" s="45">
        <v>1</v>
      </c>
      <c r="D35" s="45">
        <v>0</v>
      </c>
      <c r="E35" s="45">
        <v>0</v>
      </c>
      <c r="F35" s="45">
        <v>1</v>
      </c>
      <c r="G35" s="45">
        <v>1</v>
      </c>
      <c r="H35" s="45">
        <v>1</v>
      </c>
      <c r="I35" s="45">
        <v>1</v>
      </c>
      <c r="J35" s="45">
        <v>1</v>
      </c>
      <c r="K35" s="45">
        <v>1</v>
      </c>
      <c r="L35" s="45">
        <v>0</v>
      </c>
      <c r="M35" s="45">
        <v>0</v>
      </c>
      <c r="N35" s="45">
        <v>1</v>
      </c>
      <c r="O35" s="45">
        <v>1</v>
      </c>
      <c r="P35" s="45">
        <v>1</v>
      </c>
      <c r="Q35" s="45">
        <v>1</v>
      </c>
      <c r="R35" s="45">
        <v>0</v>
      </c>
    </row>
    <row r="36" spans="1:18" x14ac:dyDescent="0.3">
      <c r="A36" s="47">
        <v>44587</v>
      </c>
      <c r="B36" s="46">
        <v>26</v>
      </c>
      <c r="C36" s="45">
        <v>1</v>
      </c>
      <c r="D36" s="45">
        <v>1</v>
      </c>
      <c r="E36" s="45">
        <v>0</v>
      </c>
      <c r="F36" s="45">
        <v>0</v>
      </c>
      <c r="G36" s="45">
        <v>1</v>
      </c>
      <c r="H36" s="45">
        <v>0</v>
      </c>
      <c r="I36" s="45">
        <v>1</v>
      </c>
      <c r="J36" s="45">
        <v>1</v>
      </c>
      <c r="K36" s="45">
        <v>0</v>
      </c>
      <c r="L36" s="45">
        <v>0</v>
      </c>
      <c r="M36" s="45">
        <v>0</v>
      </c>
      <c r="N36" s="45">
        <v>1</v>
      </c>
      <c r="O36" s="45">
        <v>1</v>
      </c>
      <c r="P36" s="45">
        <v>0</v>
      </c>
      <c r="Q36" s="45">
        <v>0</v>
      </c>
      <c r="R36" s="45">
        <v>1</v>
      </c>
    </row>
    <row r="37" spans="1:18" x14ac:dyDescent="0.3">
      <c r="A37" s="47">
        <v>44588</v>
      </c>
      <c r="B37" s="46">
        <v>92</v>
      </c>
      <c r="C37" s="45">
        <v>0</v>
      </c>
      <c r="D37" s="45">
        <v>0</v>
      </c>
      <c r="E37" s="45">
        <v>1</v>
      </c>
      <c r="F37" s="45">
        <v>1</v>
      </c>
      <c r="G37" s="45">
        <v>1</v>
      </c>
      <c r="H37" s="45">
        <v>0</v>
      </c>
      <c r="I37" s="45">
        <v>0</v>
      </c>
      <c r="J37" s="45">
        <v>1</v>
      </c>
      <c r="K37" s="45">
        <v>0</v>
      </c>
      <c r="L37" s="45">
        <v>1</v>
      </c>
      <c r="M37" s="45">
        <v>0</v>
      </c>
      <c r="N37" s="45">
        <v>1</v>
      </c>
      <c r="O37" s="45">
        <v>1</v>
      </c>
      <c r="P37" s="45">
        <v>1</v>
      </c>
      <c r="Q37" s="45">
        <v>0</v>
      </c>
      <c r="R37" s="45">
        <v>0</v>
      </c>
    </row>
    <row r="38" spans="1:18" x14ac:dyDescent="0.3">
      <c r="A38" s="47">
        <v>44589</v>
      </c>
      <c r="B38" s="46">
        <v>72</v>
      </c>
      <c r="C38" s="45">
        <v>1</v>
      </c>
      <c r="D38" s="45">
        <v>1</v>
      </c>
      <c r="E38" s="45">
        <v>0</v>
      </c>
      <c r="F38" s="45">
        <v>0</v>
      </c>
      <c r="G38" s="45">
        <v>1</v>
      </c>
      <c r="H38" s="45">
        <v>1</v>
      </c>
      <c r="I38" s="45">
        <v>0</v>
      </c>
      <c r="J38" s="45">
        <v>0</v>
      </c>
      <c r="K38" s="45">
        <v>0</v>
      </c>
      <c r="L38" s="45">
        <v>1</v>
      </c>
      <c r="M38" s="45">
        <v>0</v>
      </c>
      <c r="N38" s="45">
        <v>0</v>
      </c>
      <c r="O38" s="45">
        <v>1</v>
      </c>
      <c r="P38" s="45">
        <v>0</v>
      </c>
      <c r="Q38" s="45">
        <v>0</v>
      </c>
      <c r="R38" s="45">
        <v>1</v>
      </c>
    </row>
    <row r="39" spans="1:18" x14ac:dyDescent="0.3">
      <c r="A39" s="47">
        <v>44590</v>
      </c>
      <c r="B39" s="46">
        <v>76</v>
      </c>
      <c r="C39" s="45">
        <v>1</v>
      </c>
      <c r="D39" s="45">
        <v>1</v>
      </c>
      <c r="E39" s="45">
        <v>1</v>
      </c>
      <c r="F39" s="45">
        <v>1</v>
      </c>
      <c r="G39" s="45">
        <v>1</v>
      </c>
      <c r="H39" s="45">
        <v>0</v>
      </c>
      <c r="I39" s="45">
        <v>0</v>
      </c>
      <c r="J39" s="45">
        <v>1</v>
      </c>
      <c r="K39" s="45">
        <v>0</v>
      </c>
      <c r="L39" s="45">
        <v>0</v>
      </c>
      <c r="M39" s="45">
        <v>0</v>
      </c>
      <c r="N39" s="45">
        <v>1</v>
      </c>
      <c r="O39" s="45">
        <v>1</v>
      </c>
      <c r="P39" s="45">
        <v>0</v>
      </c>
      <c r="Q39" s="45">
        <v>0</v>
      </c>
      <c r="R39" s="45">
        <v>1</v>
      </c>
    </row>
    <row r="40" spans="1:18" x14ac:dyDescent="0.3">
      <c r="A40" s="47">
        <v>44591</v>
      </c>
      <c r="B40" s="46">
        <v>40</v>
      </c>
      <c r="C40" s="45">
        <v>1</v>
      </c>
      <c r="D40" s="45">
        <v>1</v>
      </c>
      <c r="E40" s="45">
        <v>1</v>
      </c>
      <c r="F40" s="45">
        <v>0</v>
      </c>
      <c r="G40" s="45">
        <v>1</v>
      </c>
      <c r="H40" s="45">
        <v>1</v>
      </c>
      <c r="I40" s="45">
        <v>1</v>
      </c>
      <c r="J40" s="45">
        <v>0</v>
      </c>
      <c r="K40" s="45">
        <v>1</v>
      </c>
      <c r="L40" s="45">
        <v>0</v>
      </c>
      <c r="M40" s="45">
        <v>1</v>
      </c>
      <c r="N40" s="45">
        <v>0</v>
      </c>
      <c r="O40" s="45">
        <v>1</v>
      </c>
      <c r="P40" s="45">
        <v>0</v>
      </c>
      <c r="Q40" s="45">
        <v>1</v>
      </c>
      <c r="R40" s="45">
        <v>1</v>
      </c>
    </row>
    <row r="41" spans="1:18" x14ac:dyDescent="0.3">
      <c r="A41" s="47">
        <v>44592</v>
      </c>
      <c r="B41" s="46">
        <v>84</v>
      </c>
      <c r="C41" s="45">
        <v>0</v>
      </c>
      <c r="D41" s="45">
        <v>1</v>
      </c>
      <c r="E41" s="45">
        <v>0</v>
      </c>
      <c r="F41" s="45">
        <v>1</v>
      </c>
      <c r="G41" s="45">
        <v>1</v>
      </c>
      <c r="H41" s="45">
        <v>1</v>
      </c>
      <c r="I41" s="45">
        <v>1</v>
      </c>
      <c r="J41" s="45">
        <v>0</v>
      </c>
      <c r="K41" s="45">
        <v>0</v>
      </c>
      <c r="L41" s="45">
        <v>0</v>
      </c>
      <c r="M41" s="45">
        <v>0</v>
      </c>
      <c r="N41" s="45">
        <v>0</v>
      </c>
      <c r="O41" s="45">
        <v>0</v>
      </c>
      <c r="P41" s="45">
        <v>1</v>
      </c>
      <c r="Q41" s="45">
        <v>1</v>
      </c>
      <c r="R41" s="45">
        <v>1</v>
      </c>
    </row>
    <row r="45" spans="1:18" ht="15.6" x14ac:dyDescent="0.3">
      <c r="A45" s="41" t="s">
        <v>95</v>
      </c>
      <c r="B45" s="40"/>
      <c r="C45" s="40"/>
    </row>
    <row r="46" spans="1:18" x14ac:dyDescent="0.3">
      <c r="A46" s="39" t="s">
        <v>94</v>
      </c>
      <c r="B46" s="39"/>
      <c r="C46" s="39"/>
      <c r="D46" s="39"/>
      <c r="E46" s="39"/>
      <c r="F46" s="39"/>
      <c r="G46" s="39"/>
      <c r="H46" s="39"/>
      <c r="I46" s="39"/>
      <c r="J46" s="39"/>
      <c r="K46" s="39"/>
      <c r="L46" s="39"/>
      <c r="M46" s="39"/>
      <c r="N46" s="39"/>
      <c r="O46" s="39"/>
      <c r="P46" s="39"/>
      <c r="Q46" s="39"/>
      <c r="R46" s="39"/>
    </row>
    <row r="47" spans="1:18" x14ac:dyDescent="0.3">
      <c r="A47" s="39" t="s">
        <v>93</v>
      </c>
      <c r="B47" s="39"/>
      <c r="C47" s="39"/>
      <c r="D47" s="39"/>
      <c r="E47" s="39"/>
      <c r="F47" s="39"/>
      <c r="G47" s="39"/>
      <c r="H47" s="39"/>
      <c r="I47" s="39"/>
      <c r="J47" s="39"/>
      <c r="K47" s="39"/>
      <c r="L47" s="39"/>
      <c r="M47" s="39"/>
      <c r="N47" s="39"/>
      <c r="O47" s="39"/>
      <c r="P47" s="39"/>
      <c r="Q47" s="39"/>
      <c r="R47" s="39"/>
    </row>
    <row r="48" spans="1:18" x14ac:dyDescent="0.3">
      <c r="A48" s="39"/>
      <c r="B48" s="39"/>
      <c r="C48" s="39"/>
      <c r="D48" s="39"/>
      <c r="E48" s="39"/>
      <c r="F48" s="39"/>
      <c r="G48" s="39"/>
      <c r="H48" s="39"/>
      <c r="I48" s="39"/>
      <c r="J48" s="39"/>
      <c r="K48" s="39"/>
      <c r="L48" s="39"/>
      <c r="M48" s="39"/>
      <c r="N48" s="39"/>
      <c r="O48" s="39"/>
      <c r="P48" s="39"/>
      <c r="Q48" s="39"/>
      <c r="R48" s="39"/>
    </row>
    <row r="51" spans="1:6" x14ac:dyDescent="0.3">
      <c r="A51" t="s">
        <v>92</v>
      </c>
    </row>
    <row r="52" spans="1:6" ht="15" thickBot="1" x14ac:dyDescent="0.35">
      <c r="A52"/>
    </row>
    <row r="53" spans="1:6" x14ac:dyDescent="0.3">
      <c r="A53" s="44" t="s">
        <v>91</v>
      </c>
      <c r="B53" s="44"/>
    </row>
    <row r="54" spans="1:6" x14ac:dyDescent="0.3">
      <c r="A54" t="s">
        <v>90</v>
      </c>
      <c r="B54">
        <v>0.91756214573109218</v>
      </c>
    </row>
    <row r="55" spans="1:6" x14ac:dyDescent="0.3">
      <c r="A55" t="s">
        <v>89</v>
      </c>
      <c r="B55">
        <v>0.84192029127864598</v>
      </c>
    </row>
    <row r="56" spans="1:6" x14ac:dyDescent="0.3">
      <c r="A56" t="s">
        <v>88</v>
      </c>
      <c r="B56">
        <v>0.61717391589062531</v>
      </c>
    </row>
    <row r="57" spans="1:6" x14ac:dyDescent="0.3">
      <c r="A57" t="s">
        <v>77</v>
      </c>
      <c r="B57">
        <v>34.616577300353541</v>
      </c>
    </row>
    <row r="58" spans="1:6" ht="15" thickBot="1" x14ac:dyDescent="0.35">
      <c r="A58" s="42" t="s">
        <v>87</v>
      </c>
      <c r="B58" s="42">
        <v>31</v>
      </c>
    </row>
    <row r="59" spans="1:6" x14ac:dyDescent="0.3">
      <c r="A59"/>
    </row>
    <row r="60" spans="1:6" ht="15" thickBot="1" x14ac:dyDescent="0.35">
      <c r="A60" t="s">
        <v>86</v>
      </c>
    </row>
    <row r="61" spans="1:6" x14ac:dyDescent="0.3">
      <c r="A61" s="43"/>
      <c r="B61" s="43" t="s">
        <v>85</v>
      </c>
      <c r="C61" s="43" t="s">
        <v>84</v>
      </c>
      <c r="D61" s="43" t="s">
        <v>83</v>
      </c>
      <c r="E61" s="43" t="s">
        <v>82</v>
      </c>
      <c r="F61" s="43" t="s">
        <v>81</v>
      </c>
    </row>
    <row r="62" spans="1:6" x14ac:dyDescent="0.3">
      <c r="A62" t="s">
        <v>80</v>
      </c>
      <c r="B62">
        <v>16</v>
      </c>
      <c r="C62">
        <v>95731.38864012972</v>
      </c>
      <c r="D62">
        <v>5983.2117900081075</v>
      </c>
      <c r="E62">
        <v>4.99305242562804</v>
      </c>
      <c r="F62">
        <v>2.1306964406613412E-3</v>
      </c>
    </row>
    <row r="63" spans="1:6" x14ac:dyDescent="0.3">
      <c r="A63" t="s">
        <v>79</v>
      </c>
      <c r="B63">
        <v>15</v>
      </c>
      <c r="C63">
        <v>17974.61135987028</v>
      </c>
      <c r="D63">
        <v>1198.3074239913519</v>
      </c>
    </row>
    <row r="64" spans="1:6" ht="15" thickBot="1" x14ac:dyDescent="0.35">
      <c r="A64" s="42" t="s">
        <v>37</v>
      </c>
      <c r="B64" s="42">
        <v>31</v>
      </c>
      <c r="C64" s="42">
        <v>113706</v>
      </c>
      <c r="D64" s="42"/>
      <c r="E64" s="42"/>
      <c r="F64" s="42"/>
    </row>
    <row r="65" spans="1:9" ht="15" thickBot="1" x14ac:dyDescent="0.35">
      <c r="A65"/>
    </row>
    <row r="66" spans="1:9" x14ac:dyDescent="0.3">
      <c r="A66" s="43"/>
      <c r="B66" s="43" t="s">
        <v>78</v>
      </c>
      <c r="C66" s="43" t="s">
        <v>77</v>
      </c>
      <c r="D66" s="43" t="s">
        <v>76</v>
      </c>
      <c r="E66" s="43" t="s">
        <v>75</v>
      </c>
      <c r="F66" s="43" t="s">
        <v>74</v>
      </c>
      <c r="G66" s="43" t="s">
        <v>73</v>
      </c>
      <c r="H66" s="43" t="s">
        <v>72</v>
      </c>
      <c r="I66" s="43" t="s">
        <v>71</v>
      </c>
    </row>
    <row r="67" spans="1:9" x14ac:dyDescent="0.3">
      <c r="A67" t="s">
        <v>70</v>
      </c>
      <c r="B67">
        <v>0</v>
      </c>
      <c r="C67" t="e">
        <v>#N/A</v>
      </c>
      <c r="D67" t="e">
        <v>#N/A</v>
      </c>
      <c r="E67" t="e">
        <v>#N/A</v>
      </c>
      <c r="F67" t="e">
        <v>#N/A</v>
      </c>
      <c r="G67" t="e">
        <v>#N/A</v>
      </c>
      <c r="H67" t="e">
        <v>#N/A</v>
      </c>
      <c r="I67" t="e">
        <v>#N/A</v>
      </c>
    </row>
    <row r="68" spans="1:9" x14ac:dyDescent="0.3">
      <c r="A68" t="s">
        <v>53</v>
      </c>
      <c r="B68">
        <v>-9.9623066052540903</v>
      </c>
      <c r="C68">
        <v>18.576698016119355</v>
      </c>
      <c r="D68">
        <v>-0.53627973047791411</v>
      </c>
      <c r="E68">
        <v>0.59962878545741205</v>
      </c>
      <c r="F68">
        <v>-49.557601149712852</v>
      </c>
      <c r="G68">
        <v>29.632987939204668</v>
      </c>
      <c r="H68">
        <v>-49.557601149712852</v>
      </c>
      <c r="I68">
        <v>29.632987939204668</v>
      </c>
    </row>
    <row r="69" spans="1:9" x14ac:dyDescent="0.3">
      <c r="A69" t="s">
        <v>52</v>
      </c>
      <c r="B69">
        <v>13.265450460302166</v>
      </c>
      <c r="C69">
        <v>18.471016673034377</v>
      </c>
      <c r="D69">
        <v>0.71817651919876413</v>
      </c>
      <c r="E69">
        <v>0.48368530961257072</v>
      </c>
      <c r="F69">
        <v>-26.10458963346397</v>
      </c>
      <c r="G69">
        <v>52.635490554068298</v>
      </c>
      <c r="H69">
        <v>-26.10458963346397</v>
      </c>
      <c r="I69">
        <v>52.635490554068298</v>
      </c>
    </row>
    <row r="70" spans="1:9" x14ac:dyDescent="0.3">
      <c r="A70" t="s">
        <v>51</v>
      </c>
      <c r="B70">
        <v>7.4379648321539005</v>
      </c>
      <c r="C70">
        <v>16.787968283227659</v>
      </c>
      <c r="D70">
        <v>0.44305330500206752</v>
      </c>
      <c r="E70">
        <v>0.66405014106110816</v>
      </c>
      <c r="F70">
        <v>-28.344742536003594</v>
      </c>
      <c r="G70">
        <v>43.220672200311398</v>
      </c>
      <c r="H70">
        <v>-28.344742536003594</v>
      </c>
      <c r="I70">
        <v>43.220672200311398</v>
      </c>
    </row>
    <row r="71" spans="1:9" x14ac:dyDescent="0.3">
      <c r="A71" t="s">
        <v>50</v>
      </c>
      <c r="B71">
        <v>27.315270747043368</v>
      </c>
      <c r="C71">
        <v>20.004921030699133</v>
      </c>
      <c r="D71">
        <v>1.3654275718022544</v>
      </c>
      <c r="E71">
        <v>0.19224689608953624</v>
      </c>
      <c r="F71">
        <v>-15.324209092799467</v>
      </c>
      <c r="G71">
        <v>69.954750586886206</v>
      </c>
      <c r="H71">
        <v>-15.324209092799467</v>
      </c>
      <c r="I71">
        <v>69.954750586886206</v>
      </c>
    </row>
    <row r="72" spans="1:9" x14ac:dyDescent="0.3">
      <c r="A72" t="s">
        <v>49</v>
      </c>
      <c r="B72">
        <v>6.3764917491734234</v>
      </c>
      <c r="C72">
        <v>25.061150191268094</v>
      </c>
      <c r="D72">
        <v>0.25443731434940869</v>
      </c>
      <c r="E72">
        <v>0.80261280398823376</v>
      </c>
      <c r="F72">
        <v>-47.040085437210202</v>
      </c>
      <c r="G72">
        <v>59.793068935557052</v>
      </c>
      <c r="H72">
        <v>-47.040085437210202</v>
      </c>
      <c r="I72">
        <v>59.793068935557052</v>
      </c>
    </row>
    <row r="73" spans="1:9" x14ac:dyDescent="0.3">
      <c r="A73" t="s">
        <v>48</v>
      </c>
      <c r="B73">
        <v>-8.9964397299216703</v>
      </c>
      <c r="C73">
        <v>18.427041294740381</v>
      </c>
      <c r="D73">
        <v>-0.48821943718601851</v>
      </c>
      <c r="E73">
        <v>0.63245424520557014</v>
      </c>
      <c r="F73">
        <v>-48.272748523607248</v>
      </c>
      <c r="G73">
        <v>30.279869063763911</v>
      </c>
      <c r="H73">
        <v>-48.272748523607248</v>
      </c>
      <c r="I73">
        <v>30.279869063763911</v>
      </c>
    </row>
    <row r="74" spans="1:9" x14ac:dyDescent="0.3">
      <c r="A74" t="s">
        <v>47</v>
      </c>
      <c r="B74">
        <v>11.519903736573548</v>
      </c>
      <c r="C74">
        <v>16.637096920926563</v>
      </c>
      <c r="D74">
        <v>0.6924227100031809</v>
      </c>
      <c r="E74">
        <v>0.4992518487226566</v>
      </c>
      <c r="F74">
        <v>-23.941228934969295</v>
      </c>
      <c r="G74">
        <v>46.981036408116388</v>
      </c>
      <c r="H74">
        <v>-23.941228934969295</v>
      </c>
      <c r="I74">
        <v>46.981036408116388</v>
      </c>
    </row>
    <row r="75" spans="1:9" x14ac:dyDescent="0.3">
      <c r="A75" t="s">
        <v>46</v>
      </c>
      <c r="B75">
        <v>11.52907567321518</v>
      </c>
      <c r="C75">
        <v>23.290606824429954</v>
      </c>
      <c r="D75">
        <v>0.49500967321822276</v>
      </c>
      <c r="E75">
        <v>0.62776548906537677</v>
      </c>
      <c r="F75">
        <v>-38.113677658527422</v>
      </c>
      <c r="G75">
        <v>61.171829004957786</v>
      </c>
      <c r="H75">
        <v>-38.113677658527422</v>
      </c>
      <c r="I75">
        <v>61.171829004957786</v>
      </c>
    </row>
    <row r="76" spans="1:9" x14ac:dyDescent="0.3">
      <c r="A76" t="s">
        <v>45</v>
      </c>
      <c r="B76">
        <v>-8.3248871467917027</v>
      </c>
      <c r="C76">
        <v>18.031147659398105</v>
      </c>
      <c r="D76">
        <v>-0.46169480190866535</v>
      </c>
      <c r="E76">
        <v>0.65092501937572855</v>
      </c>
      <c r="F76">
        <v>-46.757368631336981</v>
      </c>
      <c r="G76">
        <v>30.107594337753575</v>
      </c>
      <c r="H76">
        <v>-46.757368631336981</v>
      </c>
      <c r="I76">
        <v>30.107594337753575</v>
      </c>
    </row>
    <row r="77" spans="1:9" x14ac:dyDescent="0.3">
      <c r="A77" t="s">
        <v>44</v>
      </c>
      <c r="B77">
        <v>11.345949433370102</v>
      </c>
      <c r="C77">
        <v>16.650920545350658</v>
      </c>
      <c r="D77">
        <v>0.68140073111682509</v>
      </c>
      <c r="E77">
        <v>0.50600269655827201</v>
      </c>
      <c r="F77">
        <v>-24.144647596169463</v>
      </c>
      <c r="G77">
        <v>46.836546462909666</v>
      </c>
      <c r="H77">
        <v>-24.144647596169463</v>
      </c>
      <c r="I77">
        <v>46.836546462909666</v>
      </c>
    </row>
    <row r="78" spans="1:9" x14ac:dyDescent="0.3">
      <c r="A78" t="s">
        <v>43</v>
      </c>
      <c r="B78">
        <v>12.596629566594764</v>
      </c>
      <c r="C78">
        <v>20.678233808474385</v>
      </c>
      <c r="D78">
        <v>0.60917337927731496</v>
      </c>
      <c r="E78">
        <v>0.55152517021963188</v>
      </c>
      <c r="F78">
        <v>-31.477982487456721</v>
      </c>
      <c r="G78">
        <v>56.671241620646249</v>
      </c>
      <c r="H78">
        <v>-31.477982487456721</v>
      </c>
      <c r="I78">
        <v>56.671241620646249</v>
      </c>
    </row>
    <row r="79" spans="1:9" x14ac:dyDescent="0.3">
      <c r="A79" t="s">
        <v>42</v>
      </c>
      <c r="B79">
        <v>-17.319185864212379</v>
      </c>
      <c r="C79">
        <v>18.758849799110688</v>
      </c>
      <c r="D79">
        <v>-0.92325414669258876</v>
      </c>
      <c r="E79">
        <v>0.3704883696954413</v>
      </c>
      <c r="F79">
        <v>-57.302727743750914</v>
      </c>
      <c r="G79">
        <v>22.664356015326156</v>
      </c>
      <c r="H79">
        <v>-57.302727743750914</v>
      </c>
      <c r="I79">
        <v>22.664356015326156</v>
      </c>
    </row>
    <row r="80" spans="1:9" x14ac:dyDescent="0.3">
      <c r="A80" t="s">
        <v>41</v>
      </c>
      <c r="B80">
        <v>15.917811501772668</v>
      </c>
      <c r="C80">
        <v>18.760055354545592</v>
      </c>
      <c r="D80">
        <v>0.84849491117923359</v>
      </c>
      <c r="E80">
        <v>0.40949912987509884</v>
      </c>
      <c r="F80">
        <v>-24.068299958349741</v>
      </c>
      <c r="G80">
        <v>55.903922961895077</v>
      </c>
      <c r="H80">
        <v>-24.068299958349741</v>
      </c>
      <c r="I80">
        <v>55.903922961895077</v>
      </c>
    </row>
    <row r="81" spans="1:9" x14ac:dyDescent="0.3">
      <c r="A81" t="s">
        <v>40</v>
      </c>
      <c r="B81">
        <v>16.361882761345221</v>
      </c>
      <c r="C81">
        <v>20.743967831334146</v>
      </c>
      <c r="D81">
        <v>0.78875376660728791</v>
      </c>
      <c r="E81">
        <v>0.44254455009126537</v>
      </c>
      <c r="F81">
        <v>-27.852838045858519</v>
      </c>
      <c r="G81">
        <v>60.576603568548961</v>
      </c>
      <c r="H81">
        <v>-27.852838045858519</v>
      </c>
      <c r="I81">
        <v>60.576603568548961</v>
      </c>
    </row>
    <row r="82" spans="1:9" x14ac:dyDescent="0.3">
      <c r="A82" t="s">
        <v>39</v>
      </c>
      <c r="B82">
        <v>5.7553926593166214</v>
      </c>
      <c r="C82">
        <v>19.449846765652133</v>
      </c>
      <c r="D82">
        <v>0.29590940888441747</v>
      </c>
      <c r="E82">
        <v>0.77135643231522799</v>
      </c>
      <c r="F82">
        <v>-35.700974390539862</v>
      </c>
      <c r="G82">
        <v>47.211759709173101</v>
      </c>
      <c r="H82">
        <v>-35.700974390539862</v>
      </c>
      <c r="I82">
        <v>47.211759709173101</v>
      </c>
    </row>
    <row r="83" spans="1:9" ht="15" thickBot="1" x14ac:dyDescent="0.35">
      <c r="A83" s="42" t="s">
        <v>38</v>
      </c>
      <c r="B83" s="42">
        <v>12.109329087110508</v>
      </c>
      <c r="C83" s="42">
        <v>17.453226503124061</v>
      </c>
      <c r="D83" s="42">
        <v>0.69381607377541255</v>
      </c>
      <c r="E83" s="42">
        <v>0.4984021967972101</v>
      </c>
      <c r="F83" s="42">
        <v>-25.091342611525079</v>
      </c>
      <c r="G83" s="42">
        <v>49.310000785746098</v>
      </c>
      <c r="H83" s="42">
        <v>-25.091342611525079</v>
      </c>
      <c r="I83" s="42">
        <v>49.310000785746098</v>
      </c>
    </row>
    <row r="84" spans="1:9" x14ac:dyDescent="0.3">
      <c r="A84"/>
    </row>
    <row r="85" spans="1:9" x14ac:dyDescent="0.3">
      <c r="A85"/>
    </row>
    <row r="86" spans="1:9" x14ac:dyDescent="0.3">
      <c r="A86"/>
    </row>
    <row r="87" spans="1:9" x14ac:dyDescent="0.3">
      <c r="A87" t="s">
        <v>69</v>
      </c>
    </row>
    <row r="88" spans="1:9" ht="15" thickBot="1" x14ac:dyDescent="0.35">
      <c r="A88"/>
    </row>
    <row r="89" spans="1:9" x14ac:dyDescent="0.3">
      <c r="A89" s="43" t="s">
        <v>68</v>
      </c>
      <c r="B89" s="43" t="s">
        <v>67</v>
      </c>
      <c r="C89" s="43" t="s">
        <v>66</v>
      </c>
    </row>
    <row r="90" spans="1:9" x14ac:dyDescent="0.3">
      <c r="A90">
        <v>1</v>
      </c>
      <c r="B90">
        <v>66.093125454991167</v>
      </c>
      <c r="C90">
        <v>-18.093125454991167</v>
      </c>
    </row>
    <row r="91" spans="1:9" x14ac:dyDescent="0.3">
      <c r="A91">
        <v>2</v>
      </c>
      <c r="B91">
        <v>13.645759704727816</v>
      </c>
      <c r="C91">
        <v>4.3542402952721844</v>
      </c>
    </row>
    <row r="92" spans="1:9" x14ac:dyDescent="0.3">
      <c r="A92">
        <v>3</v>
      </c>
      <c r="B92">
        <v>56.743846971931482</v>
      </c>
      <c r="C92">
        <v>17.256153028068518</v>
      </c>
    </row>
    <row r="93" spans="1:9" x14ac:dyDescent="0.3">
      <c r="A93">
        <v>4</v>
      </c>
      <c r="B93">
        <v>47.39222187300161</v>
      </c>
      <c r="C93">
        <v>1.6077781269983902</v>
      </c>
    </row>
    <row r="94" spans="1:9" x14ac:dyDescent="0.3">
      <c r="A94">
        <v>5</v>
      </c>
      <c r="B94">
        <v>44.690117323262903</v>
      </c>
      <c r="C94">
        <v>-11.690117323262903</v>
      </c>
    </row>
    <row r="95" spans="1:9" x14ac:dyDescent="0.3">
      <c r="A95">
        <v>6</v>
      </c>
      <c r="B95">
        <v>17.928651829306311</v>
      </c>
      <c r="C95">
        <v>63.071348170693689</v>
      </c>
    </row>
    <row r="96" spans="1:9" x14ac:dyDescent="0.3">
      <c r="A96">
        <v>7</v>
      </c>
      <c r="B96">
        <v>54.515738916879457</v>
      </c>
      <c r="C96">
        <v>18.484261083120543</v>
      </c>
    </row>
    <row r="97" spans="1:3" x14ac:dyDescent="0.3">
      <c r="A97">
        <v>8</v>
      </c>
      <c r="B97">
        <v>56.199676306571384</v>
      </c>
      <c r="C97">
        <v>2.8003236934286164</v>
      </c>
    </row>
    <row r="98" spans="1:3" x14ac:dyDescent="0.3">
      <c r="A98">
        <v>9</v>
      </c>
      <c r="B98">
        <v>56.100720977946771</v>
      </c>
      <c r="C98">
        <v>30.899279022053229</v>
      </c>
    </row>
    <row r="99" spans="1:3" x14ac:dyDescent="0.3">
      <c r="A99">
        <v>10</v>
      </c>
      <c r="B99">
        <v>60.271147419588488</v>
      </c>
      <c r="C99">
        <v>-47.271147419588488</v>
      </c>
    </row>
    <row r="100" spans="1:3" x14ac:dyDescent="0.3">
      <c r="A100">
        <v>11</v>
      </c>
      <c r="B100">
        <v>73.531090287145076</v>
      </c>
      <c r="C100">
        <v>25.468909712854924</v>
      </c>
    </row>
    <row r="101" spans="1:3" x14ac:dyDescent="0.3">
      <c r="A101">
        <v>12</v>
      </c>
      <c r="B101">
        <v>70.558020375220124</v>
      </c>
      <c r="C101">
        <v>-40.558020375220124</v>
      </c>
    </row>
    <row r="102" spans="1:3" x14ac:dyDescent="0.3">
      <c r="A102">
        <v>13</v>
      </c>
      <c r="B102">
        <v>19.834746132719367</v>
      </c>
      <c r="C102">
        <v>-9.834746132719367</v>
      </c>
    </row>
    <row r="103" spans="1:3" x14ac:dyDescent="0.3">
      <c r="A103">
        <v>14</v>
      </c>
      <c r="B103">
        <v>56.950898138884078</v>
      </c>
      <c r="C103">
        <v>-4.950898138884078</v>
      </c>
    </row>
    <row r="104" spans="1:3" x14ac:dyDescent="0.3">
      <c r="A104">
        <v>15</v>
      </c>
      <c r="B104">
        <v>90.276871992445962</v>
      </c>
      <c r="C104">
        <v>-11.276871992445962</v>
      </c>
    </row>
    <row r="105" spans="1:3" x14ac:dyDescent="0.3">
      <c r="A105">
        <v>16</v>
      </c>
      <c r="B105">
        <v>65.00372052613281</v>
      </c>
      <c r="C105">
        <v>13.99627947386719</v>
      </c>
    </row>
    <row r="106" spans="1:3" x14ac:dyDescent="0.3">
      <c r="A106">
        <v>17</v>
      </c>
      <c r="B106">
        <v>50.502819454210645</v>
      </c>
      <c r="C106">
        <v>4.4971805457893552</v>
      </c>
    </row>
    <row r="107" spans="1:3" x14ac:dyDescent="0.3">
      <c r="A107">
        <v>18</v>
      </c>
      <c r="B107">
        <v>45.852446870355493</v>
      </c>
      <c r="C107">
        <v>-33.852446870355493</v>
      </c>
    </row>
    <row r="108" spans="1:3" x14ac:dyDescent="0.3">
      <c r="A108">
        <v>19</v>
      </c>
      <c r="B108">
        <v>64.938783642002875</v>
      </c>
      <c r="C108">
        <v>21.061216357997125</v>
      </c>
    </row>
    <row r="109" spans="1:3" x14ac:dyDescent="0.3">
      <c r="A109">
        <v>20</v>
      </c>
      <c r="B109">
        <v>47.625193330036552</v>
      </c>
      <c r="C109">
        <v>22.374806669963448</v>
      </c>
    </row>
    <row r="110" spans="1:3" x14ac:dyDescent="0.3">
      <c r="A110">
        <v>21</v>
      </c>
      <c r="B110">
        <v>38.508723028995014</v>
      </c>
      <c r="C110">
        <v>-16.508723028995014</v>
      </c>
    </row>
    <row r="111" spans="1:3" x14ac:dyDescent="0.3">
      <c r="A111">
        <v>22</v>
      </c>
      <c r="B111">
        <v>35.536807637342761</v>
      </c>
      <c r="C111">
        <v>10.463192362657239</v>
      </c>
    </row>
    <row r="112" spans="1:3" x14ac:dyDescent="0.3">
      <c r="A112">
        <v>23</v>
      </c>
      <c r="B112">
        <v>33.575947692303458</v>
      </c>
      <c r="C112">
        <v>37.424052307696542</v>
      </c>
    </row>
    <row r="113" spans="1:18" x14ac:dyDescent="0.3">
      <c r="A113">
        <v>24</v>
      </c>
      <c r="B113">
        <v>45.262185388502068</v>
      </c>
      <c r="C113">
        <v>-20.262185388502068</v>
      </c>
    </row>
    <row r="114" spans="1:18" x14ac:dyDescent="0.3">
      <c r="A114">
        <v>25</v>
      </c>
      <c r="B114">
        <v>50.173009482260191</v>
      </c>
      <c r="C114">
        <v>-27.173009482260191</v>
      </c>
    </row>
    <row r="115" spans="1:18" x14ac:dyDescent="0.3">
      <c r="A115">
        <v>26</v>
      </c>
      <c r="B115">
        <v>43.43656973868103</v>
      </c>
      <c r="C115">
        <v>-17.43656973868103</v>
      </c>
    </row>
    <row r="116" spans="1:18" x14ac:dyDescent="0.3">
      <c r="A116">
        <v>27</v>
      </c>
      <c r="B116">
        <v>78.965260833861493</v>
      </c>
      <c r="C116">
        <v>13.034739166138507</v>
      </c>
    </row>
    <row r="117" spans="1:18" x14ac:dyDescent="0.3">
      <c r="A117">
        <v>28</v>
      </c>
      <c r="B117">
        <v>40.056285896553106</v>
      </c>
      <c r="C117">
        <v>31.943714103446894</v>
      </c>
    </row>
    <row r="118" spans="1:18" x14ac:dyDescent="0.3">
      <c r="A118">
        <v>29</v>
      </c>
      <c r="B118">
        <v>66.669901581304742</v>
      </c>
      <c r="C118">
        <v>9.3300984186952576</v>
      </c>
    </row>
    <row r="119" spans="1:18" x14ac:dyDescent="0.3">
      <c r="A119">
        <v>30</v>
      </c>
      <c r="B119">
        <v>57.695340111030134</v>
      </c>
      <c r="C119">
        <v>-17.695340111030134</v>
      </c>
    </row>
    <row r="120" spans="1:18" ht="15" thickBot="1" x14ac:dyDescent="0.35">
      <c r="A120" s="42">
        <v>31</v>
      </c>
      <c r="B120" s="42">
        <v>83.707281470943201</v>
      </c>
      <c r="C120" s="42">
        <v>0.29271852905679907</v>
      </c>
    </row>
    <row r="123" spans="1:18" x14ac:dyDescent="0.3">
      <c r="A123" s="39" t="s">
        <v>65</v>
      </c>
      <c r="B123" s="39"/>
      <c r="C123" s="39"/>
      <c r="D123" s="39"/>
      <c r="E123" s="39"/>
      <c r="F123" s="39"/>
      <c r="G123" s="39"/>
      <c r="H123" s="39"/>
      <c r="I123" s="39"/>
      <c r="J123" s="39"/>
      <c r="K123" s="39"/>
      <c r="L123" s="39"/>
      <c r="M123" s="39"/>
      <c r="N123" s="39"/>
      <c r="O123" s="39"/>
      <c r="P123" s="39"/>
      <c r="Q123" s="39"/>
      <c r="R123" s="39"/>
    </row>
    <row r="124" spans="1:18" x14ac:dyDescent="0.3">
      <c r="A124" s="39" t="s">
        <v>64</v>
      </c>
      <c r="B124" s="39"/>
      <c r="C124" s="39"/>
      <c r="D124" s="39"/>
      <c r="E124" s="39"/>
      <c r="F124" s="39"/>
      <c r="G124" s="39"/>
      <c r="H124" s="39"/>
      <c r="I124" s="39"/>
      <c r="J124" s="39"/>
      <c r="K124" s="39"/>
      <c r="L124" s="39"/>
      <c r="M124" s="39"/>
      <c r="N124" s="39"/>
      <c r="O124" s="39"/>
      <c r="P124" s="39"/>
      <c r="Q124" s="39"/>
      <c r="R124" s="39"/>
    </row>
    <row r="125" spans="1:18" x14ac:dyDescent="0.3">
      <c r="A125" s="39" t="s">
        <v>63</v>
      </c>
      <c r="B125" s="39"/>
      <c r="C125" s="39"/>
      <c r="D125" s="39"/>
      <c r="E125" s="39"/>
      <c r="F125" s="39"/>
      <c r="G125" s="39"/>
      <c r="H125" s="39"/>
      <c r="I125" s="39"/>
      <c r="J125" s="39"/>
      <c r="K125" s="39"/>
      <c r="L125" s="39"/>
      <c r="M125" s="39"/>
      <c r="N125" s="39"/>
      <c r="O125" s="39"/>
      <c r="P125" s="39"/>
      <c r="Q125" s="39"/>
      <c r="R125" s="39"/>
    </row>
    <row r="126" spans="1:18" x14ac:dyDescent="0.3">
      <c r="A126" s="39" t="s">
        <v>62</v>
      </c>
      <c r="B126" s="39"/>
      <c r="C126" s="39"/>
      <c r="D126" s="39"/>
      <c r="E126" s="39"/>
      <c r="F126" s="39"/>
      <c r="G126" s="39"/>
      <c r="H126" s="39"/>
      <c r="I126" s="39"/>
      <c r="J126" s="39"/>
      <c r="K126" s="39"/>
      <c r="L126" s="39"/>
      <c r="M126" s="39"/>
      <c r="N126" s="39"/>
      <c r="O126" s="39"/>
      <c r="P126" s="39"/>
      <c r="Q126" s="39"/>
      <c r="R126" s="39"/>
    </row>
    <row r="127" spans="1:18" x14ac:dyDescent="0.3">
      <c r="A127" s="39" t="s">
        <v>61</v>
      </c>
      <c r="B127" s="39"/>
      <c r="C127" s="39"/>
      <c r="D127" s="39"/>
      <c r="E127" s="39"/>
      <c r="F127" s="39"/>
      <c r="G127" s="39"/>
      <c r="H127" s="39"/>
      <c r="I127" s="39"/>
      <c r="J127" s="39"/>
      <c r="K127" s="39"/>
      <c r="L127" s="39"/>
      <c r="M127" s="39"/>
      <c r="N127" s="39"/>
      <c r="O127" s="39"/>
      <c r="P127" s="39"/>
      <c r="Q127" s="39"/>
      <c r="R127" s="39"/>
    </row>
    <row r="130" spans="1:18" ht="15.6" x14ac:dyDescent="0.3">
      <c r="A130" s="41" t="s">
        <v>60</v>
      </c>
      <c r="B130" s="40"/>
    </row>
    <row r="131" spans="1:18" x14ac:dyDescent="0.3">
      <c r="A131" s="39" t="s">
        <v>59</v>
      </c>
      <c r="B131" s="39"/>
      <c r="C131" s="39"/>
      <c r="D131" s="39"/>
      <c r="E131" s="39"/>
      <c r="F131" s="39"/>
      <c r="G131" s="39"/>
      <c r="H131" s="39"/>
      <c r="I131" s="39"/>
      <c r="J131" s="39"/>
      <c r="K131" s="39"/>
      <c r="L131" s="39"/>
      <c r="M131" s="39"/>
      <c r="N131" s="39"/>
      <c r="O131" s="39"/>
      <c r="P131" s="39"/>
      <c r="Q131" s="39"/>
      <c r="R131" s="39"/>
    </row>
    <row r="132" spans="1:18" x14ac:dyDescent="0.3">
      <c r="A132" s="39" t="s">
        <v>58</v>
      </c>
      <c r="B132" s="39"/>
      <c r="C132" s="39"/>
      <c r="D132" s="39"/>
      <c r="E132" s="39"/>
      <c r="F132" s="39"/>
      <c r="G132" s="39"/>
      <c r="H132" s="39"/>
      <c r="I132" s="39"/>
      <c r="J132" s="39"/>
      <c r="K132" s="39"/>
      <c r="L132" s="39"/>
      <c r="M132" s="39"/>
      <c r="N132" s="39"/>
      <c r="O132" s="39"/>
      <c r="P132" s="39"/>
      <c r="Q132" s="39"/>
      <c r="R132" s="39"/>
    </row>
    <row r="133" spans="1:18" x14ac:dyDescent="0.3">
      <c r="A133" s="39" t="s">
        <v>57</v>
      </c>
      <c r="B133" s="39"/>
      <c r="C133" s="39"/>
      <c r="D133" s="39"/>
      <c r="E133" s="39"/>
      <c r="F133" s="39"/>
      <c r="G133" s="39"/>
      <c r="H133" s="39"/>
      <c r="I133" s="39"/>
      <c r="J133" s="39"/>
      <c r="K133" s="39"/>
      <c r="L133" s="39"/>
      <c r="M133" s="39"/>
      <c r="N133" s="39"/>
      <c r="O133" s="39"/>
      <c r="P133" s="39"/>
      <c r="Q133" s="39"/>
      <c r="R133" s="39"/>
    </row>
    <row r="134" spans="1:18" x14ac:dyDescent="0.3">
      <c r="A134" s="39"/>
      <c r="B134" s="39"/>
      <c r="C134" s="39"/>
      <c r="D134" s="39"/>
      <c r="E134" s="39"/>
      <c r="F134" s="39"/>
      <c r="G134" s="39"/>
      <c r="H134" s="39"/>
      <c r="I134" s="39"/>
      <c r="J134" s="39"/>
      <c r="K134" s="39"/>
      <c r="L134" s="39"/>
      <c r="M134" s="39"/>
      <c r="N134" s="39"/>
      <c r="O134" s="39"/>
      <c r="P134" s="39"/>
      <c r="Q134" s="39"/>
      <c r="R134" s="39"/>
    </row>
    <row r="135" spans="1:18" x14ac:dyDescent="0.3">
      <c r="A135" s="39"/>
      <c r="B135" s="39"/>
      <c r="C135" s="39"/>
      <c r="D135" s="39"/>
      <c r="E135" s="39"/>
      <c r="F135" s="39"/>
      <c r="G135" s="39"/>
      <c r="H135" s="39"/>
      <c r="I135" s="39"/>
      <c r="J135" s="39"/>
      <c r="K135" s="39"/>
      <c r="L135" s="39"/>
      <c r="M135" s="39"/>
      <c r="N135" s="39"/>
      <c r="O135" s="39"/>
      <c r="P135" s="39"/>
      <c r="Q135" s="39"/>
      <c r="R135" s="39"/>
    </row>
    <row r="138" spans="1:18" x14ac:dyDescent="0.3">
      <c r="A138" s="38" t="s">
        <v>56</v>
      </c>
      <c r="B138" s="35" t="s">
        <v>55</v>
      </c>
      <c r="C138" s="35" t="s">
        <v>54</v>
      </c>
      <c r="D138" s="35"/>
    </row>
    <row r="139" spans="1:18" x14ac:dyDescent="0.3">
      <c r="A139" s="36" t="s">
        <v>53</v>
      </c>
      <c r="B139" s="36">
        <v>-9.9623066052540903</v>
      </c>
      <c r="C139" s="36">
        <v>1</v>
      </c>
      <c r="D139" s="36">
        <f>B139*C139</f>
        <v>-9.9623066052540903</v>
      </c>
    </row>
    <row r="140" spans="1:18" x14ac:dyDescent="0.3">
      <c r="A140" s="36" t="s">
        <v>52</v>
      </c>
      <c r="B140" s="36">
        <v>13.265450460302166</v>
      </c>
      <c r="C140" s="36">
        <v>0</v>
      </c>
      <c r="D140" s="36">
        <f>B140*C140</f>
        <v>0</v>
      </c>
    </row>
    <row r="141" spans="1:18" x14ac:dyDescent="0.3">
      <c r="A141" s="36" t="s">
        <v>51</v>
      </c>
      <c r="B141" s="36">
        <v>7.4379648321539005</v>
      </c>
      <c r="C141" s="36">
        <v>0</v>
      </c>
      <c r="D141" s="36">
        <f>B141*C141</f>
        <v>0</v>
      </c>
    </row>
    <row r="142" spans="1:18" x14ac:dyDescent="0.3">
      <c r="A142" s="36" t="s">
        <v>50</v>
      </c>
      <c r="B142" s="36">
        <v>27.315270747043368</v>
      </c>
      <c r="C142" s="36">
        <v>1</v>
      </c>
      <c r="D142" s="36">
        <f>B142*C142</f>
        <v>27.315270747043368</v>
      </c>
    </row>
    <row r="143" spans="1:18" x14ac:dyDescent="0.3">
      <c r="A143" s="36" t="s">
        <v>49</v>
      </c>
      <c r="B143" s="36">
        <v>6.3764917491734234</v>
      </c>
      <c r="C143" s="36">
        <v>0</v>
      </c>
      <c r="D143" s="36">
        <f>B143*C143</f>
        <v>0</v>
      </c>
    </row>
    <row r="144" spans="1:18" x14ac:dyDescent="0.3">
      <c r="A144" s="36" t="s">
        <v>48</v>
      </c>
      <c r="B144" s="36">
        <v>-8.9964397299216703</v>
      </c>
      <c r="C144" s="36">
        <v>1</v>
      </c>
      <c r="D144" s="36">
        <f>B144*C144</f>
        <v>-8.9964397299216703</v>
      </c>
    </row>
    <row r="145" spans="1:4" x14ac:dyDescent="0.3">
      <c r="A145" s="36" t="s">
        <v>47</v>
      </c>
      <c r="B145" s="36">
        <v>11.519903736573548</v>
      </c>
      <c r="C145" s="36">
        <v>0</v>
      </c>
      <c r="D145" s="36">
        <f>B145*C145</f>
        <v>0</v>
      </c>
    </row>
    <row r="146" spans="1:4" x14ac:dyDescent="0.3">
      <c r="A146" s="36" t="s">
        <v>46</v>
      </c>
      <c r="B146" s="36">
        <v>11.52907567321518</v>
      </c>
      <c r="C146" s="36">
        <v>0</v>
      </c>
      <c r="D146" s="36">
        <f>B146*C146</f>
        <v>0</v>
      </c>
    </row>
    <row r="147" spans="1:4" x14ac:dyDescent="0.3">
      <c r="A147" s="36" t="s">
        <v>45</v>
      </c>
      <c r="B147" s="36">
        <v>-8.3248871467917027</v>
      </c>
      <c r="C147" s="36">
        <v>0</v>
      </c>
      <c r="D147" s="36">
        <f>B147*C147</f>
        <v>0</v>
      </c>
    </row>
    <row r="148" spans="1:4" x14ac:dyDescent="0.3">
      <c r="A148" s="36" t="s">
        <v>44</v>
      </c>
      <c r="B148" s="36">
        <v>11.345949433370102</v>
      </c>
      <c r="C148" s="36">
        <v>0</v>
      </c>
      <c r="D148" s="36">
        <f>B148*C148</f>
        <v>0</v>
      </c>
    </row>
    <row r="149" spans="1:4" x14ac:dyDescent="0.3">
      <c r="A149" s="36" t="s">
        <v>43</v>
      </c>
      <c r="B149" s="36">
        <v>12.596629566594764</v>
      </c>
      <c r="C149" s="36">
        <v>0</v>
      </c>
      <c r="D149" s="36">
        <f>B149*C149</f>
        <v>0</v>
      </c>
    </row>
    <row r="150" spans="1:4" x14ac:dyDescent="0.3">
      <c r="A150" s="36" t="s">
        <v>42</v>
      </c>
      <c r="B150" s="36">
        <v>-17.319185864212379</v>
      </c>
      <c r="C150" s="36">
        <v>0</v>
      </c>
      <c r="D150" s="36">
        <f>B150*C150</f>
        <v>0</v>
      </c>
    </row>
    <row r="151" spans="1:4" x14ac:dyDescent="0.3">
      <c r="A151" s="36" t="s">
        <v>41</v>
      </c>
      <c r="B151" s="36">
        <v>15.917811501772668</v>
      </c>
      <c r="C151" s="36">
        <v>0</v>
      </c>
      <c r="D151" s="36">
        <f>B151*C151</f>
        <v>0</v>
      </c>
    </row>
    <row r="152" spans="1:4" x14ac:dyDescent="0.3">
      <c r="A152" s="36" t="s">
        <v>40</v>
      </c>
      <c r="B152" s="36">
        <v>16.361882761345221</v>
      </c>
      <c r="C152" s="36">
        <v>1</v>
      </c>
      <c r="D152" s="36">
        <f>B152*C152</f>
        <v>16.361882761345221</v>
      </c>
    </row>
    <row r="153" spans="1:4" x14ac:dyDescent="0.3">
      <c r="A153" s="36" t="s">
        <v>39</v>
      </c>
      <c r="B153" s="36">
        <v>5.7553926593166214</v>
      </c>
      <c r="C153" s="36">
        <v>0</v>
      </c>
      <c r="D153" s="36">
        <f>B153*C153</f>
        <v>0</v>
      </c>
    </row>
    <row r="154" spans="1:4" ht="15" thickBot="1" x14ac:dyDescent="0.35">
      <c r="A154" s="37" t="s">
        <v>38</v>
      </c>
      <c r="B154" s="37">
        <v>12.109329087110508</v>
      </c>
      <c r="C154" s="36">
        <v>0</v>
      </c>
      <c r="D154" s="36">
        <f>B154*C154</f>
        <v>0</v>
      </c>
    </row>
    <row r="155" spans="1:4" x14ac:dyDescent="0.3">
      <c r="C155" s="35" t="s">
        <v>37</v>
      </c>
      <c r="D155" s="35">
        <f>SUMPRODUCT(B139:B154,C139:C154)</f>
        <v>24.718407173212832</v>
      </c>
    </row>
  </sheetData>
  <mergeCells count="2">
    <mergeCell ref="A1:R1"/>
    <mergeCell ref="A2:R2"/>
  </mergeCells>
  <conditionalFormatting sqref="E66:E83">
    <cfRule type="cellIs" dxfId="2" priority="3" operator="lessThan">
      <formula>0.25</formula>
    </cfRule>
    <cfRule type="cellIs" dxfId="1" priority="4" operator="greaterThan">
      <formula>0.5</formula>
    </cfRule>
  </conditionalFormatting>
  <conditionalFormatting sqref="B66:B83">
    <cfRule type="dataBar" priority="2">
      <dataBar>
        <cfvo type="min"/>
        <cfvo type="max"/>
        <color rgb="FF638EC6"/>
      </dataBar>
      <extLst>
        <ext xmlns:x14="http://schemas.microsoft.com/office/spreadsheetml/2009/9/main" uri="{B025F937-C7B1-47D3-B67F-A62EFF666E3E}">
          <x14:id>{2E12608A-FA9B-4EDF-A143-C45FEEE44FA2}</x14:id>
        </ext>
      </extLst>
    </cfRule>
  </conditionalFormatting>
  <conditionalFormatting sqref="B139:B154">
    <cfRule type="dataBar" priority="1">
      <dataBar>
        <cfvo type="min"/>
        <cfvo type="max"/>
        <color rgb="FF638EC6"/>
      </dataBar>
      <extLst>
        <ext xmlns:x14="http://schemas.microsoft.com/office/spreadsheetml/2009/9/main" uri="{B025F937-C7B1-47D3-B67F-A62EFF666E3E}">
          <x14:id>{F6DB208E-85FA-468B-A429-E58B2FBC8A2B}</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2E12608A-FA9B-4EDF-A143-C45FEEE44FA2}">
            <x14:dataBar minLength="0" maxLength="100" border="1" negativeBarBorderColorSameAsPositive="0">
              <x14:cfvo type="autoMin"/>
              <x14:cfvo type="autoMax"/>
              <x14:borderColor rgb="FF638EC6"/>
              <x14:negativeFillColor rgb="FFFF0000"/>
              <x14:negativeBorderColor rgb="FFFF0000"/>
              <x14:axisColor rgb="FF000000"/>
            </x14:dataBar>
          </x14:cfRule>
          <xm:sqref>B66:B83</xm:sqref>
        </x14:conditionalFormatting>
        <x14:conditionalFormatting xmlns:xm="http://schemas.microsoft.com/office/excel/2006/main">
          <x14:cfRule type="dataBar" id="{F6DB208E-85FA-468B-A429-E58B2FBC8A2B}">
            <x14:dataBar minLength="0" maxLength="100" border="1" negativeBarBorderColorSameAsPositive="0">
              <x14:cfvo type="autoMin"/>
              <x14:cfvo type="autoMax"/>
              <x14:borderColor rgb="FF638EC6"/>
              <x14:negativeFillColor rgb="FFFF0000"/>
              <x14:negativeBorderColor rgb="FFFF0000"/>
              <x14:axisColor rgb="FF000000"/>
            </x14:dataBar>
          </x14:cfRule>
          <xm:sqref>B139:B154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F47D8-B9CE-498B-B55A-71CFE4C4E857}">
  <sheetPr>
    <tabColor rgb="FF00B050"/>
  </sheetPr>
  <dimension ref="A1:K161"/>
  <sheetViews>
    <sheetView showGridLines="0" zoomScaleNormal="100" zoomScaleSheetLayoutView="70" workbookViewId="0">
      <selection sqref="A1:K1"/>
    </sheetView>
  </sheetViews>
  <sheetFormatPr defaultColWidth="8.77734375" defaultRowHeight="14.4" outlineLevelRow="1" x14ac:dyDescent="0.3"/>
  <cols>
    <col min="1" max="1" width="21.109375" style="1" customWidth="1"/>
    <col min="2" max="3" width="8.88671875" style="1" bestFit="1" customWidth="1"/>
    <col min="4" max="10" width="13.77734375" style="1" customWidth="1"/>
    <col min="11" max="11" width="9.77734375" style="1" bestFit="1" customWidth="1"/>
    <col min="12" max="13" width="10.88671875" style="1" bestFit="1" customWidth="1"/>
    <col min="14" max="19" width="8.88671875" style="1" bestFit="1" customWidth="1"/>
    <col min="20" max="16384" width="8.77734375" style="1"/>
  </cols>
  <sheetData>
    <row r="1" spans="1:11" s="1" customFormat="1" ht="23.4" x14ac:dyDescent="0.45">
      <c r="A1" s="34" t="s">
        <v>36</v>
      </c>
      <c r="B1" s="34"/>
      <c r="C1" s="34"/>
      <c r="D1" s="34"/>
      <c r="E1" s="34"/>
      <c r="F1" s="34"/>
      <c r="G1" s="34"/>
      <c r="H1" s="34"/>
      <c r="I1" s="34"/>
      <c r="J1" s="34"/>
      <c r="K1" s="34"/>
    </row>
    <row r="2" spans="1:11" s="1" customFormat="1" x14ac:dyDescent="0.3">
      <c r="A2" s="27" t="s">
        <v>35</v>
      </c>
      <c r="B2" s="27"/>
      <c r="C2" s="27"/>
      <c r="D2" s="27"/>
      <c r="E2" s="27"/>
      <c r="F2" s="27"/>
      <c r="G2" s="27"/>
      <c r="H2" s="27"/>
      <c r="I2" s="27"/>
      <c r="J2" s="27"/>
      <c r="K2" s="27"/>
    </row>
    <row r="7" spans="1:11" s="27" customFormat="1" x14ac:dyDescent="0.3">
      <c r="A7" s="27" t="s">
        <v>34</v>
      </c>
    </row>
    <row r="9" spans="1:11" s="29" customFormat="1" x14ac:dyDescent="0.3">
      <c r="A9" s="29" t="s">
        <v>17</v>
      </c>
      <c r="D9" s="33">
        <v>2016</v>
      </c>
      <c r="E9" s="33">
        <f>D9+1</f>
        <v>2017</v>
      </c>
      <c r="F9" s="33">
        <f>E9+1</f>
        <v>2018</v>
      </c>
      <c r="G9" s="33">
        <f>F9+1</f>
        <v>2019</v>
      </c>
      <c r="H9" s="33">
        <f>G9+1</f>
        <v>2020</v>
      </c>
      <c r="I9" s="33">
        <f>H9+1</f>
        <v>2021</v>
      </c>
      <c r="J9" s="33">
        <f>I9+1</f>
        <v>2022</v>
      </c>
    </row>
    <row r="13" spans="1:11" s="27" customFormat="1" x14ac:dyDescent="0.3">
      <c r="A13" s="27" t="s">
        <v>33</v>
      </c>
    </row>
    <row r="16" spans="1:11" s="29" customFormat="1" x14ac:dyDescent="0.3">
      <c r="A16" s="29" t="s">
        <v>17</v>
      </c>
      <c r="D16" s="32">
        <v>2016</v>
      </c>
      <c r="E16" s="32">
        <f>D16+1</f>
        <v>2017</v>
      </c>
      <c r="F16" s="31">
        <f>E16+1</f>
        <v>2018</v>
      </c>
      <c r="G16" s="31">
        <f>F16+1</f>
        <v>2019</v>
      </c>
      <c r="H16" s="31">
        <f>G16+1</f>
        <v>2020</v>
      </c>
      <c r="I16" s="31">
        <f>H16+1</f>
        <v>2021</v>
      </c>
      <c r="J16" s="31">
        <f>I16+1</f>
        <v>2022</v>
      </c>
    </row>
    <row r="19" spans="1:10" s="27" customFormat="1" x14ac:dyDescent="0.3">
      <c r="A19" s="27" t="s">
        <v>32</v>
      </c>
    </row>
    <row r="21" spans="1:10" s="29" customFormat="1" ht="15.6" x14ac:dyDescent="0.3">
      <c r="A21" s="30" t="s">
        <v>17</v>
      </c>
      <c r="B21" s="30"/>
      <c r="C21" s="30"/>
      <c r="D21" s="25">
        <v>2016</v>
      </c>
      <c r="E21" s="25">
        <f>D21+1</f>
        <v>2017</v>
      </c>
      <c r="F21" s="24">
        <f>E21+1</f>
        <v>2018</v>
      </c>
      <c r="G21" s="24">
        <f>F21+1</f>
        <v>2019</v>
      </c>
      <c r="H21" s="24">
        <f>G21+1</f>
        <v>2020</v>
      </c>
      <c r="I21" s="24">
        <f>H21+1</f>
        <v>2021</v>
      </c>
      <c r="J21" s="24">
        <f>I21+1</f>
        <v>2022</v>
      </c>
    </row>
    <row r="24" spans="1:10" s="27" customFormat="1" x14ac:dyDescent="0.3">
      <c r="A24" s="27" t="s">
        <v>31</v>
      </c>
    </row>
    <row r="26" spans="1:10" s="23" customFormat="1" ht="15.6" x14ac:dyDescent="0.3">
      <c r="A26" s="26" t="s">
        <v>17</v>
      </c>
      <c r="B26" s="26"/>
      <c r="C26" s="26"/>
      <c r="D26" s="25">
        <v>2016</v>
      </c>
      <c r="E26" s="25">
        <f>D26+1</f>
        <v>2017</v>
      </c>
      <c r="F26" s="24">
        <f>E26+1</f>
        <v>2018</v>
      </c>
      <c r="G26" s="24">
        <f>F26+1</f>
        <v>2019</v>
      </c>
      <c r="H26" s="24">
        <f>G26+1</f>
        <v>2020</v>
      </c>
      <c r="I26" s="24">
        <f>H26+1</f>
        <v>2021</v>
      </c>
      <c r="J26" s="24">
        <f>I26+1</f>
        <v>2022</v>
      </c>
    </row>
    <row r="28" spans="1:10" s="1" customFormat="1" x14ac:dyDescent="0.3">
      <c r="A28" s="28" t="s">
        <v>25</v>
      </c>
      <c r="B28" s="3"/>
      <c r="C28" s="3"/>
      <c r="D28" s="3"/>
    </row>
    <row r="29" spans="1:10" s="1" customFormat="1" x14ac:dyDescent="0.3">
      <c r="A29" s="3" t="s">
        <v>9</v>
      </c>
      <c r="B29" s="3"/>
      <c r="D29" s="21">
        <v>150000</v>
      </c>
      <c r="E29" s="21">
        <v>165000</v>
      </c>
    </row>
    <row r="30" spans="1:10" s="1" customFormat="1" x14ac:dyDescent="0.3">
      <c r="A30" s="3" t="s">
        <v>8</v>
      </c>
      <c r="B30" s="3"/>
      <c r="D30" s="21">
        <v>67500</v>
      </c>
      <c r="E30" s="21">
        <v>74250</v>
      </c>
    </row>
    <row r="31" spans="1:10" s="1" customFormat="1" x14ac:dyDescent="0.3">
      <c r="A31" s="3" t="s">
        <v>7</v>
      </c>
      <c r="B31" s="3"/>
      <c r="D31" s="3"/>
      <c r="E31" s="3"/>
    </row>
    <row r="32" spans="1:10" s="1" customFormat="1" x14ac:dyDescent="0.3">
      <c r="A32" s="3" t="s">
        <v>6</v>
      </c>
      <c r="B32" s="3"/>
      <c r="D32" s="21">
        <v>16500</v>
      </c>
      <c r="E32" s="21">
        <v>18150</v>
      </c>
    </row>
    <row r="33" spans="1:10" s="1" customFormat="1" x14ac:dyDescent="0.3">
      <c r="A33" s="3" t="s">
        <v>5</v>
      </c>
      <c r="B33" s="3"/>
      <c r="D33" s="3"/>
      <c r="E33" s="3"/>
    </row>
    <row r="34" spans="1:10" s="1" customFormat="1" x14ac:dyDescent="0.3">
      <c r="A34" s="3" t="s">
        <v>4</v>
      </c>
      <c r="B34" s="3"/>
      <c r="D34" s="21">
        <v>6600</v>
      </c>
      <c r="E34" s="21">
        <v>7260</v>
      </c>
    </row>
    <row r="35" spans="1:10" s="1" customFormat="1" x14ac:dyDescent="0.3">
      <c r="A35" s="3" t="s">
        <v>3</v>
      </c>
      <c r="B35" s="3"/>
      <c r="D35" s="21">
        <v>1000</v>
      </c>
      <c r="E35" s="21">
        <v>1000</v>
      </c>
    </row>
    <row r="36" spans="1:10" s="1" customFormat="1" x14ac:dyDescent="0.3">
      <c r="A36" s="3" t="s">
        <v>2</v>
      </c>
      <c r="B36" s="3"/>
      <c r="D36" s="3"/>
      <c r="E36" s="3"/>
    </row>
    <row r="37" spans="1:10" s="1" customFormat="1" x14ac:dyDescent="0.3">
      <c r="A37" s="3" t="s">
        <v>1</v>
      </c>
      <c r="B37" s="3"/>
      <c r="D37" s="21">
        <v>17520</v>
      </c>
      <c r="E37" s="21">
        <v>19302</v>
      </c>
    </row>
    <row r="38" spans="1:10" s="1" customFormat="1" x14ac:dyDescent="0.3">
      <c r="A38" s="3" t="s">
        <v>0</v>
      </c>
      <c r="B38" s="3"/>
      <c r="D38" s="3"/>
      <c r="E38" s="3"/>
    </row>
    <row r="41" spans="1:10" s="27" customFormat="1" x14ac:dyDescent="0.3">
      <c r="A41" s="27" t="s">
        <v>30</v>
      </c>
    </row>
    <row r="43" spans="1:10" s="23" customFormat="1" ht="15.6" x14ac:dyDescent="0.3">
      <c r="A43" s="26" t="s">
        <v>17</v>
      </c>
      <c r="B43" s="26"/>
      <c r="C43" s="26"/>
      <c r="D43" s="25">
        <v>2016</v>
      </c>
      <c r="E43" s="25">
        <f>D43+1</f>
        <v>2017</v>
      </c>
      <c r="F43" s="24">
        <f>E43+1</f>
        <v>2018</v>
      </c>
      <c r="G43" s="24">
        <f>F43+1</f>
        <v>2019</v>
      </c>
      <c r="H43" s="24">
        <f>G43+1</f>
        <v>2020</v>
      </c>
      <c r="I43" s="24">
        <f>H43+1</f>
        <v>2021</v>
      </c>
      <c r="J43" s="24">
        <f>I43+1</f>
        <v>2022</v>
      </c>
    </row>
    <row r="45" spans="1:10" s="1" customFormat="1" x14ac:dyDescent="0.3">
      <c r="A45" s="28" t="s">
        <v>25</v>
      </c>
      <c r="B45" s="3"/>
      <c r="C45" s="3"/>
      <c r="D45" s="3"/>
    </row>
    <row r="46" spans="1:10" s="1" customFormat="1" x14ac:dyDescent="0.3">
      <c r="A46" s="3" t="s">
        <v>9</v>
      </c>
      <c r="B46" s="3"/>
      <c r="D46" s="21">
        <v>150000</v>
      </c>
      <c r="E46" s="21">
        <v>165000</v>
      </c>
    </row>
    <row r="47" spans="1:10" s="1" customFormat="1" x14ac:dyDescent="0.3">
      <c r="A47" s="3" t="s">
        <v>8</v>
      </c>
      <c r="B47" s="3"/>
      <c r="D47" s="21">
        <v>67500</v>
      </c>
      <c r="E47" s="21">
        <v>74250</v>
      </c>
    </row>
    <row r="48" spans="1:10" s="1" customFormat="1" x14ac:dyDescent="0.3">
      <c r="A48" s="3" t="s">
        <v>7</v>
      </c>
      <c r="B48" s="3"/>
      <c r="D48" s="19">
        <f>D46-D47</f>
        <v>82500</v>
      </c>
      <c r="E48" s="19">
        <f>E46-E47</f>
        <v>90750</v>
      </c>
    </row>
    <row r="49" spans="1:10" s="1" customFormat="1" x14ac:dyDescent="0.3">
      <c r="A49" s="3" t="s">
        <v>6</v>
      </c>
      <c r="B49" s="3"/>
      <c r="D49" s="21">
        <v>16500</v>
      </c>
      <c r="E49" s="21">
        <v>18150</v>
      </c>
    </row>
    <row r="50" spans="1:10" s="1" customFormat="1" x14ac:dyDescent="0.3">
      <c r="A50" s="3" t="s">
        <v>5</v>
      </c>
      <c r="B50" s="3"/>
      <c r="D50" s="19">
        <f>D48-D49</f>
        <v>66000</v>
      </c>
      <c r="E50" s="19">
        <f>E48-E49</f>
        <v>72600</v>
      </c>
    </row>
    <row r="51" spans="1:10" s="1" customFormat="1" x14ac:dyDescent="0.3">
      <c r="A51" s="3" t="s">
        <v>4</v>
      </c>
      <c r="B51" s="3"/>
      <c r="D51" s="21">
        <v>6600</v>
      </c>
      <c r="E51" s="21">
        <v>7260</v>
      </c>
    </row>
    <row r="52" spans="1:10" s="1" customFormat="1" x14ac:dyDescent="0.3">
      <c r="A52" s="3" t="s">
        <v>3</v>
      </c>
      <c r="B52" s="3"/>
      <c r="D52" s="21">
        <v>1000</v>
      </c>
      <c r="E52" s="21">
        <v>1000</v>
      </c>
    </row>
    <row r="53" spans="1:10" s="1" customFormat="1" x14ac:dyDescent="0.3">
      <c r="A53" s="3" t="s">
        <v>2</v>
      </c>
      <c r="B53" s="3"/>
      <c r="D53" s="19">
        <f>D50-D51-D52</f>
        <v>58400</v>
      </c>
      <c r="E53" s="19">
        <f>E50-E51-E52</f>
        <v>64340</v>
      </c>
    </row>
    <row r="54" spans="1:10" s="1" customFormat="1" x14ac:dyDescent="0.3">
      <c r="A54" s="3" t="s">
        <v>1</v>
      </c>
      <c r="B54" s="3"/>
      <c r="D54" s="21">
        <v>17520</v>
      </c>
      <c r="E54" s="21">
        <v>19302</v>
      </c>
    </row>
    <row r="55" spans="1:10" s="1" customFormat="1" x14ac:dyDescent="0.3">
      <c r="A55" s="3" t="s">
        <v>0</v>
      </c>
      <c r="B55" s="3"/>
      <c r="D55" s="19">
        <f>D53-D54</f>
        <v>40880</v>
      </c>
      <c r="E55" s="19">
        <f>E53-E54</f>
        <v>45038</v>
      </c>
    </row>
    <row r="58" spans="1:10" s="27" customFormat="1" x14ac:dyDescent="0.3">
      <c r="A58" s="27" t="s">
        <v>29</v>
      </c>
    </row>
    <row r="59" spans="1:10" s="27" customFormat="1" x14ac:dyDescent="0.3">
      <c r="A59" s="27" t="s">
        <v>28</v>
      </c>
    </row>
    <row r="60" spans="1:10" s="27" customFormat="1" x14ac:dyDescent="0.3">
      <c r="A60" s="27" t="s">
        <v>27</v>
      </c>
    </row>
    <row r="61" spans="1:10" s="27" customFormat="1" x14ac:dyDescent="0.3">
      <c r="A61" s="27" t="s">
        <v>26</v>
      </c>
    </row>
    <row r="63" spans="1:10" s="23" customFormat="1" ht="15.6" x14ac:dyDescent="0.3">
      <c r="A63" s="26" t="s">
        <v>17</v>
      </c>
      <c r="B63" s="26"/>
      <c r="C63" s="26"/>
      <c r="D63" s="25">
        <v>2016</v>
      </c>
      <c r="E63" s="25">
        <f>D63+1</f>
        <v>2017</v>
      </c>
      <c r="F63" s="24">
        <f>E63+1</f>
        <v>2018</v>
      </c>
      <c r="G63" s="24">
        <f>F63+1</f>
        <v>2019</v>
      </c>
      <c r="H63" s="24">
        <f>G63+1</f>
        <v>2020</v>
      </c>
      <c r="I63" s="24">
        <f>H63+1</f>
        <v>2021</v>
      </c>
      <c r="J63" s="24">
        <f>I63+1</f>
        <v>2022</v>
      </c>
    </row>
    <row r="65" spans="1:10" s="1" customFormat="1" x14ac:dyDescent="0.3">
      <c r="A65" s="15" t="s">
        <v>25</v>
      </c>
      <c r="B65" s="15"/>
      <c r="C65" s="15"/>
      <c r="D65" s="15"/>
      <c r="E65" s="18"/>
      <c r="F65" s="18"/>
      <c r="G65" s="18"/>
      <c r="H65" s="18"/>
      <c r="I65" s="18"/>
      <c r="J65" s="18"/>
    </row>
    <row r="66" spans="1:10" s="1" customFormat="1" outlineLevel="1" x14ac:dyDescent="0.3">
      <c r="A66" s="3" t="s">
        <v>9</v>
      </c>
      <c r="B66" s="3"/>
      <c r="D66" s="21">
        <v>150000</v>
      </c>
      <c r="E66" s="21">
        <v>165000</v>
      </c>
      <c r="F66" s="19">
        <f>E66*(1+F79)</f>
        <v>181500.00000000003</v>
      </c>
      <c r="G66" s="19">
        <f>F66*(1+G79)</f>
        <v>199650.00000000006</v>
      </c>
      <c r="H66" s="19">
        <f>G66*(1+H79)</f>
        <v>219615.00000000009</v>
      </c>
      <c r="I66" s="19">
        <f>H66*(1+I79)</f>
        <v>241576.50000000012</v>
      </c>
      <c r="J66" s="19">
        <f>I66*(1+J79)</f>
        <v>265734.15000000014</v>
      </c>
    </row>
    <row r="67" spans="1:10" s="1" customFormat="1" outlineLevel="1" x14ac:dyDescent="0.3">
      <c r="A67" s="3" t="s">
        <v>8</v>
      </c>
      <c r="B67" s="3"/>
      <c r="D67" s="21">
        <v>67500</v>
      </c>
      <c r="E67" s="21">
        <v>74250</v>
      </c>
      <c r="F67" s="19">
        <f>F66*F80</f>
        <v>81675.000000000015</v>
      </c>
      <c r="G67" s="19">
        <f>G66*G80</f>
        <v>89842.500000000029</v>
      </c>
      <c r="H67" s="19">
        <f>H66*H80</f>
        <v>98826.750000000044</v>
      </c>
      <c r="I67" s="19">
        <f>I66*I80</f>
        <v>108709.42500000006</v>
      </c>
      <c r="J67" s="19">
        <f>J66*J80</f>
        <v>119580.36750000007</v>
      </c>
    </row>
    <row r="68" spans="1:10" s="1" customFormat="1" outlineLevel="1" x14ac:dyDescent="0.3">
      <c r="A68" s="10" t="s">
        <v>7</v>
      </c>
      <c r="B68" s="10"/>
      <c r="C68" s="9"/>
      <c r="D68" s="22">
        <f>D66-D67</f>
        <v>82500</v>
      </c>
      <c r="E68" s="22">
        <f>E66-E67</f>
        <v>90750</v>
      </c>
      <c r="F68" s="22">
        <f>F66-F67</f>
        <v>99825.000000000015</v>
      </c>
      <c r="G68" s="22">
        <f>G66-G67</f>
        <v>109807.50000000003</v>
      </c>
      <c r="H68" s="22">
        <f>H66-H67</f>
        <v>120788.25000000004</v>
      </c>
      <c r="I68" s="22">
        <f>I66-I67</f>
        <v>132867.07500000007</v>
      </c>
      <c r="J68" s="22">
        <f>J66-J67</f>
        <v>146153.78250000009</v>
      </c>
    </row>
    <row r="69" spans="1:10" s="1" customFormat="1" outlineLevel="1" x14ac:dyDescent="0.3">
      <c r="A69" s="3" t="s">
        <v>6</v>
      </c>
      <c r="B69" s="3"/>
      <c r="D69" s="21">
        <v>16500</v>
      </c>
      <c r="E69" s="21">
        <v>18150</v>
      </c>
      <c r="F69" s="19">
        <f>F81</f>
        <v>20000</v>
      </c>
      <c r="G69" s="19">
        <f>G81</f>
        <v>20000</v>
      </c>
      <c r="H69" s="19">
        <f>H81</f>
        <v>20000</v>
      </c>
      <c r="I69" s="19">
        <f>I81</f>
        <v>20000</v>
      </c>
      <c r="J69" s="19">
        <f>J81</f>
        <v>20000</v>
      </c>
    </row>
    <row r="70" spans="1:10" s="1" customFormat="1" outlineLevel="1" x14ac:dyDescent="0.3">
      <c r="A70" s="10" t="s">
        <v>5</v>
      </c>
      <c r="B70" s="10"/>
      <c r="C70" s="9"/>
      <c r="D70" s="22">
        <f>D68-D69</f>
        <v>66000</v>
      </c>
      <c r="E70" s="22">
        <f>E68-E69</f>
        <v>72600</v>
      </c>
      <c r="F70" s="22">
        <f>F68-F69</f>
        <v>79825.000000000015</v>
      </c>
      <c r="G70" s="22">
        <f>G68-G69</f>
        <v>89807.500000000029</v>
      </c>
      <c r="H70" s="22">
        <f>H68-H69</f>
        <v>100788.25000000004</v>
      </c>
      <c r="I70" s="22">
        <f>I68-I69</f>
        <v>112867.07500000007</v>
      </c>
      <c r="J70" s="22">
        <f>J68-J69</f>
        <v>126153.78250000009</v>
      </c>
    </row>
    <row r="71" spans="1:10" s="1" customFormat="1" outlineLevel="1" x14ac:dyDescent="0.3">
      <c r="A71" s="3" t="s">
        <v>4</v>
      </c>
      <c r="B71" s="3"/>
      <c r="D71" s="21">
        <v>6600</v>
      </c>
      <c r="E71" s="21">
        <v>7260</v>
      </c>
      <c r="F71" s="19">
        <f>F66*F82</f>
        <v>7986.0000000000009</v>
      </c>
      <c r="G71" s="19">
        <f>G66*G82</f>
        <v>8784.6000000000022</v>
      </c>
      <c r="H71" s="19">
        <f>H66*H82</f>
        <v>9663.0600000000031</v>
      </c>
      <c r="I71" s="19">
        <f>I66*I82</f>
        <v>10629.366000000004</v>
      </c>
      <c r="J71" s="19">
        <f>J66*J82</f>
        <v>11692.302600000006</v>
      </c>
    </row>
    <row r="72" spans="1:10" s="1" customFormat="1" outlineLevel="1" x14ac:dyDescent="0.3">
      <c r="A72" s="3" t="s">
        <v>3</v>
      </c>
      <c r="B72" s="3"/>
      <c r="D72" s="21">
        <v>1000</v>
      </c>
      <c r="E72" s="21">
        <v>1000</v>
      </c>
      <c r="F72" s="19">
        <f>F83</f>
        <v>1000</v>
      </c>
      <c r="G72" s="19">
        <f>G83</f>
        <v>1000</v>
      </c>
      <c r="H72" s="19">
        <f>H83</f>
        <v>1000</v>
      </c>
      <c r="I72" s="19">
        <f>I83</f>
        <v>1000</v>
      </c>
      <c r="J72" s="19">
        <f>J83</f>
        <v>1000</v>
      </c>
    </row>
    <row r="73" spans="1:10" s="1" customFormat="1" outlineLevel="1" x14ac:dyDescent="0.3">
      <c r="A73" s="10" t="s">
        <v>2</v>
      </c>
      <c r="B73" s="10"/>
      <c r="C73" s="9"/>
      <c r="D73" s="22">
        <f>D70-D71-D72</f>
        <v>58400</v>
      </c>
      <c r="E73" s="22">
        <f>E70-E71-E72</f>
        <v>64340</v>
      </c>
      <c r="F73" s="22">
        <f>F70-F71-F72</f>
        <v>70839.000000000015</v>
      </c>
      <c r="G73" s="22">
        <f>G70-G71-G72</f>
        <v>80022.900000000023</v>
      </c>
      <c r="H73" s="22">
        <f>H70-H71-H72</f>
        <v>90125.190000000046</v>
      </c>
      <c r="I73" s="22">
        <f>I70-I71-I72</f>
        <v>101237.70900000006</v>
      </c>
      <c r="J73" s="22">
        <f>J70-J71-J72</f>
        <v>113461.47990000008</v>
      </c>
    </row>
    <row r="74" spans="1:10" s="1" customFormat="1" outlineLevel="1" x14ac:dyDescent="0.3">
      <c r="A74" s="3" t="s">
        <v>1</v>
      </c>
      <c r="B74" s="3"/>
      <c r="D74" s="21">
        <v>17520</v>
      </c>
      <c r="E74" s="21">
        <v>19302</v>
      </c>
      <c r="F74" s="19">
        <f>F73*F84</f>
        <v>21251.700000000004</v>
      </c>
      <c r="G74" s="19">
        <f>G73*G84</f>
        <v>24006.870000000006</v>
      </c>
      <c r="H74" s="19">
        <f>H73*H84</f>
        <v>27037.557000000012</v>
      </c>
      <c r="I74" s="19">
        <f>I73*I84</f>
        <v>30371.312700000017</v>
      </c>
      <c r="J74" s="19">
        <f>J73*J84</f>
        <v>34038.443970000022</v>
      </c>
    </row>
    <row r="75" spans="1:10" s="1" customFormat="1" ht="15" outlineLevel="1" thickBot="1" x14ac:dyDescent="0.35">
      <c r="A75" s="6" t="s">
        <v>0</v>
      </c>
      <c r="B75" s="6"/>
      <c r="C75" s="5"/>
      <c r="D75" s="20">
        <f>D73-D74</f>
        <v>40880</v>
      </c>
      <c r="E75" s="20">
        <f>E73-E74</f>
        <v>45038</v>
      </c>
      <c r="F75" s="20">
        <f>F73-F74</f>
        <v>49587.30000000001</v>
      </c>
      <c r="G75" s="20">
        <f>G73-G74</f>
        <v>56016.030000000013</v>
      </c>
      <c r="H75" s="20">
        <f>H73-H74</f>
        <v>63087.633000000031</v>
      </c>
      <c r="I75" s="20">
        <f>I73-I74</f>
        <v>70866.396300000051</v>
      </c>
      <c r="J75" s="20">
        <f>J73-J74</f>
        <v>79423.035930000056</v>
      </c>
    </row>
    <row r="76" spans="1:10" s="1" customFormat="1" ht="15" thickTop="1" x14ac:dyDescent="0.3">
      <c r="F76" s="19"/>
      <c r="G76" s="19"/>
      <c r="H76" s="19"/>
      <c r="I76" s="19"/>
      <c r="J76" s="19"/>
    </row>
    <row r="78" spans="1:10" s="1" customFormat="1" x14ac:dyDescent="0.3">
      <c r="A78" s="15" t="s">
        <v>16</v>
      </c>
      <c r="B78" s="15"/>
      <c r="C78" s="15"/>
      <c r="D78" s="15"/>
      <c r="E78" s="18"/>
      <c r="F78" s="18"/>
      <c r="G78" s="18"/>
      <c r="H78" s="18"/>
      <c r="I78" s="18"/>
      <c r="J78" s="18"/>
    </row>
    <row r="79" spans="1:10" s="1" customFormat="1" outlineLevel="1" x14ac:dyDescent="0.3">
      <c r="A79" s="1" t="s">
        <v>15</v>
      </c>
      <c r="E79" s="16">
        <f>(E66-D66)/D66</f>
        <v>0.1</v>
      </c>
      <c r="F79" s="16">
        <v>0.1</v>
      </c>
      <c r="G79" s="16">
        <v>0.1</v>
      </c>
      <c r="H79" s="16">
        <v>0.1</v>
      </c>
      <c r="I79" s="16">
        <v>0.1</v>
      </c>
      <c r="J79" s="16">
        <v>0.1</v>
      </c>
    </row>
    <row r="80" spans="1:10" s="1" customFormat="1" outlineLevel="1" x14ac:dyDescent="0.3">
      <c r="A80" s="1" t="s">
        <v>14</v>
      </c>
      <c r="D80" s="16">
        <f>D67/D66</f>
        <v>0.45</v>
      </c>
      <c r="E80" s="16">
        <f>E67/E66</f>
        <v>0.45</v>
      </c>
      <c r="F80" s="16">
        <v>0.45</v>
      </c>
      <c r="G80" s="16">
        <v>0.45</v>
      </c>
      <c r="H80" s="16">
        <v>0.45</v>
      </c>
      <c r="I80" s="16">
        <v>0.45</v>
      </c>
      <c r="J80" s="16">
        <v>0.45</v>
      </c>
    </row>
    <row r="81" spans="1:10" s="1" customFormat="1" outlineLevel="1" x14ac:dyDescent="0.3">
      <c r="A81" s="1" t="s">
        <v>6</v>
      </c>
      <c r="D81" s="17">
        <f>D69</f>
        <v>16500</v>
      </c>
      <c r="E81" s="17">
        <f>E69</f>
        <v>18150</v>
      </c>
      <c r="F81" s="17">
        <v>20000</v>
      </c>
      <c r="G81" s="17">
        <v>20000</v>
      </c>
      <c r="H81" s="17">
        <v>20000</v>
      </c>
      <c r="I81" s="17">
        <v>20000</v>
      </c>
      <c r="J81" s="17">
        <v>20000</v>
      </c>
    </row>
    <row r="82" spans="1:10" s="1" customFormat="1" outlineLevel="1" x14ac:dyDescent="0.3">
      <c r="A82" s="1" t="s">
        <v>13</v>
      </c>
      <c r="D82" s="16">
        <f>D71/D66</f>
        <v>4.3999999999999997E-2</v>
      </c>
      <c r="E82" s="16">
        <f>E71/E66</f>
        <v>4.3999999999999997E-2</v>
      </c>
      <c r="F82" s="16">
        <v>4.3999999999999997E-2</v>
      </c>
      <c r="G82" s="16">
        <v>4.3999999999999997E-2</v>
      </c>
      <c r="H82" s="16">
        <v>4.3999999999999997E-2</v>
      </c>
      <c r="I82" s="16">
        <v>4.3999999999999997E-2</v>
      </c>
      <c r="J82" s="16">
        <v>4.3999999999999997E-2</v>
      </c>
    </row>
    <row r="83" spans="1:10" s="1" customFormat="1" outlineLevel="1" x14ac:dyDescent="0.3">
      <c r="A83" s="1" t="s">
        <v>3</v>
      </c>
      <c r="D83" s="17">
        <f>D72</f>
        <v>1000</v>
      </c>
      <c r="E83" s="17">
        <f>E72</f>
        <v>1000</v>
      </c>
      <c r="F83" s="17">
        <v>1000</v>
      </c>
      <c r="G83" s="17">
        <v>1000</v>
      </c>
      <c r="H83" s="17">
        <v>1000</v>
      </c>
      <c r="I83" s="17">
        <v>1000</v>
      </c>
      <c r="J83" s="17">
        <v>1000</v>
      </c>
    </row>
    <row r="84" spans="1:10" s="1" customFormat="1" outlineLevel="1" x14ac:dyDescent="0.3">
      <c r="A84" s="1" t="s">
        <v>12</v>
      </c>
      <c r="D84" s="16">
        <f>D74/D73</f>
        <v>0.3</v>
      </c>
      <c r="E84" s="16">
        <f>E74/E73</f>
        <v>0.3</v>
      </c>
      <c r="F84" s="16">
        <v>0.3</v>
      </c>
      <c r="G84" s="16">
        <v>0.3</v>
      </c>
      <c r="H84" s="16">
        <v>0.3</v>
      </c>
      <c r="I84" s="16">
        <v>0.3</v>
      </c>
      <c r="J84" s="16">
        <v>0.3</v>
      </c>
    </row>
    <row r="87" spans="1:10" s="27" customFormat="1" x14ac:dyDescent="0.3">
      <c r="A87" s="27" t="s">
        <v>24</v>
      </c>
    </row>
    <row r="88" spans="1:10" s="27" customFormat="1" x14ac:dyDescent="0.3">
      <c r="A88" s="27" t="s">
        <v>23</v>
      </c>
    </row>
    <row r="89" spans="1:10" s="27" customFormat="1" x14ac:dyDescent="0.3">
      <c r="A89" s="27" t="s">
        <v>22</v>
      </c>
    </row>
    <row r="90" spans="1:10" s="27" customFormat="1" x14ac:dyDescent="0.3">
      <c r="A90" s="27" t="s">
        <v>21</v>
      </c>
    </row>
    <row r="91" spans="1:10" s="27" customFormat="1" x14ac:dyDescent="0.3">
      <c r="A91" s="27" t="s">
        <v>20</v>
      </c>
    </row>
    <row r="92" spans="1:10" s="27" customFormat="1" x14ac:dyDescent="0.3">
      <c r="A92" s="27" t="s">
        <v>19</v>
      </c>
    </row>
    <row r="93" spans="1:10" s="27" customFormat="1" x14ac:dyDescent="0.3">
      <c r="A93" s="27" t="s">
        <v>18</v>
      </c>
    </row>
    <row r="96" spans="1:10" s="23" customFormat="1" ht="15.6" x14ac:dyDescent="0.3">
      <c r="A96" s="26" t="s">
        <v>17</v>
      </c>
      <c r="B96" s="26"/>
      <c r="C96" s="26"/>
      <c r="D96" s="25">
        <v>2016</v>
      </c>
      <c r="E96" s="25">
        <f>D96+1</f>
        <v>2017</v>
      </c>
      <c r="F96" s="24">
        <f>E96+1</f>
        <v>2018</v>
      </c>
      <c r="G96" s="24">
        <f>F96+1</f>
        <v>2019</v>
      </c>
      <c r="H96" s="24">
        <f>G96+1</f>
        <v>2020</v>
      </c>
      <c r="I96" s="24">
        <f>H96+1</f>
        <v>2021</v>
      </c>
      <c r="J96" s="24">
        <f>I96+1</f>
        <v>2022</v>
      </c>
    </row>
    <row r="98" spans="1:10" s="1" customFormat="1" x14ac:dyDescent="0.3">
      <c r="A98" s="15" t="str">
        <f>"Income Statement "&amp;A96</f>
        <v>Income Statement USD $000S</v>
      </c>
      <c r="B98" s="15"/>
      <c r="C98" s="15"/>
      <c r="D98" s="15"/>
      <c r="E98" s="18"/>
      <c r="F98" s="18"/>
      <c r="G98" s="18"/>
      <c r="H98" s="18"/>
      <c r="I98" s="18"/>
      <c r="J98" s="18"/>
    </row>
    <row r="99" spans="1:10" s="1" customFormat="1" outlineLevel="1" x14ac:dyDescent="0.3">
      <c r="A99" s="3" t="s">
        <v>9</v>
      </c>
      <c r="B99" s="3"/>
      <c r="D99" s="21">
        <v>150000</v>
      </c>
      <c r="E99" s="21">
        <v>165000</v>
      </c>
      <c r="F99" s="19">
        <f>E99*(1+F112)</f>
        <v>181500.00000000003</v>
      </c>
      <c r="G99" s="19">
        <f>F99*(1+G112)</f>
        <v>199650.00000000006</v>
      </c>
      <c r="H99" s="19">
        <f>G99*(1+H112)</f>
        <v>219615.00000000009</v>
      </c>
      <c r="I99" s="19">
        <f>H99*(1+I112)</f>
        <v>241576.50000000012</v>
      </c>
      <c r="J99" s="19">
        <f>I99*(1+J112)</f>
        <v>265734.15000000014</v>
      </c>
    </row>
    <row r="100" spans="1:10" s="1" customFormat="1" outlineLevel="1" x14ac:dyDescent="0.3">
      <c r="A100" s="3" t="s">
        <v>8</v>
      </c>
      <c r="B100" s="3"/>
      <c r="D100" s="21">
        <v>67500</v>
      </c>
      <c r="E100" s="21">
        <v>74250</v>
      </c>
      <c r="F100" s="19">
        <f>F99*F113</f>
        <v>81675.000000000015</v>
      </c>
      <c r="G100" s="19">
        <f>G99*G113</f>
        <v>89842.500000000029</v>
      </c>
      <c r="H100" s="19">
        <f>H99*H113</f>
        <v>98826.750000000044</v>
      </c>
      <c r="I100" s="19">
        <f>I99*I113</f>
        <v>108709.42500000006</v>
      </c>
      <c r="J100" s="19">
        <f>J99*J113</f>
        <v>119580.36750000007</v>
      </c>
    </row>
    <row r="101" spans="1:10" s="1" customFormat="1" outlineLevel="1" x14ac:dyDescent="0.3">
      <c r="A101" s="10" t="s">
        <v>7</v>
      </c>
      <c r="B101" s="10"/>
      <c r="C101" s="9"/>
      <c r="D101" s="22">
        <f>D99-D100</f>
        <v>82500</v>
      </c>
      <c r="E101" s="22">
        <f>E99-E100</f>
        <v>90750</v>
      </c>
      <c r="F101" s="22">
        <f>F99-F100</f>
        <v>99825.000000000015</v>
      </c>
      <c r="G101" s="22">
        <f>G99-G100</f>
        <v>109807.50000000003</v>
      </c>
      <c r="H101" s="22">
        <f>H99-H100</f>
        <v>120788.25000000004</v>
      </c>
      <c r="I101" s="22">
        <f>I99-I100</f>
        <v>132867.07500000007</v>
      </c>
      <c r="J101" s="22">
        <f>J99-J100</f>
        <v>146153.78250000009</v>
      </c>
    </row>
    <row r="102" spans="1:10" s="1" customFormat="1" outlineLevel="1" x14ac:dyDescent="0.3">
      <c r="A102" s="3" t="s">
        <v>6</v>
      </c>
      <c r="B102" s="3"/>
      <c r="D102" s="21">
        <v>16500</v>
      </c>
      <c r="E102" s="21">
        <v>18150</v>
      </c>
      <c r="F102" s="19">
        <f>F114</f>
        <v>20000</v>
      </c>
      <c r="G102" s="19">
        <f>G114</f>
        <v>20000</v>
      </c>
      <c r="H102" s="19">
        <f>H114</f>
        <v>20000</v>
      </c>
      <c r="I102" s="19">
        <f>I114</f>
        <v>20000</v>
      </c>
      <c r="J102" s="19">
        <f>J114</f>
        <v>20000</v>
      </c>
    </row>
    <row r="103" spans="1:10" s="1" customFormat="1" outlineLevel="1" x14ac:dyDescent="0.3">
      <c r="A103" s="10" t="s">
        <v>5</v>
      </c>
      <c r="B103" s="10"/>
      <c r="C103" s="9"/>
      <c r="D103" s="22">
        <f>D101-D102</f>
        <v>66000</v>
      </c>
      <c r="E103" s="22">
        <f>E101-E102</f>
        <v>72600</v>
      </c>
      <c r="F103" s="22">
        <f>F101-F102</f>
        <v>79825.000000000015</v>
      </c>
      <c r="G103" s="22">
        <f>G101-G102</f>
        <v>89807.500000000029</v>
      </c>
      <c r="H103" s="22">
        <f>H101-H102</f>
        <v>100788.25000000004</v>
      </c>
      <c r="I103" s="22">
        <f>I101-I102</f>
        <v>112867.07500000007</v>
      </c>
      <c r="J103" s="22">
        <f>J101-J102</f>
        <v>126153.78250000009</v>
      </c>
    </row>
    <row r="104" spans="1:10" s="1" customFormat="1" outlineLevel="1" x14ac:dyDescent="0.3">
      <c r="A104" s="3" t="s">
        <v>4</v>
      </c>
      <c r="B104" s="3"/>
      <c r="D104" s="21">
        <v>6600</v>
      </c>
      <c r="E104" s="21">
        <v>7260</v>
      </c>
      <c r="F104" s="19">
        <f>F99*F115</f>
        <v>7986.0000000000009</v>
      </c>
      <c r="G104" s="19">
        <f>G99*G115</f>
        <v>8784.6000000000022</v>
      </c>
      <c r="H104" s="19">
        <f>H99*H115</f>
        <v>9663.0600000000031</v>
      </c>
      <c r="I104" s="19">
        <f>I99*I115</f>
        <v>10629.366000000004</v>
      </c>
      <c r="J104" s="19">
        <f>J99*J115</f>
        <v>11692.302600000006</v>
      </c>
    </row>
    <row r="105" spans="1:10" s="1" customFormat="1" outlineLevel="1" x14ac:dyDescent="0.3">
      <c r="A105" s="3" t="s">
        <v>3</v>
      </c>
      <c r="B105" s="3"/>
      <c r="D105" s="21">
        <v>1000</v>
      </c>
      <c r="E105" s="21">
        <v>1000</v>
      </c>
      <c r="F105" s="19">
        <f>F116</f>
        <v>1000</v>
      </c>
      <c r="G105" s="19">
        <f>G116</f>
        <v>1000</v>
      </c>
      <c r="H105" s="19">
        <f>H116</f>
        <v>1000</v>
      </c>
      <c r="I105" s="19">
        <f>I116</f>
        <v>1000</v>
      </c>
      <c r="J105" s="19">
        <f>J116</f>
        <v>1000</v>
      </c>
    </row>
    <row r="106" spans="1:10" s="1" customFormat="1" outlineLevel="1" x14ac:dyDescent="0.3">
      <c r="A106" s="10" t="s">
        <v>2</v>
      </c>
      <c r="B106" s="10"/>
      <c r="C106" s="9"/>
      <c r="D106" s="22">
        <f>D103-D104-D105</f>
        <v>58400</v>
      </c>
      <c r="E106" s="22">
        <f>E103-E104-E105</f>
        <v>64340</v>
      </c>
      <c r="F106" s="22">
        <f>F103-F104-F105</f>
        <v>70839.000000000015</v>
      </c>
      <c r="G106" s="22">
        <f>G103-G104-G105</f>
        <v>80022.900000000023</v>
      </c>
      <c r="H106" s="22">
        <f>H103-H104-H105</f>
        <v>90125.190000000046</v>
      </c>
      <c r="I106" s="22">
        <f>I103-I104-I105</f>
        <v>101237.70900000006</v>
      </c>
      <c r="J106" s="22">
        <f>J103-J104-J105</f>
        <v>113461.47990000008</v>
      </c>
    </row>
    <row r="107" spans="1:10" s="1" customFormat="1" outlineLevel="1" x14ac:dyDescent="0.3">
      <c r="A107" s="3" t="s">
        <v>1</v>
      </c>
      <c r="B107" s="3"/>
      <c r="D107" s="21">
        <v>17520</v>
      </c>
      <c r="E107" s="21">
        <v>19302</v>
      </c>
      <c r="F107" s="19">
        <f>F106*F117</f>
        <v>21251.700000000004</v>
      </c>
      <c r="G107" s="19">
        <f>G106*G117</f>
        <v>24006.870000000006</v>
      </c>
      <c r="H107" s="19">
        <f>H106*H117</f>
        <v>27037.557000000012</v>
      </c>
      <c r="I107" s="19">
        <f>I106*I117</f>
        <v>30371.312700000017</v>
      </c>
      <c r="J107" s="19">
        <f>J106*J117</f>
        <v>34038.443970000022</v>
      </c>
    </row>
    <row r="108" spans="1:10" s="1" customFormat="1" ht="15" outlineLevel="1" thickBot="1" x14ac:dyDescent="0.35">
      <c r="A108" s="6" t="s">
        <v>0</v>
      </c>
      <c r="B108" s="6"/>
      <c r="C108" s="5"/>
      <c r="D108" s="20">
        <f>D106-D107</f>
        <v>40880</v>
      </c>
      <c r="E108" s="20">
        <f>E106-E107</f>
        <v>45038</v>
      </c>
      <c r="F108" s="20">
        <f>F106-F107</f>
        <v>49587.30000000001</v>
      </c>
      <c r="G108" s="20">
        <f>G106-G107</f>
        <v>56016.030000000013</v>
      </c>
      <c r="H108" s="20">
        <f>H106-H107</f>
        <v>63087.633000000031</v>
      </c>
      <c r="I108" s="20">
        <f>I106-I107</f>
        <v>70866.396300000051</v>
      </c>
      <c r="J108" s="20">
        <f>J106-J107</f>
        <v>79423.035930000056</v>
      </c>
    </row>
    <row r="109" spans="1:10" s="1" customFormat="1" ht="15" thickTop="1" x14ac:dyDescent="0.3">
      <c r="F109" s="19"/>
      <c r="G109" s="19"/>
      <c r="H109" s="19"/>
      <c r="I109" s="19"/>
      <c r="J109" s="19"/>
    </row>
    <row r="111" spans="1:10" s="1" customFormat="1" x14ac:dyDescent="0.3">
      <c r="A111" s="15" t="s">
        <v>16</v>
      </c>
      <c r="B111" s="15"/>
      <c r="C111" s="15"/>
      <c r="D111" s="15"/>
      <c r="E111" s="18"/>
      <c r="F111" s="18"/>
      <c r="G111" s="18"/>
      <c r="H111" s="18"/>
      <c r="I111" s="18"/>
      <c r="J111" s="18"/>
    </row>
    <row r="112" spans="1:10" s="1" customFormat="1" outlineLevel="1" x14ac:dyDescent="0.3">
      <c r="A112" s="1" t="s">
        <v>15</v>
      </c>
      <c r="E112" s="16">
        <f>(E99-D99)/D99</f>
        <v>0.1</v>
      </c>
      <c r="F112" s="16">
        <v>0.1</v>
      </c>
      <c r="G112" s="16">
        <v>0.1</v>
      </c>
      <c r="H112" s="16">
        <v>0.1</v>
      </c>
      <c r="I112" s="16">
        <v>0.1</v>
      </c>
      <c r="J112" s="16">
        <v>0.1</v>
      </c>
    </row>
    <row r="113" spans="1:10" s="1" customFormat="1" outlineLevel="1" x14ac:dyDescent="0.3">
      <c r="A113" s="1" t="s">
        <v>14</v>
      </c>
      <c r="D113" s="16">
        <f>D100/D99</f>
        <v>0.45</v>
      </c>
      <c r="E113" s="16">
        <f>E100/E99</f>
        <v>0.45</v>
      </c>
      <c r="F113" s="16">
        <v>0.45</v>
      </c>
      <c r="G113" s="16">
        <v>0.45</v>
      </c>
      <c r="H113" s="16">
        <v>0.45</v>
      </c>
      <c r="I113" s="16">
        <v>0.45</v>
      </c>
      <c r="J113" s="16">
        <v>0.45</v>
      </c>
    </row>
    <row r="114" spans="1:10" s="1" customFormat="1" outlineLevel="1" x14ac:dyDescent="0.3">
      <c r="A114" s="1" t="s">
        <v>6</v>
      </c>
      <c r="D114" s="17">
        <f>D102</f>
        <v>16500</v>
      </c>
      <c r="E114" s="17">
        <f>E102</f>
        <v>18150</v>
      </c>
      <c r="F114" s="17">
        <v>20000</v>
      </c>
      <c r="G114" s="17">
        <v>20000</v>
      </c>
      <c r="H114" s="17">
        <v>20000</v>
      </c>
      <c r="I114" s="17">
        <v>20000</v>
      </c>
      <c r="J114" s="17">
        <v>20000</v>
      </c>
    </row>
    <row r="115" spans="1:10" s="1" customFormat="1" outlineLevel="1" x14ac:dyDescent="0.3">
      <c r="A115" s="1" t="s">
        <v>13</v>
      </c>
      <c r="D115" s="16">
        <f>D104/D99</f>
        <v>4.3999999999999997E-2</v>
      </c>
      <c r="E115" s="16">
        <f>E104/E99</f>
        <v>4.3999999999999997E-2</v>
      </c>
      <c r="F115" s="16">
        <v>4.3999999999999997E-2</v>
      </c>
      <c r="G115" s="16">
        <v>4.3999999999999997E-2</v>
      </c>
      <c r="H115" s="16">
        <v>4.3999999999999997E-2</v>
      </c>
      <c r="I115" s="16">
        <v>4.3999999999999997E-2</v>
      </c>
      <c r="J115" s="16">
        <v>4.3999999999999997E-2</v>
      </c>
    </row>
    <row r="116" spans="1:10" s="1" customFormat="1" outlineLevel="1" x14ac:dyDescent="0.3">
      <c r="A116" s="1" t="s">
        <v>3</v>
      </c>
      <c r="D116" s="17">
        <f>D105</f>
        <v>1000</v>
      </c>
      <c r="E116" s="17">
        <f>E105</f>
        <v>1000</v>
      </c>
      <c r="F116" s="17">
        <v>1000</v>
      </c>
      <c r="G116" s="17">
        <v>1000</v>
      </c>
      <c r="H116" s="17">
        <v>1000</v>
      </c>
      <c r="I116" s="17">
        <v>1000</v>
      </c>
      <c r="J116" s="17">
        <v>1000</v>
      </c>
    </row>
    <row r="117" spans="1:10" s="1" customFormat="1" outlineLevel="1" x14ac:dyDescent="0.3">
      <c r="A117" s="1" t="s">
        <v>12</v>
      </c>
      <c r="D117" s="16">
        <f>D107/D106</f>
        <v>0.3</v>
      </c>
      <c r="E117" s="16">
        <f>E107/E106</f>
        <v>0.3</v>
      </c>
      <c r="F117" s="16">
        <v>0.3</v>
      </c>
      <c r="G117" s="16">
        <v>0.3</v>
      </c>
      <c r="H117" s="16">
        <v>0.3</v>
      </c>
      <c r="I117" s="16">
        <v>0.3</v>
      </c>
      <c r="J117" s="16">
        <v>0.3</v>
      </c>
    </row>
    <row r="120" spans="1:10" s="1" customFormat="1" x14ac:dyDescent="0.3">
      <c r="A120" s="15" t="s">
        <v>11</v>
      </c>
      <c r="B120" s="15"/>
      <c r="C120" s="15"/>
      <c r="D120" s="15"/>
      <c r="E120" s="15"/>
      <c r="F120" s="15"/>
      <c r="G120" s="15"/>
      <c r="H120" s="15"/>
      <c r="I120" s="15"/>
      <c r="J120" s="15"/>
    </row>
    <row r="121" spans="1:10" s="1" customFormat="1" outlineLevel="1" x14ac:dyDescent="0.3">
      <c r="A121" s="14" t="s">
        <v>10</v>
      </c>
    </row>
    <row r="122" spans="1:10" s="1" customFormat="1" outlineLevel="1" x14ac:dyDescent="0.3">
      <c r="A122" s="3" t="s">
        <v>9</v>
      </c>
      <c r="B122" s="3"/>
      <c r="D122" s="7">
        <f>D99/D$99</f>
        <v>1</v>
      </c>
      <c r="E122" s="7">
        <f>E99/E$99</f>
        <v>1</v>
      </c>
      <c r="F122" s="7">
        <f>F99/F$99</f>
        <v>1</v>
      </c>
      <c r="G122" s="7">
        <f>G99/G$99</f>
        <v>1</v>
      </c>
      <c r="H122" s="7">
        <f>H99/H$99</f>
        <v>1</v>
      </c>
      <c r="I122" s="7">
        <f>I99/I$99</f>
        <v>1</v>
      </c>
      <c r="J122" s="7">
        <f>J99/J$99</f>
        <v>1</v>
      </c>
    </row>
    <row r="123" spans="1:10" s="1" customFormat="1" outlineLevel="1" x14ac:dyDescent="0.3">
      <c r="A123" s="3" t="s">
        <v>8</v>
      </c>
      <c r="B123" s="3"/>
      <c r="D123" s="7">
        <f>D100/D$99</f>
        <v>0.45</v>
      </c>
      <c r="E123" s="7">
        <f>E100/E$99</f>
        <v>0.45</v>
      </c>
      <c r="F123" s="7">
        <f>F100/F$99</f>
        <v>0.45</v>
      </c>
      <c r="G123" s="7">
        <f>G100/G$99</f>
        <v>0.45</v>
      </c>
      <c r="H123" s="7">
        <f>H100/H$99</f>
        <v>0.45</v>
      </c>
      <c r="I123" s="7">
        <f>I100/I$99</f>
        <v>0.45</v>
      </c>
      <c r="J123" s="7">
        <f>J100/J$99</f>
        <v>0.45</v>
      </c>
    </row>
    <row r="124" spans="1:10" s="1" customFormat="1" outlineLevel="1" x14ac:dyDescent="0.3">
      <c r="A124" s="10" t="s">
        <v>7</v>
      </c>
      <c r="B124" s="10"/>
      <c r="C124" s="9"/>
      <c r="D124" s="7">
        <f>D101/D$99</f>
        <v>0.55000000000000004</v>
      </c>
      <c r="E124" s="7">
        <f>E101/E$99</f>
        <v>0.55000000000000004</v>
      </c>
      <c r="F124" s="7">
        <f>F101/F$99</f>
        <v>0.55000000000000004</v>
      </c>
      <c r="G124" s="7">
        <f>G101/G$99</f>
        <v>0.54999999999999993</v>
      </c>
      <c r="H124" s="7">
        <f>H101/H$99</f>
        <v>0.54999999999999993</v>
      </c>
      <c r="I124" s="7">
        <f>I101/I$99</f>
        <v>0.55000000000000004</v>
      </c>
      <c r="J124" s="7">
        <f>J101/J$99</f>
        <v>0.55000000000000004</v>
      </c>
    </row>
    <row r="125" spans="1:10" s="1" customFormat="1" outlineLevel="1" x14ac:dyDescent="0.3">
      <c r="A125" s="3" t="s">
        <v>6</v>
      </c>
      <c r="B125" s="3"/>
      <c r="D125" s="7">
        <f>D102/D$99</f>
        <v>0.11</v>
      </c>
      <c r="E125" s="7">
        <f>E102/E$99</f>
        <v>0.11</v>
      </c>
      <c r="F125" s="7">
        <f>F102/F$99</f>
        <v>0.11019283746556473</v>
      </c>
      <c r="G125" s="7">
        <f>G102/G$99</f>
        <v>0.100175306786877</v>
      </c>
      <c r="H125" s="7">
        <f>H102/H$99</f>
        <v>9.1068460715342719E-2</v>
      </c>
      <c r="I125" s="7">
        <f>I102/I$99</f>
        <v>8.2789509741220652E-2</v>
      </c>
      <c r="J125" s="7">
        <f>J102/J$99</f>
        <v>7.5263190673836952E-2</v>
      </c>
    </row>
    <row r="126" spans="1:10" s="1" customFormat="1" outlineLevel="1" x14ac:dyDescent="0.3">
      <c r="A126" s="10" t="s">
        <v>5</v>
      </c>
      <c r="B126" s="10"/>
      <c r="C126" s="9"/>
      <c r="D126" s="7">
        <f>D103/D$99</f>
        <v>0.44</v>
      </c>
      <c r="E126" s="7">
        <f>E103/E$99</f>
        <v>0.44</v>
      </c>
      <c r="F126" s="7">
        <f>F103/F$99</f>
        <v>0.43980716253443525</v>
      </c>
      <c r="G126" s="7">
        <f>G103/G$99</f>
        <v>0.44982469321312296</v>
      </c>
      <c r="H126" s="7">
        <f>H103/H$99</f>
        <v>0.45893153928465724</v>
      </c>
      <c r="I126" s="7">
        <f>I103/I$99</f>
        <v>0.46721049025877937</v>
      </c>
      <c r="J126" s="7">
        <f>J103/J$99</f>
        <v>0.47473680932616308</v>
      </c>
    </row>
    <row r="127" spans="1:10" s="1" customFormat="1" outlineLevel="1" x14ac:dyDescent="0.3">
      <c r="A127" s="3" t="s">
        <v>4</v>
      </c>
      <c r="B127" s="3"/>
      <c r="D127" s="7">
        <f>D104/D$99</f>
        <v>4.3999999999999997E-2</v>
      </c>
      <c r="E127" s="7">
        <f>E104/E$99</f>
        <v>4.3999999999999997E-2</v>
      </c>
      <c r="F127" s="7">
        <f>F104/F$99</f>
        <v>4.3999999999999997E-2</v>
      </c>
      <c r="G127" s="7">
        <f>G104/G$99</f>
        <v>4.3999999999999997E-2</v>
      </c>
      <c r="H127" s="7">
        <f>H104/H$99</f>
        <v>4.3999999999999997E-2</v>
      </c>
      <c r="I127" s="7">
        <f>I104/I$99</f>
        <v>4.3999999999999991E-2</v>
      </c>
      <c r="J127" s="7">
        <f>J104/J$99</f>
        <v>4.3999999999999997E-2</v>
      </c>
    </row>
    <row r="128" spans="1:10" s="1" customFormat="1" outlineLevel="1" x14ac:dyDescent="0.3">
      <c r="A128" s="3" t="s">
        <v>3</v>
      </c>
      <c r="B128" s="3"/>
      <c r="D128" s="7">
        <f>D105/D$99</f>
        <v>6.6666666666666671E-3</v>
      </c>
      <c r="E128" s="7">
        <f>E105/E$99</f>
        <v>6.0606060606060606E-3</v>
      </c>
      <c r="F128" s="7">
        <f>F105/F$99</f>
        <v>5.5096418732782362E-3</v>
      </c>
      <c r="G128" s="7">
        <f>G105/G$99</f>
        <v>5.00876533934385E-3</v>
      </c>
      <c r="H128" s="7">
        <f>H105/H$99</f>
        <v>4.5534230357671358E-3</v>
      </c>
      <c r="I128" s="7">
        <f>I105/I$99</f>
        <v>4.1394754870610322E-3</v>
      </c>
      <c r="J128" s="7">
        <f>J105/J$99</f>
        <v>3.7631595336918475E-3</v>
      </c>
    </row>
    <row r="129" spans="1:10" s="1" customFormat="1" outlineLevel="1" x14ac:dyDescent="0.3">
      <c r="A129" s="10" t="s">
        <v>2</v>
      </c>
      <c r="B129" s="10"/>
      <c r="C129" s="9"/>
      <c r="D129" s="7">
        <f>D106/D$99</f>
        <v>0.38933333333333331</v>
      </c>
      <c r="E129" s="7">
        <f>E106/E$99</f>
        <v>0.38993939393939392</v>
      </c>
      <c r="F129" s="7">
        <f>F106/F$99</f>
        <v>0.39029752066115703</v>
      </c>
      <c r="G129" s="7">
        <f>G106/G$99</f>
        <v>0.40081592787377912</v>
      </c>
      <c r="H129" s="7">
        <f>H106/H$99</f>
        <v>0.41037811624889015</v>
      </c>
      <c r="I129" s="7">
        <f>I106/I$99</f>
        <v>0.41907101477171832</v>
      </c>
      <c r="J129" s="7">
        <f>J106/J$99</f>
        <v>0.42697364979247121</v>
      </c>
    </row>
    <row r="130" spans="1:10" s="1" customFormat="1" outlineLevel="1" x14ac:dyDescent="0.3">
      <c r="A130" s="3" t="s">
        <v>1</v>
      </c>
      <c r="B130" s="3"/>
      <c r="D130" s="7">
        <f>D107/D$99</f>
        <v>0.1168</v>
      </c>
      <c r="E130" s="7">
        <f>E107/E$99</f>
        <v>0.11698181818181819</v>
      </c>
      <c r="F130" s="7">
        <f>F107/F$99</f>
        <v>0.11708925619834712</v>
      </c>
      <c r="G130" s="7">
        <f>G107/G$99</f>
        <v>0.12024477836213374</v>
      </c>
      <c r="H130" s="7">
        <f>H107/H$99</f>
        <v>0.12311343487466704</v>
      </c>
      <c r="I130" s="7">
        <f>I107/I$99</f>
        <v>0.1257213044315155</v>
      </c>
      <c r="J130" s="7">
        <f>J107/J$99</f>
        <v>0.12809209493774137</v>
      </c>
    </row>
    <row r="131" spans="1:10" s="1" customFormat="1" ht="15" outlineLevel="1" thickBot="1" x14ac:dyDescent="0.35">
      <c r="A131" s="6" t="s">
        <v>0</v>
      </c>
      <c r="B131" s="6"/>
      <c r="C131" s="5"/>
      <c r="D131" s="7">
        <f>D108/D$99</f>
        <v>0.27253333333333335</v>
      </c>
      <c r="E131" s="7">
        <f>E108/E$99</f>
        <v>0.27295757575757573</v>
      </c>
      <c r="F131" s="7">
        <f>F108/F$99</f>
        <v>0.27320826446280994</v>
      </c>
      <c r="G131" s="7">
        <f>G108/G$99</f>
        <v>0.28057114951164536</v>
      </c>
      <c r="H131" s="7">
        <f>H108/H$99</f>
        <v>0.28726468137422312</v>
      </c>
      <c r="I131" s="7">
        <f>I108/I$99</f>
        <v>0.29334971034020285</v>
      </c>
      <c r="J131" s="7">
        <f>J108/J$99</f>
        <v>0.29888155485472989</v>
      </c>
    </row>
    <row r="132" spans="1:10" s="1" customFormat="1" ht="15" outlineLevel="1" thickTop="1" x14ac:dyDescent="0.3">
      <c r="A132" s="3"/>
      <c r="B132" s="3"/>
      <c r="D132" s="7"/>
      <c r="E132" s="7"/>
      <c r="F132" s="7"/>
      <c r="G132" s="7"/>
      <c r="H132" s="7"/>
      <c r="I132" s="7"/>
      <c r="J132" s="7"/>
    </row>
    <row r="133" spans="1:10" s="1" customFormat="1" outlineLevel="1" x14ac:dyDescent="0.3"/>
    <row r="134" spans="1:10" s="1" customFormat="1" outlineLevel="1" x14ac:dyDescent="0.3">
      <c r="A134" s="12" t="str">
        <f>"Change % by "&amp;B134</f>
        <v>Change % by 0.2</v>
      </c>
      <c r="B134" s="12">
        <v>0.2</v>
      </c>
    </row>
    <row r="135" spans="1:10" s="1" customFormat="1" outlineLevel="1" x14ac:dyDescent="0.3">
      <c r="A135" s="3" t="s">
        <v>9</v>
      </c>
      <c r="B135" s="3"/>
      <c r="D135" s="7">
        <f>(1+$B$134)*D99</f>
        <v>180000</v>
      </c>
      <c r="E135" s="7">
        <f>(1+$B$134)*E99</f>
        <v>198000</v>
      </c>
      <c r="F135" s="7">
        <f>(1+$B$134)*F99</f>
        <v>217800.00000000003</v>
      </c>
      <c r="G135" s="7">
        <f>(1+$B$134)*G99</f>
        <v>239580.00000000006</v>
      </c>
      <c r="H135" s="7">
        <f>(1+$B$134)*H99</f>
        <v>263538.00000000012</v>
      </c>
      <c r="I135" s="7">
        <f>(1+$B$134)*I99</f>
        <v>289891.8000000001</v>
      </c>
      <c r="J135" s="7">
        <f>(1+$B$134)*J99</f>
        <v>318880.98000000016</v>
      </c>
    </row>
    <row r="136" spans="1:10" s="1" customFormat="1" outlineLevel="1" x14ac:dyDescent="0.3">
      <c r="A136" s="3" t="s">
        <v>8</v>
      </c>
      <c r="B136" s="3"/>
      <c r="D136" s="7">
        <f>(1+$B$134)*D100</f>
        <v>81000</v>
      </c>
      <c r="E136" s="7">
        <f>(1+$B$134)*E100</f>
        <v>89100</v>
      </c>
      <c r="F136" s="7">
        <f>(1+$B$134)*F100</f>
        <v>98010.000000000015</v>
      </c>
      <c r="G136" s="7">
        <f>(1+$B$134)*G100</f>
        <v>107811.00000000003</v>
      </c>
      <c r="H136" s="7">
        <f>(1+$B$134)*H100</f>
        <v>118592.10000000005</v>
      </c>
      <c r="I136" s="7">
        <f>(1+$B$134)*I100</f>
        <v>130451.31000000007</v>
      </c>
      <c r="J136" s="7">
        <f>(1+$B$134)*J100</f>
        <v>143496.44100000008</v>
      </c>
    </row>
    <row r="137" spans="1:10" s="1" customFormat="1" outlineLevel="1" x14ac:dyDescent="0.3">
      <c r="A137" s="10" t="s">
        <v>7</v>
      </c>
      <c r="B137" s="10"/>
      <c r="C137" s="9"/>
      <c r="D137" s="8">
        <f>(1+$B$134)*D101</f>
        <v>99000</v>
      </c>
      <c r="E137" s="8">
        <f>(1+$B$134)*E101</f>
        <v>108900</v>
      </c>
      <c r="F137" s="8">
        <f>(1+$B$134)*F101</f>
        <v>119790.00000000001</v>
      </c>
      <c r="G137" s="8">
        <f>(1+$B$134)*G101</f>
        <v>131769.00000000003</v>
      </c>
      <c r="H137" s="8">
        <f>(1+$B$134)*H101</f>
        <v>144945.90000000005</v>
      </c>
      <c r="I137" s="8">
        <f>(1+$B$134)*I101</f>
        <v>159440.49000000008</v>
      </c>
      <c r="J137" s="8">
        <f>(1+$B$134)*J101</f>
        <v>175384.53900000011</v>
      </c>
    </row>
    <row r="138" spans="1:10" s="1" customFormat="1" outlineLevel="1" x14ac:dyDescent="0.3">
      <c r="A138" s="3" t="s">
        <v>6</v>
      </c>
      <c r="B138" s="3"/>
      <c r="D138" s="7">
        <f>(1+$B$134)*D102</f>
        <v>19800</v>
      </c>
      <c r="E138" s="7">
        <f>(1+$B$134)*E102</f>
        <v>21780</v>
      </c>
      <c r="F138" s="7">
        <f>(1+$B$134)*F102</f>
        <v>24000</v>
      </c>
      <c r="G138" s="7">
        <f>(1+$B$134)*G102</f>
        <v>24000</v>
      </c>
      <c r="H138" s="7">
        <f>(1+$B$134)*H102</f>
        <v>24000</v>
      </c>
      <c r="I138" s="7">
        <f>(1+$B$134)*I102</f>
        <v>24000</v>
      </c>
      <c r="J138" s="7">
        <f>(1+$B$134)*J102</f>
        <v>24000</v>
      </c>
    </row>
    <row r="139" spans="1:10" s="1" customFormat="1" outlineLevel="1" x14ac:dyDescent="0.3">
      <c r="A139" s="10" t="s">
        <v>5</v>
      </c>
      <c r="B139" s="10"/>
      <c r="C139" s="9"/>
      <c r="D139" s="8">
        <f>(1+$B$134)*D103</f>
        <v>79200</v>
      </c>
      <c r="E139" s="8">
        <f>(1+$B$134)*E103</f>
        <v>87120</v>
      </c>
      <c r="F139" s="8">
        <f>(1+$B$134)*F103</f>
        <v>95790.000000000015</v>
      </c>
      <c r="G139" s="8">
        <f>(1+$B$134)*G103</f>
        <v>107769.00000000003</v>
      </c>
      <c r="H139" s="8">
        <f>(1+$B$134)*H103</f>
        <v>120945.90000000005</v>
      </c>
      <c r="I139" s="8">
        <f>(1+$B$134)*I103</f>
        <v>135440.49000000008</v>
      </c>
      <c r="J139" s="8">
        <f>(1+$B$134)*J103</f>
        <v>151384.53900000011</v>
      </c>
    </row>
    <row r="140" spans="1:10" s="1" customFormat="1" outlineLevel="1" x14ac:dyDescent="0.3">
      <c r="A140" s="3" t="s">
        <v>4</v>
      </c>
      <c r="B140" s="3"/>
      <c r="D140" s="7">
        <f>(1+$B$134)*D104</f>
        <v>7920</v>
      </c>
      <c r="E140" s="7">
        <f>(1+$B$134)*E104</f>
        <v>8712</v>
      </c>
      <c r="F140" s="7">
        <f>(1+$B$134)*F104</f>
        <v>9583.2000000000007</v>
      </c>
      <c r="G140" s="7">
        <f>(1+$B$134)*G104</f>
        <v>10541.520000000002</v>
      </c>
      <c r="H140" s="7">
        <f>(1+$B$134)*H104</f>
        <v>11595.672000000004</v>
      </c>
      <c r="I140" s="7">
        <f>(1+$B$134)*I104</f>
        <v>12755.239200000004</v>
      </c>
      <c r="J140" s="7">
        <f>(1+$B$134)*J104</f>
        <v>14030.763120000007</v>
      </c>
    </row>
    <row r="141" spans="1:10" s="1" customFormat="1" outlineLevel="1" x14ac:dyDescent="0.3">
      <c r="A141" s="3" t="s">
        <v>3</v>
      </c>
      <c r="B141" s="3"/>
      <c r="D141" s="7">
        <f>(1+$B$134)*D105</f>
        <v>1200</v>
      </c>
      <c r="E141" s="7">
        <f>(1+$B$134)*E105</f>
        <v>1200</v>
      </c>
      <c r="F141" s="7">
        <f>(1+$B$134)*F105</f>
        <v>1200</v>
      </c>
      <c r="G141" s="7">
        <f>(1+$B$134)*G105</f>
        <v>1200</v>
      </c>
      <c r="H141" s="7">
        <f>(1+$B$134)*H105</f>
        <v>1200</v>
      </c>
      <c r="I141" s="7">
        <f>(1+$B$134)*I105</f>
        <v>1200</v>
      </c>
      <c r="J141" s="7">
        <f>(1+$B$134)*J105</f>
        <v>1200</v>
      </c>
    </row>
    <row r="142" spans="1:10" s="1" customFormat="1" outlineLevel="1" x14ac:dyDescent="0.3">
      <c r="A142" s="10" t="s">
        <v>2</v>
      </c>
      <c r="B142" s="10"/>
      <c r="C142" s="9"/>
      <c r="D142" s="8">
        <f>(1+$B$134)*D106</f>
        <v>70080</v>
      </c>
      <c r="E142" s="8">
        <f>(1+$B$134)*E106</f>
        <v>77208</v>
      </c>
      <c r="F142" s="8">
        <f>(1+$B$134)*F106</f>
        <v>85006.800000000017</v>
      </c>
      <c r="G142" s="8">
        <f>(1+$B$134)*G106</f>
        <v>96027.480000000025</v>
      </c>
      <c r="H142" s="8">
        <f>(1+$B$134)*H106</f>
        <v>108150.22800000005</v>
      </c>
      <c r="I142" s="8">
        <f>(1+$B$134)*I106</f>
        <v>121485.25080000007</v>
      </c>
      <c r="J142" s="8">
        <f>(1+$B$134)*J106</f>
        <v>136153.77588000009</v>
      </c>
    </row>
    <row r="143" spans="1:10" s="1" customFormat="1" outlineLevel="1" x14ac:dyDescent="0.3">
      <c r="A143" s="3" t="s">
        <v>1</v>
      </c>
      <c r="B143" s="3"/>
      <c r="D143" s="7">
        <f>(1+$B$134)*D107</f>
        <v>21024</v>
      </c>
      <c r="E143" s="7">
        <f>(1+$B$134)*E107</f>
        <v>23162.399999999998</v>
      </c>
      <c r="F143" s="7">
        <f>(1+$B$134)*F107</f>
        <v>25502.040000000005</v>
      </c>
      <c r="G143" s="7">
        <f>(1+$B$134)*G107</f>
        <v>28808.244000000006</v>
      </c>
      <c r="H143" s="7">
        <f>(1+$B$134)*H107</f>
        <v>32445.068400000011</v>
      </c>
      <c r="I143" s="7">
        <f>(1+$B$134)*I107</f>
        <v>36445.57524000002</v>
      </c>
      <c r="J143" s="7">
        <f>(1+$B$134)*J107</f>
        <v>40846.132764000024</v>
      </c>
    </row>
    <row r="144" spans="1:10" s="1" customFormat="1" ht="15" outlineLevel="1" thickBot="1" x14ac:dyDescent="0.35">
      <c r="A144" s="6" t="s">
        <v>0</v>
      </c>
      <c r="B144" s="6"/>
      <c r="C144" s="5"/>
      <c r="D144" s="4">
        <f>(1+$B$134)*D108</f>
        <v>49056</v>
      </c>
      <c r="E144" s="4">
        <f>(1+$B$134)*E108</f>
        <v>54045.599999999999</v>
      </c>
      <c r="F144" s="4">
        <f>(1+$B$134)*F108</f>
        <v>59504.760000000009</v>
      </c>
      <c r="G144" s="4">
        <f>(1+$B$134)*G108</f>
        <v>67219.236000000019</v>
      </c>
      <c r="H144" s="4">
        <f>(1+$B$134)*H108</f>
        <v>75705.159600000028</v>
      </c>
      <c r="I144" s="4">
        <f>(1+$B$134)*I108</f>
        <v>85039.675560000062</v>
      </c>
      <c r="J144" s="4">
        <f>(1+$B$134)*J108</f>
        <v>95307.643116000065</v>
      </c>
    </row>
    <row r="145" spans="1:10" s="1" customFormat="1" ht="15" outlineLevel="1" thickTop="1" x14ac:dyDescent="0.3">
      <c r="A145" s="3"/>
      <c r="B145" s="3"/>
      <c r="D145" s="13"/>
      <c r="E145" s="13"/>
      <c r="F145" s="13"/>
      <c r="G145" s="13"/>
      <c r="H145" s="13"/>
      <c r="I145" s="13"/>
      <c r="J145" s="13"/>
    </row>
    <row r="147" spans="1:10" s="1" customFormat="1" x14ac:dyDescent="0.3">
      <c r="A147" s="12" t="str">
        <f>"Sensitivity % by "&amp;B147</f>
        <v>Sensitivity % by 0.1</v>
      </c>
      <c r="B147" s="12">
        <v>0.1</v>
      </c>
    </row>
    <row r="148" spans="1:10" s="1" customFormat="1" x14ac:dyDescent="0.3">
      <c r="A148" s="3" t="s">
        <v>9</v>
      </c>
      <c r="B148" s="3"/>
      <c r="D148" s="7" cm="1">
        <f t="array" ref="D148:J148">(1+Sensitivity)*Revenue</f>
        <v>165000</v>
      </c>
      <c r="E148" s="7">
        <v>181500.00000000003</v>
      </c>
      <c r="F148" s="7">
        <v>199650.00000000006</v>
      </c>
      <c r="G148" s="7">
        <v>219615.00000000009</v>
      </c>
      <c r="H148" s="11">
        <v>241576.50000000012</v>
      </c>
      <c r="I148" s="7">
        <v>265734.15000000014</v>
      </c>
      <c r="J148" s="7">
        <v>292307.56500000018</v>
      </c>
    </row>
    <row r="149" spans="1:10" s="1" customFormat="1" x14ac:dyDescent="0.3">
      <c r="A149" s="3" t="s">
        <v>8</v>
      </c>
      <c r="B149" s="3"/>
      <c r="D149" s="7" cm="1">
        <f t="array" ref="D149:J149">(1+Sensitivity)*COGS</f>
        <v>74250</v>
      </c>
      <c r="E149" s="7">
        <v>81675</v>
      </c>
      <c r="F149" s="7">
        <v>89842.500000000029</v>
      </c>
      <c r="G149" s="7">
        <v>98826.750000000044</v>
      </c>
      <c r="H149" s="7">
        <v>108709.42500000006</v>
      </c>
      <c r="I149" s="7">
        <v>119580.36750000008</v>
      </c>
      <c r="J149" s="7">
        <v>131538.40425000008</v>
      </c>
    </row>
    <row r="150" spans="1:10" s="1" customFormat="1" x14ac:dyDescent="0.3">
      <c r="A150" s="10" t="s">
        <v>7</v>
      </c>
      <c r="B150" s="10"/>
      <c r="C150" s="9"/>
      <c r="D150" s="8" cm="1">
        <f t="array" ref="D150:J150">(1+Sensitivity)*Gross_Profit</f>
        <v>90750.000000000015</v>
      </c>
      <c r="E150" s="8">
        <v>99825.000000000015</v>
      </c>
      <c r="F150" s="8">
        <v>109807.50000000003</v>
      </c>
      <c r="G150" s="8">
        <v>120788.25000000004</v>
      </c>
      <c r="H150" s="8">
        <v>132867.07500000007</v>
      </c>
      <c r="I150" s="8">
        <v>146153.78250000009</v>
      </c>
      <c r="J150" s="8">
        <v>160769.1607500001</v>
      </c>
    </row>
    <row r="151" spans="1:10" s="1" customFormat="1" x14ac:dyDescent="0.3">
      <c r="A151" s="3" t="s">
        <v>6</v>
      </c>
      <c r="B151" s="3"/>
      <c r="D151" s="7" cm="1">
        <f t="array" ref="D151:J151">(1+Sensitivity)*SG_A</f>
        <v>18150</v>
      </c>
      <c r="E151" s="7">
        <v>19965</v>
      </c>
      <c r="F151" s="7">
        <v>22000</v>
      </c>
      <c r="G151" s="7">
        <v>22000</v>
      </c>
      <c r="H151" s="7">
        <v>22000</v>
      </c>
      <c r="I151" s="7">
        <v>22000</v>
      </c>
      <c r="J151" s="7">
        <v>22000</v>
      </c>
    </row>
    <row r="152" spans="1:10" s="1" customFormat="1" x14ac:dyDescent="0.3">
      <c r="A152" s="10" t="s">
        <v>5</v>
      </c>
      <c r="B152" s="10"/>
      <c r="C152" s="9"/>
      <c r="D152" s="8" cm="1">
        <f t="array" ref="D152:J152">(1+Sensitivity)*EBITDA</f>
        <v>72600</v>
      </c>
      <c r="E152" s="8">
        <v>79860</v>
      </c>
      <c r="F152" s="8">
        <v>87807.500000000029</v>
      </c>
      <c r="G152" s="8">
        <v>98788.250000000044</v>
      </c>
      <c r="H152" s="8">
        <v>110867.07500000006</v>
      </c>
      <c r="I152" s="8">
        <v>124153.78250000009</v>
      </c>
      <c r="J152" s="8">
        <v>138769.1607500001</v>
      </c>
    </row>
    <row r="153" spans="1:10" s="1" customFormat="1" x14ac:dyDescent="0.3">
      <c r="A153" s="3" t="s">
        <v>4</v>
      </c>
      <c r="B153" s="3"/>
      <c r="D153" s="7" cm="1">
        <f t="array" ref="D153:J153">(1+Sensitivity)*Depreciation</f>
        <v>7260.0000000000009</v>
      </c>
      <c r="E153" s="7">
        <v>7986.0000000000009</v>
      </c>
      <c r="F153" s="7">
        <v>8784.6000000000022</v>
      </c>
      <c r="G153" s="7">
        <v>9663.0600000000031</v>
      </c>
      <c r="H153" s="7">
        <v>10629.366000000004</v>
      </c>
      <c r="I153" s="7">
        <v>11692.302600000005</v>
      </c>
      <c r="J153" s="7">
        <v>12861.532860000008</v>
      </c>
    </row>
    <row r="154" spans="1:10" s="1" customFormat="1" x14ac:dyDescent="0.3">
      <c r="A154" s="3" t="s">
        <v>3</v>
      </c>
      <c r="B154" s="3"/>
      <c r="D154" s="7" cm="1">
        <f t="array" ref="D154:J154">(1+Sensitivity)*Interest</f>
        <v>1100</v>
      </c>
      <c r="E154" s="7">
        <v>1100</v>
      </c>
      <c r="F154" s="7">
        <v>1100</v>
      </c>
      <c r="G154" s="7">
        <v>1100</v>
      </c>
      <c r="H154" s="7">
        <v>1100</v>
      </c>
      <c r="I154" s="7">
        <v>1100</v>
      </c>
      <c r="J154" s="7">
        <v>1100</v>
      </c>
    </row>
    <row r="155" spans="1:10" s="1" customFormat="1" x14ac:dyDescent="0.3">
      <c r="A155" s="10" t="s">
        <v>2</v>
      </c>
      <c r="B155" s="10"/>
      <c r="C155" s="9"/>
      <c r="D155" s="8" cm="1">
        <f t="array" ref="D155:J155">(1+Sensitivity)*EBT</f>
        <v>64240.000000000007</v>
      </c>
      <c r="E155" s="8">
        <v>70774</v>
      </c>
      <c r="F155" s="8">
        <v>77922.900000000023</v>
      </c>
      <c r="G155" s="8">
        <v>88025.190000000031</v>
      </c>
      <c r="H155" s="8">
        <v>99137.709000000061</v>
      </c>
      <c r="I155" s="8">
        <v>111361.47990000008</v>
      </c>
      <c r="J155" s="8">
        <v>124807.62789000009</v>
      </c>
    </row>
    <row r="156" spans="1:10" s="1" customFormat="1" x14ac:dyDescent="0.3">
      <c r="A156" s="3" t="s">
        <v>1</v>
      </c>
      <c r="B156" s="3"/>
      <c r="D156" s="7" cm="1">
        <f t="array" ref="D156:J156">(1+Sensitivity)*Taxes</f>
        <v>19272</v>
      </c>
      <c r="E156" s="7">
        <v>21232.2</v>
      </c>
      <c r="F156" s="7">
        <v>23376.870000000006</v>
      </c>
      <c r="G156" s="7">
        <v>26407.557000000008</v>
      </c>
      <c r="H156" s="7">
        <v>29741.312700000017</v>
      </c>
      <c r="I156" s="7">
        <v>33408.443970000022</v>
      </c>
      <c r="J156" s="7">
        <v>37442.28836700003</v>
      </c>
    </row>
    <row r="157" spans="1:10" s="1" customFormat="1" ht="15" thickBot="1" x14ac:dyDescent="0.35">
      <c r="A157" s="6" t="s">
        <v>0</v>
      </c>
      <c r="B157" s="6"/>
      <c r="C157" s="5"/>
      <c r="D157" s="4" cm="1">
        <f t="array" ref="D157:J157">(1+Sensitivity)*Net_Income</f>
        <v>44968</v>
      </c>
      <c r="E157" s="4">
        <v>49541.8</v>
      </c>
      <c r="F157" s="4">
        <v>54546.030000000013</v>
      </c>
      <c r="G157" s="4">
        <v>61617.633000000016</v>
      </c>
      <c r="H157" s="4">
        <v>69396.396300000037</v>
      </c>
      <c r="I157" s="4">
        <v>77953.035930000056</v>
      </c>
      <c r="J157" s="4">
        <v>87365.339523000075</v>
      </c>
    </row>
    <row r="158" spans="1:10" s="1" customFormat="1" ht="15" thickTop="1" x14ac:dyDescent="0.3">
      <c r="A158" s="3"/>
    </row>
    <row r="161" spans="4:4" s="1" customFormat="1" x14ac:dyDescent="0.3">
      <c r="D161" s="2"/>
    </row>
  </sheetData>
  <mergeCells count="2">
    <mergeCell ref="A1:H1"/>
    <mergeCell ref="I1:K1"/>
  </mergeCells>
  <conditionalFormatting sqref="D148:J157">
    <cfRule type="cellIs" dxfId="0" priority="1" operator="lessThan">
      <formula>30000</formula>
    </cfRule>
  </conditionalFormatting>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2F5C8-F67D-42A8-9DFC-3126B50400BB}">
  <sheetPr>
    <tabColor theme="4" tint="-0.249977111117893"/>
  </sheetPr>
  <dimension ref="A1:B8"/>
  <sheetViews>
    <sheetView tabSelected="1" zoomScale="180" zoomScaleNormal="180" zoomScalePageLayoutView="180" workbookViewId="0">
      <selection activeCell="B10" sqref="B10"/>
    </sheetView>
  </sheetViews>
  <sheetFormatPr defaultColWidth="8.77734375" defaultRowHeight="14.4" x14ac:dyDescent="0.3"/>
  <cols>
    <col min="1" max="1" width="17" bestFit="1" customWidth="1"/>
    <col min="2" max="2" width="13.77734375" customWidth="1"/>
  </cols>
  <sheetData>
    <row r="1" spans="1:2" x14ac:dyDescent="0.3">
      <c r="A1" t="s">
        <v>108</v>
      </c>
      <c r="B1" t="s">
        <v>107</v>
      </c>
    </row>
    <row r="2" spans="1:2" x14ac:dyDescent="0.3">
      <c r="A2" t="s">
        <v>9</v>
      </c>
      <c r="B2" s="49">
        <v>285300</v>
      </c>
    </row>
    <row r="3" spans="1:2" x14ac:dyDescent="0.3">
      <c r="A3" t="s">
        <v>106</v>
      </c>
      <c r="B3" s="49">
        <v>-34000</v>
      </c>
    </row>
    <row r="4" spans="1:2" x14ac:dyDescent="0.3">
      <c r="A4" t="s">
        <v>105</v>
      </c>
      <c r="B4" s="49">
        <v>89000</v>
      </c>
    </row>
    <row r="5" spans="1:2" x14ac:dyDescent="0.3">
      <c r="A5" t="s">
        <v>6</v>
      </c>
      <c r="B5" s="49">
        <v>-48000</v>
      </c>
    </row>
    <row r="6" spans="1:2" x14ac:dyDescent="0.3">
      <c r="A6" t="s">
        <v>104</v>
      </c>
      <c r="B6" s="49">
        <f>SUM(B2:B5)</f>
        <v>292300</v>
      </c>
    </row>
    <row r="7" spans="1:2" x14ac:dyDescent="0.3">
      <c r="A7" t="s">
        <v>1</v>
      </c>
      <c r="B7" s="49">
        <f>-B6*0.35</f>
        <v>-102305</v>
      </c>
    </row>
    <row r="8" spans="1:2" x14ac:dyDescent="0.3">
      <c r="A8" t="s">
        <v>0</v>
      </c>
      <c r="B8" s="49">
        <f>B6+B7</f>
        <v>189995</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12</vt:i4>
      </vt:variant>
    </vt:vector>
  </HeadingPairs>
  <TitlesOfParts>
    <vt:vector size="15" baseType="lpstr">
      <vt:lpstr>FPbyRM</vt:lpstr>
      <vt:lpstr>Financial Analysis</vt:lpstr>
      <vt:lpstr>Income Statement </vt:lpstr>
      <vt:lpstr>COGS</vt:lpstr>
      <vt:lpstr>Depreciation</vt:lpstr>
      <vt:lpstr>EBITDA</vt:lpstr>
      <vt:lpstr>EBT</vt:lpstr>
      <vt:lpstr>Gross_Profit</vt:lpstr>
      <vt:lpstr>Interest</vt:lpstr>
      <vt:lpstr>Net_Income</vt:lpstr>
      <vt:lpstr>'Financial Analysis'!Print_Area</vt:lpstr>
      <vt:lpstr>Revenue</vt:lpstr>
      <vt:lpstr>Sensitivity</vt:lpstr>
      <vt:lpstr>SG_A</vt:lpstr>
      <vt:lpstr>Taxes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Hossein Yazdi</dc:creator>
  <cp:lastModifiedBy>Hossein Yazdi</cp:lastModifiedBy>
  <dcterms:created xsi:type="dcterms:W3CDTF">2022-12-08T18:04:40Z</dcterms:created>
  <dcterms:modified xsi:type="dcterms:W3CDTF">2022-12-08T18:29:21Z</dcterms:modified>
</cp:coreProperties>
</file>