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G:\Meine Ablage\HY\Dsk\De. CFM\Edu Features\Andere Kurse\GitHub\Repositories\Financial Modelling\"/>
    </mc:Choice>
  </mc:AlternateContent>
  <xr:revisionPtr revIDLastSave="0" documentId="13_ncr:1_{C3EAE70D-B895-4421-AA89-CB3BC214A84F}" xr6:coauthVersionLast="47" xr6:coauthVersionMax="47" xr10:uidLastSave="{00000000-0000-0000-0000-000000000000}"/>
  <bookViews>
    <workbookView xWindow="-108" yWindow="-108" windowWidth="23256" windowHeight="13176" firstSheet="3" activeTab="5" xr2:uid="{00000000-000D-0000-FFFF-FFFF00000000}"/>
  </bookViews>
  <sheets>
    <sheet name="Time to Reach the Goal" sheetId="1" r:id="rId1"/>
    <sheet name="PV " sheetId="2" r:id="rId2"/>
    <sheet name="Net Present Value" sheetId="4" r:id="rId3"/>
    <sheet name="Irregular NPV" sheetId="9" r:id="rId4"/>
    <sheet name="Future Value" sheetId="12" r:id="rId5"/>
    <sheet name="IRR" sheetId="11" r:id="rId6"/>
    <sheet name="Irregular IRR" sheetId="10" r:id="rId7"/>
    <sheet name="Recurring Payments" sheetId="3" r:id="rId8"/>
    <sheet name="Artihmetic and Geometric Mean" sheetId="7" r:id="rId9"/>
  </sheets>
  <externalReferences>
    <externalReference r:id="rId10"/>
  </externalReferences>
  <definedNames>
    <definedName name="_xlchart.v1.0" hidden="1">'Irregular NPV'!$C$6:$C$11</definedName>
    <definedName name="_xlchart.v1.1" hidden="1">'Irregular NPV'!$D$5</definedName>
    <definedName name="_xlchart.v1.2" hidden="1">'Irregular NPV'!$D$6:$D$11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2" l="1"/>
  <c r="B11" i="12"/>
  <c r="B14" i="11"/>
  <c r="D15" i="10"/>
  <c r="D13" i="9"/>
  <c r="C4" i="7"/>
  <c r="C5" i="7"/>
  <c r="C6" i="7"/>
  <c r="C7" i="7"/>
  <c r="C8" i="7"/>
  <c r="C9" i="7"/>
  <c r="C10" i="7"/>
  <c r="C11" i="7"/>
  <c r="C12" i="7"/>
  <c r="C13" i="7"/>
  <c r="C14" i="7"/>
  <c r="C15" i="7"/>
  <c r="D19" i="7"/>
  <c r="D21" i="7"/>
  <c r="B13" i="4"/>
  <c r="D5" i="3"/>
  <c r="D6" i="3"/>
  <c r="D7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D16" i="3"/>
  <c r="G31" i="3"/>
  <c r="B40" i="3"/>
  <c r="B41" i="3"/>
  <c r="B42" i="3"/>
  <c r="B43" i="3"/>
  <c r="B44" i="3"/>
  <c r="B45" i="3"/>
  <c r="B46" i="3"/>
  <c r="B47" i="3"/>
  <c r="B48" i="3"/>
  <c r="B49" i="3"/>
  <c r="B50" i="3"/>
  <c r="B11" i="2"/>
  <c r="B8" i="1"/>
  <c r="B9" i="1"/>
</calcChain>
</file>

<file path=xl/sharedStrings.xml><?xml version="1.0" encoding="utf-8"?>
<sst xmlns="http://schemas.openxmlformats.org/spreadsheetml/2006/main" count="85" uniqueCount="55">
  <si>
    <t>Rate</t>
  </si>
  <si>
    <t>Present Value</t>
  </si>
  <si>
    <t>Future Value</t>
  </si>
  <si>
    <t>Periods to Reach Goal</t>
  </si>
  <si>
    <t>Rounded Result</t>
  </si>
  <si>
    <t>Items</t>
  </si>
  <si>
    <t>Values</t>
  </si>
  <si>
    <t>The Number of Periods to Reach the Goal</t>
  </si>
  <si>
    <t>The figure is positive, meaning it is an inflow in total as present value</t>
  </si>
  <si>
    <t>Type 0 is for ordinary annuity, but type 1 is for annuity due</t>
  </si>
  <si>
    <t>Type</t>
  </si>
  <si>
    <t>It means that finally the amount of 150 thousand Euro is inflow once</t>
  </si>
  <si>
    <t>It means that this 1.3 thousand Euro is being paid periodically as an outflow</t>
  </si>
  <si>
    <t>Payments</t>
  </si>
  <si>
    <t>Periods</t>
  </si>
  <si>
    <t>Monthly Rate</t>
  </si>
  <si>
    <t>Annual Rate</t>
  </si>
  <si>
    <t>Discount Rate</t>
  </si>
  <si>
    <t>Total</t>
  </si>
  <si>
    <t>Life of firm</t>
  </si>
  <si>
    <t>Growth</t>
  </si>
  <si>
    <t>Amount</t>
  </si>
  <si>
    <t>Year</t>
  </si>
  <si>
    <t>Free Cash Flow Projections</t>
  </si>
  <si>
    <t>Value</t>
  </si>
  <si>
    <t>g</t>
  </si>
  <si>
    <t>The growth rate that is the growing factor of the investment</t>
  </si>
  <si>
    <t>r</t>
  </si>
  <si>
    <t>The discount rate that can be considered as inflation for this investment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</si>
  <si>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</si>
  <si>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The payment forever</t>
  </si>
  <si>
    <t>Perpetuity</t>
  </si>
  <si>
    <t>Payment</t>
  </si>
  <si>
    <t>Period</t>
  </si>
  <si>
    <t>Calculating the present value of recurring payments</t>
  </si>
  <si>
    <t>Recurring Payments</t>
  </si>
  <si>
    <t>NPV</t>
  </si>
  <si>
    <t>Cash Flow</t>
  </si>
  <si>
    <t>Net Present Value</t>
  </si>
  <si>
    <t>Normally, when the growth rates vary during the whole period, the result for the geometric means is less than what is in the arithmetic mean.</t>
  </si>
  <si>
    <t>The geometric mean cannot calculate the negative figures, so in column c, we add 1 to them and finally deduct the 1 from the result.</t>
  </si>
  <si>
    <t>The geometric mean (compounded annual growth rate or time-weighted rate of return) is the average rate of return of values calculated based on the products of the terms.</t>
  </si>
  <si>
    <t>Geometric Mean (GEOMEAN) =</t>
  </si>
  <si>
    <t xml:space="preserve">Arithmetic Mean (AVERAGE) = </t>
  </si>
  <si>
    <t>Adjusted Growth Rate</t>
  </si>
  <si>
    <t>Growth Rate</t>
  </si>
  <si>
    <t>Artihmetic and Geometric Mean in Excel</t>
  </si>
  <si>
    <t>Date</t>
  </si>
  <si>
    <t>Net Present Value of Irregular Cash Flows</t>
  </si>
  <si>
    <t>XIRR</t>
  </si>
  <si>
    <t>Guess</t>
  </si>
  <si>
    <t>Internal Rate of Return</t>
  </si>
  <si>
    <t>IRR</t>
  </si>
  <si>
    <t>Type 1 is for annuity due</t>
  </si>
  <si>
    <t>Type 0 is for ordinary 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</si>
</sst>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(&quot;$&quot;* #,##0.00_);_(&quot;$&quot;* \(#,##0.00\);_(&quot;$&quot;* &quot;-&quot;??_);_(@_)"/>
    <numFmt numFmtId="165" formatCode="#,##0.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1"/>
      <color rgb="FF111111"/>
      <name val="Arial"/>
      <family val="2"/>
    </font>
    <font>
      <b/>
      <sz val="11"/>
      <color theme="7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8"/>
      <color theme="8" tint="0.7999816888943144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9" fontId="5" fillId="0" borderId="0" xfId="2" applyNumberFormat="1" applyFont="1"/>
    <xf numFmtId="165" fontId="5" fillId="0" borderId="0" xfId="1" applyNumberFormat="1" applyFont="1"/>
    <xf numFmtId="165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165" fontId="0" fillId="0" borderId="0" xfId="1" applyNumberFormat="1" applyFont="1"/>
    <xf numFmtId="165" fontId="1" fillId="0" borderId="0" xfId="1" applyNumberFormat="1" applyFont="1"/>
    <xf numFmtId="165" fontId="0" fillId="0" borderId="1" xfId="1" applyNumberFormat="1" applyFont="1" applyBorder="1"/>
    <xf numFmtId="0" fontId="2" fillId="0" borderId="1" xfId="0" applyFont="1" applyBorder="1"/>
    <xf numFmtId="0" fontId="0" fillId="4" borderId="1" xfId="0" applyFill="1" applyBorder="1"/>
    <xf numFmtId="8" fontId="7" fillId="5" borderId="1" xfId="0" applyNumberFormat="1" applyFont="1" applyFill="1" applyBorder="1"/>
    <xf numFmtId="0" fontId="7" fillId="5" borderId="1" xfId="0" applyFont="1" applyFill="1" applyBorder="1"/>
    <xf numFmtId="165" fontId="0" fillId="4" borderId="1" xfId="1" applyNumberFormat="1" applyFont="1" applyFill="1" applyBorder="1"/>
    <xf numFmtId="1" fontId="0" fillId="0" borderId="1" xfId="1" applyNumberFormat="1" applyFont="1" applyBorder="1"/>
    <xf numFmtId="0" fontId="0" fillId="0" borderId="1" xfId="0" applyBorder="1"/>
    <xf numFmtId="165" fontId="0" fillId="4" borderId="1" xfId="0" applyNumberFormat="1" applyFill="1" applyBorder="1"/>
    <xf numFmtId="165" fontId="0" fillId="4" borderId="1" xfId="2" applyNumberFormat="1" applyFont="1" applyFill="1" applyBorder="1"/>
    <xf numFmtId="1" fontId="0" fillId="4" borderId="1" xfId="2" applyNumberFormat="1" applyFont="1" applyFill="1" applyBorder="1"/>
    <xf numFmtId="10" fontId="0" fillId="4" borderId="1" xfId="0" applyNumberFormat="1" applyFill="1" applyBorder="1"/>
    <xf numFmtId="0" fontId="8" fillId="0" borderId="0" xfId="0" applyFont="1"/>
    <xf numFmtId="0" fontId="7" fillId="3" borderId="2" xfId="0" applyFont="1" applyFill="1" applyBorder="1"/>
    <xf numFmtId="0" fontId="9" fillId="6" borderId="0" xfId="0" applyFont="1" applyFill="1" applyAlignment="1">
      <alignment horizontal="center"/>
    </xf>
    <xf numFmtId="9" fontId="0" fillId="0" borderId="0" xfId="0" applyNumberFormat="1"/>
    <xf numFmtId="0" fontId="0" fillId="0" borderId="3" xfId="0" applyBorder="1"/>
    <xf numFmtId="165" fontId="0" fillId="0" borderId="3" xfId="0" applyNumberForma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3" xfId="0" applyFont="1" applyBorder="1"/>
    <xf numFmtId="10" fontId="11" fillId="5" borderId="0" xfId="0" applyNumberFormat="1" applyFont="1" applyFill="1"/>
    <xf numFmtId="0" fontId="7" fillId="5" borderId="0" xfId="0" applyFont="1" applyFill="1"/>
    <xf numFmtId="10" fontId="0" fillId="0" borderId="0" xfId="0" applyNumberFormat="1"/>
    <xf numFmtId="10" fontId="0" fillId="0" borderId="0" xfId="2" applyNumberFormat="1" applyFont="1"/>
    <xf numFmtId="10" fontId="1" fillId="0" borderId="0" xfId="2" applyNumberFormat="1" applyFont="1"/>
    <xf numFmtId="0" fontId="9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6" borderId="0" xfId="0" applyFont="1" applyFill="1" applyAlignment="1">
      <alignment horizontal="center"/>
    </xf>
    <xf numFmtId="0" fontId="14" fillId="0" borderId="0" xfId="0" applyFont="1"/>
    <xf numFmtId="0" fontId="15" fillId="8" borderId="0" xfId="0" applyFont="1" applyFill="1" applyAlignment="1">
      <alignment horizontal="center"/>
    </xf>
    <xf numFmtId="9" fontId="0" fillId="0" borderId="0" xfId="2" applyFont="1"/>
    <xf numFmtId="0" fontId="2" fillId="8" borderId="0" xfId="0" applyFont="1" applyFill="1" applyAlignment="1">
      <alignment horizontal="center"/>
    </xf>
    <xf numFmtId="165" fontId="16" fillId="9" borderId="0" xfId="1" applyNumberFormat="1" applyFont="1" applyFill="1"/>
    <xf numFmtId="0" fontId="16" fillId="9" borderId="0" xfId="0" applyFont="1" applyFill="1"/>
    <xf numFmtId="14" fontId="0" fillId="0" borderId="0" xfId="0" applyNumberFormat="1"/>
    <xf numFmtId="10" fontId="17" fillId="0" borderId="0" xfId="0" applyNumberFormat="1" applyFont="1"/>
    <xf numFmtId="0" fontId="18" fillId="0" borderId="0" xfId="0" applyFont="1"/>
    <xf numFmtId="0" fontId="19" fillId="9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20" fillId="0" borderId="0" xfId="0" applyFont="1"/>
    <xf numFmtId="0" fontId="20" fillId="11" borderId="0" xfId="0" applyFont="1" applyFill="1"/>
    <xf numFmtId="0" fontId="0" fillId="11" borderId="0" xfId="0" applyFill="1"/>
  </cellXfs>
  <cellStyles count="3">
    <cellStyle name="Currency" xfId="1" builtinId="4"/>
    <cellStyle name="Normal" xfId="0" builtinId="0"/>
    <cellStyle name="Percent" xfId="2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€&quot;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€&quot;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Cash Flow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Cash Flow</a:t>
          </a:r>
        </a:p>
      </cx:txPr>
    </cx:title>
    <cx:plotArea>
      <cx:plotAreaRegion>
        <cx:series layoutId="waterfall" uniqueId="{312B6F3C-9ECC-408B-AEEE-36875E50A0EB}">
          <cx:tx>
            <cx:txData>
              <cx:f>_xlchart.v1.1</cx:f>
              <cx:v>Cash Flow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266701</xdr:colOff>
      <xdr:row>1</xdr:row>
      <xdr:rowOff>47063</xdr:rowOff>
    </xdr:from>
    <xdr:to>
      <xdr:col>12</xdr:col>
      <xdr:colOff>237566</xdr:colOff>
      <xdr:row>13</xdr:row>
      <xdr:rowOff>22409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39AD00-97CE-4F7B-8FF8-8CA938AFBE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1" y="229943"/>
              <a:ext cx="4184725" cy="2169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1682</xdr:rowOff>
    </xdr:from>
    <xdr:ext cx="1707775" cy="10115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902C46-D4CA-4934-8705-CC9E35ADD20B}"/>
                </a:ext>
              </a:extLst>
            </xdr:cNvPr>
            <xdr:cNvSpPr txBox="1"/>
          </xdr:nvSpPr>
          <xdr:spPr>
            <a:xfrm>
              <a:off x="0" y="3659282"/>
              <a:ext cx="1707775" cy="1011559"/>
            </a:xfrm>
            <a:prstGeom prst="rect">
              <a:avLst/>
            </a:prstGeom>
            <a:solidFill>
              <a:srgbClr val="00FF99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320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320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200" b="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3200" b="0" i="1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3200" b="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3200" b="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3200" b="0" i="1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US" sz="3200">
                <a:solidFill>
                  <a:srgbClr val="00206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902C46-D4CA-4934-8705-CC9E35ADD20B}"/>
                </a:ext>
              </a:extLst>
            </xdr:cNvPr>
            <xdr:cNvSpPr txBox="1"/>
          </xdr:nvSpPr>
          <xdr:spPr>
            <a:xfrm>
              <a:off x="0" y="3659282"/>
              <a:ext cx="1707775" cy="1011559"/>
            </a:xfrm>
            <a:prstGeom prst="rect">
              <a:avLst/>
            </a:prstGeom>
            <a:solidFill>
              <a:srgbClr val="00FF99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3200" b="0" i="0">
                  <a:solidFill>
                    <a:srgbClr val="002060"/>
                  </a:solidFill>
                  <a:latin typeface="Cambria Math" panose="02040503050406030204" pitchFamily="18" charset="0"/>
                </a:rPr>
                <a:t>𝐶_𝑡/(𝑟 −𝑔)</a:t>
              </a:r>
              <a:endParaRPr lang="en-US" sz="3200">
                <a:solidFill>
                  <a:srgbClr val="002060"/>
                </a:solidFill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xed Internal Rate of Return "/>
      <sheetName val="Interest&amp;Principal by Functions"/>
      <sheetName val="Interest&amp;Principal by Formulas"/>
      <sheetName val="Interest and Inflation"/>
      <sheetName val="LIne Chart for Loan"/>
      <sheetName val="Loan Payment "/>
    </sheetNames>
    <sheetDataSet>
      <sheetData sheetId="0"/>
      <sheetData sheetId="1"/>
      <sheetData sheetId="2"/>
      <sheetData sheetId="3"/>
      <sheetData sheetId="4">
        <row r="12">
          <cell r="B12" t="str">
            <v>Period</v>
          </cell>
          <cell r="C12" t="str">
            <v>Interest</v>
          </cell>
          <cell r="D12" t="str">
            <v>Principal</v>
          </cell>
        </row>
        <row r="13">
          <cell r="B13">
            <v>1</v>
          </cell>
          <cell r="C13">
            <v>0</v>
          </cell>
          <cell r="D13">
            <v>11770.622312902087</v>
          </cell>
        </row>
        <row r="14">
          <cell r="B14">
            <v>2</v>
          </cell>
          <cell r="C14">
            <v>2466.6247586169438</v>
          </cell>
          <cell r="D14">
            <v>9303.9975542851425</v>
          </cell>
        </row>
        <row r="15">
          <cell r="B15">
            <v>3</v>
          </cell>
          <cell r="C15">
            <v>2400.7214426074238</v>
          </cell>
          <cell r="D15">
            <v>9369.900870294663</v>
          </cell>
        </row>
        <row r="16">
          <cell r="B16">
            <v>4</v>
          </cell>
          <cell r="C16">
            <v>2334.3513114428365</v>
          </cell>
          <cell r="D16">
            <v>9436.2710014592503</v>
          </cell>
        </row>
        <row r="17">
          <cell r="B17">
            <v>5</v>
          </cell>
          <cell r="C17">
            <v>2267.5110585158341</v>
          </cell>
          <cell r="D17">
            <v>9503.1112543862546</v>
          </cell>
        </row>
        <row r="18">
          <cell r="B18">
            <v>6</v>
          </cell>
          <cell r="C18">
            <v>2200.1973537972649</v>
          </cell>
          <cell r="D18">
            <v>9570.4249591048228</v>
          </cell>
        </row>
        <row r="19">
          <cell r="B19">
            <v>7</v>
          </cell>
          <cell r="C19">
            <v>2132.4068436702719</v>
          </cell>
          <cell r="D19">
            <v>9638.2154692318163</v>
          </cell>
        </row>
        <row r="20">
          <cell r="B20">
            <v>8</v>
          </cell>
          <cell r="C20">
            <v>2064.1361507632137</v>
          </cell>
          <cell r="D20">
            <v>9706.4861621388754</v>
          </cell>
        </row>
        <row r="21">
          <cell r="B21">
            <v>9</v>
          </cell>
          <cell r="C21">
            <v>1995.3818737813961</v>
          </cell>
          <cell r="D21">
            <v>9775.2404391206928</v>
          </cell>
        </row>
        <row r="22">
          <cell r="B22">
            <v>10</v>
          </cell>
          <cell r="C22">
            <v>1926.140587337625</v>
          </cell>
          <cell r="D22">
            <v>9844.481725564463</v>
          </cell>
        </row>
        <row r="23">
          <cell r="B23">
            <v>11</v>
          </cell>
          <cell r="C23">
            <v>1856.4088417815433</v>
          </cell>
          <cell r="D23">
            <v>9914.2134711205454</v>
          </cell>
        </row>
        <row r="24">
          <cell r="B24">
            <v>12</v>
          </cell>
          <cell r="C24">
            <v>1786.1831630277727</v>
          </cell>
          <cell r="D24">
            <v>9984.4391498743153</v>
          </cell>
        </row>
        <row r="25">
          <cell r="B25">
            <v>13</v>
          </cell>
          <cell r="C25">
            <v>1715.4600523828299</v>
          </cell>
          <cell r="D25">
            <v>10055.162260519259</v>
          </cell>
        </row>
        <row r="26">
          <cell r="B26">
            <v>14</v>
          </cell>
          <cell r="C26">
            <v>1644.2359863708184</v>
          </cell>
          <cell r="D26">
            <v>10126.386326531268</v>
          </cell>
        </row>
        <row r="27">
          <cell r="B27">
            <v>15</v>
          </cell>
          <cell r="C27">
            <v>1572.5074165578883</v>
          </cell>
          <cell r="D27">
            <v>10198.114896344199</v>
          </cell>
        </row>
        <row r="28">
          <cell r="B28">
            <v>16</v>
          </cell>
          <cell r="C28">
            <v>1500.2707693754501</v>
          </cell>
          <cell r="D28">
            <v>10270.351543526638</v>
          </cell>
        </row>
        <row r="29">
          <cell r="B29">
            <v>17</v>
          </cell>
          <cell r="C29">
            <v>1427.5224459421368</v>
          </cell>
          <cell r="D29">
            <v>10343.09986695995</v>
          </cell>
        </row>
        <row r="30">
          <cell r="B30">
            <v>18</v>
          </cell>
          <cell r="C30">
            <v>1354.2588218845037</v>
          </cell>
          <cell r="D30">
            <v>10416.363491017584</v>
          </cell>
        </row>
        <row r="31">
          <cell r="B31">
            <v>19</v>
          </cell>
          <cell r="C31">
            <v>1280.4762471564627</v>
          </cell>
          <cell r="D31">
            <v>10490.146065745625</v>
          </cell>
        </row>
        <row r="32">
          <cell r="B32">
            <v>20</v>
          </cell>
          <cell r="C32">
            <v>1206.171045857431</v>
          </cell>
          <cell r="D32">
            <v>10564.451267044657</v>
          </cell>
        </row>
        <row r="33">
          <cell r="B33">
            <v>21</v>
          </cell>
          <cell r="C33">
            <v>1131.339516049198</v>
          </cell>
          <cell r="D33">
            <v>10639.282796852891</v>
          </cell>
        </row>
        <row r="34">
          <cell r="B34">
            <v>22</v>
          </cell>
          <cell r="C34">
            <v>1055.97792957149</v>
          </cell>
          <cell r="D34">
            <v>10714.644383330598</v>
          </cell>
        </row>
        <row r="35">
          <cell r="B35">
            <v>23</v>
          </cell>
          <cell r="C35">
            <v>980.08253185623164</v>
          </cell>
          <cell r="D35">
            <v>10790.539781045856</v>
          </cell>
        </row>
        <row r="36">
          <cell r="B36">
            <v>24</v>
          </cell>
          <cell r="C36">
            <v>903.64954174049012</v>
          </cell>
          <cell r="D36">
            <v>10866.972771161598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CD0D3-C7DF-467D-90D3-BBB93ABF9FC0}" name="Table1" displayName="Table1" ref="A3:B9" totalsRowShown="0" headerRowDxfId="28" dataDxfId="27">
  <autoFilter ref="A3:B9" xr:uid="{502CD0D3-C7DF-467D-90D3-BBB93ABF9FC0}"/>
  <tableColumns count="2">
    <tableColumn id="1" xr3:uid="{D9DA771E-3A31-4AC9-BD5C-6749C2F829D6}" name="Items" dataDxfId="26"/>
    <tableColumn id="2" xr3:uid="{C79B8632-9AFA-4278-A2E2-F8CEFF242ED3}" name="Values" dataDxfId="25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74930F-008F-483D-B781-17AC08176FBE}" name="Table19" displayName="Table19" ref="A3:C15" totalsRowShown="0" headerRowDxfId="11">
  <autoFilter ref="A3:C15" xr:uid="{A950AD14-9643-48C6-8726-F7D6D40B0EB6}"/>
  <tableColumns count="3">
    <tableColumn id="1" xr3:uid="{6F41E396-FA59-4545-A089-277C432E6E68}" name="Year"/>
    <tableColumn id="2" xr3:uid="{EC223A4C-9C9D-4C6A-99A5-4E88CCAE6062}" name="Growth Rate" dataDxfId="10" dataCellStyle="Percent"/>
    <tableColumn id="3" xr3:uid="{797BD588-FE15-4654-B69F-DA570DCB9DDA}" name="Adjusted Growth Rate" dataDxfId="9" dataCellStyle="Percent">
      <calculatedColumnFormula>1+B4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E1399E-47A4-428B-AEAD-0B5692C96799}" name="Table2" displayName="Table2" ref="A3:B13" totalsRowShown="0" headerRowDxfId="24" headerRowBorderDxfId="23" tableBorderDxfId="22" totalsRowBorderDxfId="21">
  <autoFilter ref="A3:B13" xr:uid="{C204876B-8CE4-4DC0-A1B8-A75B210DF929}"/>
  <tableColumns count="2">
    <tableColumn id="1" xr3:uid="{8510F5CE-C793-4CA8-9D4E-9726FBA8EF4E}" name="Items"/>
    <tableColumn id="2" xr3:uid="{87C9675F-4B0E-436C-99D9-46C2856FE8D8}" name="Value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465D71-C978-498A-894C-1A0325ED1727}" name="Table16" displayName="Table16" ref="A5:B13" totalsRowShown="0" headerRowDxfId="13">
  <autoFilter ref="A5:B13" xr:uid="{72FC2976-73E3-4DAF-8878-04D717456C43}"/>
  <tableColumns count="2">
    <tableColumn id="1" xr3:uid="{D0C5640C-603D-4D20-88A0-EF8FC073903D}" name="Period"/>
    <tableColumn id="2" xr3:uid="{2006A4F1-2150-4956-8D36-65F47A5B5A1A}" name="Cash Flow" dataDxfId="12" dataCellStyle="Currency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C6A337-AE98-47E9-B419-A4D9C1576541}" name="Table111" displayName="Table111" ref="C5:D13" totalsRowShown="0" headerRowDxfId="8">
  <autoFilter ref="C5:D13" xr:uid="{BF82CE00-8076-48FA-A318-D1656B0B6159}"/>
  <tableColumns count="2">
    <tableColumn id="1" xr3:uid="{D1EC1D97-3F04-44EB-A4FB-48E6CC06A8DC}" name="Date" dataDxfId="7"/>
    <tableColumn id="2" xr3:uid="{BCCA0FBB-92C6-4D36-A247-33154C308851}" name="Cash Flow" dataDxfId="6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8944579-38D8-4EA1-A98E-A2E033E1D143}" name="Table214" displayName="Table214" ref="A3:B11" totalsRowShown="0" headerRowDxfId="3" dataDxfId="2">
  <autoFilter ref="A3:B11" xr:uid="{261B6ADE-26B8-4878-A209-1B2DB8C5CD08}"/>
  <tableColumns count="2">
    <tableColumn id="1" xr3:uid="{334B1DE1-D79F-4CF0-9665-34ACA8C94487}" name="Items" dataDxfId="1"/>
    <tableColumn id="2" xr3:uid="{FE170ACD-365E-4153-ADA8-D7D192D857E2}" name="Values" dataDxfId="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4E85E4-4383-4732-AF79-2B593712BF75}" name="Table113" displayName="Table113" ref="A4:B14" totalsRowShown="0" headerRowDxfId="4">
  <autoFilter ref="A4:B14" xr:uid="{4097DCC8-EAAE-4C77-B7B4-A158A8F3DC58}"/>
  <tableColumns count="2">
    <tableColumn id="1" xr3:uid="{D2C18581-B58D-4736-8299-ADA69BD7FFFA}" name="Period"/>
    <tableColumn id="2" xr3:uid="{17D48975-7593-46A9-B43F-E0653D00B1BE}" name="Cash Flow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813DEC3-30CA-4D93-A17B-EE7494F362F4}" name="Table112" displayName="Table112" ref="C4:D15" totalsRowShown="0" headerRowDxfId="5">
  <autoFilter ref="C4:D15" xr:uid="{03878EF4-D084-4F7C-8F59-767B9A9BF0E6}"/>
  <tableColumns count="2">
    <tableColumn id="1" xr3:uid="{A97317AA-5CCC-4936-AAB2-0FAAA0E736B5}" name="Date"/>
    <tableColumn id="2" xr3:uid="{3D1D0C53-3A93-48BF-A8C9-A54C1C38892B}" name="Cash Flow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16F078-DA2F-4D38-95F5-33DCCA7EC0B8}" name="Table14" displayName="Table14" ref="A4:D16" totalsRowShown="0" headerRowDxfId="20">
  <autoFilter ref="A4:D16" xr:uid="{557CE922-6862-4128-951F-F2C6CC6AFDA4}"/>
  <tableColumns count="4">
    <tableColumn id="1" xr3:uid="{CBE76EB4-95CD-4889-B9B1-DAF982A36399}" name="Period"/>
    <tableColumn id="2" xr3:uid="{E59747D3-C2E4-48FE-AC5D-0A6070EAFA33}" name="Payment" dataDxfId="19" dataCellStyle="Currency"/>
    <tableColumn id="3" xr3:uid="{84013C38-8CEF-42E9-9006-3D9E7AEFFC1E}" name="Discount Rate" dataDxfId="18"/>
    <tableColumn id="4" xr3:uid="{303D84EC-A2B5-4C38-8401-67CD493A9D12}" name="Present Value" dataDxfId="17" dataCellStyle="Currency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C5F137-00C6-4E23-9515-F204591CE545}" name="Table25" displayName="Table25" ref="A38:C50" totalsRowShown="0" headerRowDxfId="16">
  <autoFilter ref="A38:C50" xr:uid="{92BCF18D-99B1-4DFF-9089-C9BE86CB518B}"/>
  <tableColumns count="3">
    <tableColumn id="1" xr3:uid="{10F9F04C-FF83-4AA9-AE1B-1DE228208CFE}" name="Year"/>
    <tableColumn id="2" xr3:uid="{A1AB8F22-DEA8-48A8-A4A5-31E4A85F9F7B}" name="Amount" dataDxfId="15" dataCellStyle="Currency"/>
    <tableColumn id="3" xr3:uid="{31540900-8A97-4A7F-9157-386704F2B030}" name="Growth" dataDxfId="1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9"/>
  <sheetViews>
    <sheetView zoomScale="200" zoomScaleNormal="200" zoomScalePageLayoutView="200" workbookViewId="0">
      <selection activeCell="B13" sqref="B13"/>
    </sheetView>
  </sheetViews>
  <sheetFormatPr defaultColWidth="8.77734375" defaultRowHeight="14.4" x14ac:dyDescent="0.3"/>
  <cols>
    <col min="1" max="1" width="21.44140625" customWidth="1"/>
    <col min="2" max="2" width="16.44140625" customWidth="1"/>
  </cols>
  <sheetData>
    <row r="1" spans="1:2" x14ac:dyDescent="0.3">
      <c r="A1" s="3" t="s">
        <v>7</v>
      </c>
      <c r="B1" s="2"/>
    </row>
    <row r="2" spans="1:2" x14ac:dyDescent="0.3">
      <c r="A2" s="1"/>
    </row>
    <row r="3" spans="1:2" x14ac:dyDescent="0.3">
      <c r="A3" s="4" t="s">
        <v>5</v>
      </c>
      <c r="B3" s="4" t="s">
        <v>6</v>
      </c>
    </row>
    <row r="4" spans="1:2" x14ac:dyDescent="0.3">
      <c r="A4" s="5" t="s">
        <v>0</v>
      </c>
      <c r="B4" s="6">
        <v>0.03</v>
      </c>
    </row>
    <row r="5" spans="1:2" x14ac:dyDescent="0.3">
      <c r="A5" s="5" t="s">
        <v>1</v>
      </c>
      <c r="B5" s="7">
        <v>49500</v>
      </c>
    </row>
    <row r="6" spans="1:2" x14ac:dyDescent="0.3">
      <c r="A6" s="5" t="s">
        <v>2</v>
      </c>
      <c r="B6" s="7">
        <v>100000</v>
      </c>
    </row>
    <row r="7" spans="1:2" x14ac:dyDescent="0.3">
      <c r="A7" s="5"/>
      <c r="B7" s="8"/>
    </row>
    <row r="8" spans="1:2" x14ac:dyDescent="0.3">
      <c r="A8" s="5" t="s">
        <v>3</v>
      </c>
      <c r="B8" s="9">
        <f>_xlfn.PDURATION(B4,B5,B6)</f>
        <v>23.789783857517527</v>
      </c>
    </row>
    <row r="9" spans="1:2" x14ac:dyDescent="0.3">
      <c r="A9" s="5" t="s">
        <v>4</v>
      </c>
      <c r="B9" s="10">
        <f>ROUND(B8,0)</f>
        <v>24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9F4E-2A59-418F-8A14-25D851808421}">
  <sheetPr>
    <tabColor theme="0" tint="-0.499984740745262"/>
  </sheetPr>
  <dimension ref="A1:D21"/>
  <sheetViews>
    <sheetView topLeftCell="A3" zoomScale="200" zoomScaleNormal="200" zoomScalePageLayoutView="200" workbookViewId="0">
      <selection activeCell="D12" sqref="D12"/>
    </sheetView>
  </sheetViews>
  <sheetFormatPr defaultColWidth="8.77734375" defaultRowHeight="14.4" x14ac:dyDescent="0.3"/>
  <cols>
    <col min="1" max="1" width="14.44140625" customWidth="1"/>
    <col min="2" max="2" width="16.109375" customWidth="1"/>
    <col min="4" max="4" width="14.88671875" customWidth="1"/>
  </cols>
  <sheetData>
    <row r="1" spans="1:4" ht="25.8" x14ac:dyDescent="0.5">
      <c r="A1" s="39" t="s">
        <v>1</v>
      </c>
      <c r="B1" s="39"/>
      <c r="C1" s="27"/>
    </row>
    <row r="2" spans="1:4" ht="12" customHeight="1" x14ac:dyDescent="0.5">
      <c r="A2" s="25"/>
      <c r="C2" s="25"/>
    </row>
    <row r="3" spans="1:4" ht="14.4" customHeight="1" x14ac:dyDescent="0.5">
      <c r="A3" s="26" t="s">
        <v>5</v>
      </c>
      <c r="B3" s="26" t="s">
        <v>6</v>
      </c>
      <c r="C3" s="25"/>
    </row>
    <row r="4" spans="1:4" x14ac:dyDescent="0.3">
      <c r="A4" s="15" t="s">
        <v>16</v>
      </c>
      <c r="B4" s="24">
        <v>0.06</v>
      </c>
      <c r="C4" s="1"/>
    </row>
    <row r="5" spans="1:4" x14ac:dyDescent="0.3">
      <c r="A5" s="15" t="s">
        <v>15</v>
      </c>
      <c r="B5" s="24">
        <v>4.4999999999999998E-2</v>
      </c>
      <c r="C5" s="1"/>
    </row>
    <row r="6" spans="1:4" x14ac:dyDescent="0.3">
      <c r="A6" s="15" t="s">
        <v>14</v>
      </c>
      <c r="B6" s="23">
        <v>120</v>
      </c>
    </row>
    <row r="7" spans="1:4" x14ac:dyDescent="0.3">
      <c r="A7" s="15" t="s">
        <v>13</v>
      </c>
      <c r="B7" s="22">
        <v>-1300</v>
      </c>
      <c r="D7" t="s">
        <v>12</v>
      </c>
    </row>
    <row r="8" spans="1:4" x14ac:dyDescent="0.3">
      <c r="A8" s="15" t="s">
        <v>2</v>
      </c>
      <c r="B8" s="21">
        <v>150000</v>
      </c>
      <c r="D8" t="s">
        <v>11</v>
      </c>
    </row>
    <row r="9" spans="1:4" x14ac:dyDescent="0.3">
      <c r="A9" s="20" t="s">
        <v>10</v>
      </c>
      <c r="B9" s="19">
        <v>0</v>
      </c>
      <c r="D9" t="s">
        <v>9</v>
      </c>
    </row>
    <row r="10" spans="1:4" x14ac:dyDescent="0.3">
      <c r="A10" s="15"/>
      <c r="B10" s="18"/>
    </row>
    <row r="11" spans="1:4" x14ac:dyDescent="0.3">
      <c r="A11" s="17" t="s">
        <v>1</v>
      </c>
      <c r="B11" s="16">
        <f>PV(B5,B6,B7,B8,B9)</f>
        <v>27979.753605593476</v>
      </c>
      <c r="D11" t="s">
        <v>8</v>
      </c>
    </row>
    <row r="12" spans="1:4" x14ac:dyDescent="0.3">
      <c r="A12" s="15"/>
      <c r="B12" s="15"/>
    </row>
    <row r="13" spans="1:4" x14ac:dyDescent="0.3">
      <c r="A13" s="14"/>
      <c r="B13" s="13"/>
      <c r="C13" s="1"/>
    </row>
    <row r="17" spans="2:3" x14ac:dyDescent="0.3">
      <c r="C17" s="12"/>
    </row>
    <row r="18" spans="2:3" x14ac:dyDescent="0.3">
      <c r="C18" s="12"/>
    </row>
    <row r="21" spans="2:3" x14ac:dyDescent="0.3">
      <c r="B21" s="1"/>
      <c r="C21" s="11"/>
    </row>
  </sheetData>
  <mergeCells count="1">
    <mergeCell ref="A1:B1"/>
  </mergeCells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3744-392F-4578-B391-4FEB82781555}">
  <sheetPr>
    <tabColor theme="1" tint="4.9989318521683403E-2"/>
  </sheetPr>
  <dimension ref="A1:B13"/>
  <sheetViews>
    <sheetView zoomScale="160" zoomScaleNormal="160" zoomScalePageLayoutView="160" workbookViewId="0">
      <selection activeCell="B10" sqref="B10"/>
    </sheetView>
  </sheetViews>
  <sheetFormatPr defaultColWidth="8.77734375" defaultRowHeight="14.4" x14ac:dyDescent="0.3"/>
  <cols>
    <col min="2" max="2" width="20.44140625" customWidth="1"/>
  </cols>
  <sheetData>
    <row r="1" spans="1:2" ht="25.8" x14ac:dyDescent="0.5">
      <c r="A1" s="42" t="s">
        <v>38</v>
      </c>
      <c r="B1" s="42"/>
    </row>
    <row r="3" spans="1:2" x14ac:dyDescent="0.3">
      <c r="A3" s="35" t="s">
        <v>0</v>
      </c>
      <c r="B3" s="34">
        <v>4.2500000000000003E-2</v>
      </c>
    </row>
    <row r="5" spans="1:2" x14ac:dyDescent="0.3">
      <c r="A5" s="1" t="s">
        <v>33</v>
      </c>
      <c r="B5" s="1" t="s">
        <v>37</v>
      </c>
    </row>
    <row r="6" spans="1:2" x14ac:dyDescent="0.3">
      <c r="A6">
        <v>0</v>
      </c>
      <c r="B6" s="11">
        <v>-250000</v>
      </c>
    </row>
    <row r="7" spans="1:2" x14ac:dyDescent="0.3">
      <c r="A7">
        <v>1</v>
      </c>
      <c r="B7" s="11">
        <v>35000</v>
      </c>
    </row>
    <row r="8" spans="1:2" x14ac:dyDescent="0.3">
      <c r="A8">
        <v>2</v>
      </c>
      <c r="B8" s="11">
        <v>85000</v>
      </c>
    </row>
    <row r="9" spans="1:2" x14ac:dyDescent="0.3">
      <c r="A9">
        <v>3</v>
      </c>
      <c r="B9" s="11">
        <v>120000</v>
      </c>
    </row>
    <row r="10" spans="1:2" x14ac:dyDescent="0.3">
      <c r="A10">
        <v>4</v>
      </c>
      <c r="B10" s="11">
        <v>150000</v>
      </c>
    </row>
    <row r="11" spans="1:2" x14ac:dyDescent="0.3">
      <c r="A11">
        <v>5</v>
      </c>
      <c r="B11" s="11">
        <v>150000</v>
      </c>
    </row>
    <row r="12" spans="1:2" x14ac:dyDescent="0.3">
      <c r="B12" s="31"/>
    </row>
    <row r="13" spans="1:2" x14ac:dyDescent="0.3">
      <c r="A13" s="1" t="s">
        <v>36</v>
      </c>
      <c r="B13" s="11">
        <f>NPV(B3,B7:B11)+B6</f>
        <v>216510.84199810709</v>
      </c>
    </row>
  </sheetData>
  <mergeCells count="1">
    <mergeCell ref="A1:B1"/>
  </mergeCells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BBE8-9BF7-4EAE-AEA4-F138CB78B7AF}">
  <sheetPr>
    <tabColor theme="3" tint="-0.499984740745262"/>
  </sheetPr>
  <dimension ref="A1:F13"/>
  <sheetViews>
    <sheetView topLeftCell="C1" zoomScale="170" zoomScaleNormal="170" zoomScalePageLayoutView="170" workbookViewId="0">
      <selection activeCell="G16" sqref="G16"/>
    </sheetView>
  </sheetViews>
  <sheetFormatPr defaultColWidth="8.77734375" defaultRowHeight="14.4" x14ac:dyDescent="0.3"/>
  <cols>
    <col min="1" max="1" width="3.6640625" customWidth="1"/>
    <col min="2" max="2" width="3.77734375" customWidth="1"/>
    <col min="3" max="3" width="22" customWidth="1"/>
    <col min="4" max="4" width="25.5546875" customWidth="1"/>
    <col min="5" max="5" width="3.6640625" customWidth="1"/>
    <col min="6" max="6" width="3.88671875" customWidth="1"/>
  </cols>
  <sheetData>
    <row r="1" spans="1:6" ht="23.4" x14ac:dyDescent="0.45">
      <c r="A1" s="52" t="s">
        <v>48</v>
      </c>
      <c r="B1" s="52"/>
      <c r="C1" s="52"/>
      <c r="D1" s="52"/>
      <c r="E1" s="52"/>
      <c r="F1" s="52"/>
    </row>
    <row r="3" spans="1:6" x14ac:dyDescent="0.3">
      <c r="C3" s="51" t="s">
        <v>0</v>
      </c>
      <c r="D3" s="50">
        <v>0.08</v>
      </c>
    </row>
    <row r="5" spans="1:6" x14ac:dyDescent="0.3">
      <c r="C5" s="1" t="s">
        <v>47</v>
      </c>
      <c r="D5" s="1" t="s">
        <v>37</v>
      </c>
    </row>
    <row r="6" spans="1:6" x14ac:dyDescent="0.3">
      <c r="C6" s="49">
        <v>43115</v>
      </c>
      <c r="D6" s="11">
        <v>-550000</v>
      </c>
    </row>
    <row r="7" spans="1:6" x14ac:dyDescent="0.3">
      <c r="C7" s="49">
        <v>43580</v>
      </c>
      <c r="D7" s="11">
        <v>60000</v>
      </c>
    </row>
    <row r="8" spans="1:6" x14ac:dyDescent="0.3">
      <c r="C8" s="49">
        <v>44019</v>
      </c>
      <c r="D8" s="11">
        <v>95000</v>
      </c>
    </row>
    <row r="9" spans="1:6" x14ac:dyDescent="0.3">
      <c r="C9" s="49">
        <v>44195</v>
      </c>
      <c r="D9" s="11">
        <v>150000</v>
      </c>
    </row>
    <row r="10" spans="1:6" x14ac:dyDescent="0.3">
      <c r="C10" s="49">
        <v>44501</v>
      </c>
      <c r="D10" s="11">
        <v>195000</v>
      </c>
    </row>
    <row r="11" spans="1:6" x14ac:dyDescent="0.3">
      <c r="C11" s="49">
        <v>44834</v>
      </c>
      <c r="D11" s="11">
        <v>250000</v>
      </c>
    </row>
    <row r="12" spans="1:6" x14ac:dyDescent="0.3">
      <c r="D12" s="31"/>
    </row>
    <row r="13" spans="1:6" x14ac:dyDescent="0.3">
      <c r="C13" s="48" t="s">
        <v>36</v>
      </c>
      <c r="D13" s="47">
        <f>XNPV(D3,D6:D11,C6:C11)</f>
        <v>21937.828534114931</v>
      </c>
    </row>
  </sheetData>
  <mergeCells count="1">
    <mergeCell ref="A1:F1"/>
  </mergeCells>
  <pageMargins left="0.7" right="0.7" top="0.75" bottom="0.75" header="0.3" footer="0.3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51C9-1B6A-4FE9-890C-D76D683AB6EA}">
  <sheetPr>
    <tabColor theme="1" tint="4.9989318521683403E-2"/>
  </sheetPr>
  <dimension ref="A1:B14"/>
  <sheetViews>
    <sheetView zoomScale="190" zoomScaleNormal="190" zoomScalePageLayoutView="190" workbookViewId="0">
      <selection activeCell="A15" sqref="A15"/>
    </sheetView>
  </sheetViews>
  <sheetFormatPr defaultColWidth="8.77734375" defaultRowHeight="14.4" x14ac:dyDescent="0.3"/>
  <cols>
    <col min="1" max="1" width="17.109375" customWidth="1"/>
    <col min="2" max="2" width="15" customWidth="1"/>
  </cols>
  <sheetData>
    <row r="1" spans="1:2" ht="25.8" x14ac:dyDescent="0.5">
      <c r="A1" s="39" t="s">
        <v>2</v>
      </c>
      <c r="B1" s="39"/>
    </row>
    <row r="2" spans="1:2" ht="25.8" x14ac:dyDescent="0.5">
      <c r="A2" s="25"/>
    </row>
    <row r="3" spans="1:2" x14ac:dyDescent="0.3">
      <c r="A3" s="1" t="s">
        <v>5</v>
      </c>
      <c r="B3" s="1" t="s">
        <v>6</v>
      </c>
    </row>
    <row r="4" spans="1:2" x14ac:dyDescent="0.3">
      <c r="A4" t="s">
        <v>16</v>
      </c>
      <c r="B4" s="38">
        <v>0.05</v>
      </c>
    </row>
    <row r="5" spans="1:2" x14ac:dyDescent="0.3">
      <c r="A5" t="s">
        <v>15</v>
      </c>
      <c r="B5" s="37">
        <f>B4/12</f>
        <v>4.1666666666666666E-3</v>
      </c>
    </row>
    <row r="6" spans="1:2" x14ac:dyDescent="0.3">
      <c r="A6" t="s">
        <v>14</v>
      </c>
      <c r="B6">
        <v>360</v>
      </c>
    </row>
    <row r="7" spans="1:2" x14ac:dyDescent="0.3">
      <c r="A7" t="s">
        <v>32</v>
      </c>
      <c r="B7" s="12">
        <v>1200</v>
      </c>
    </row>
    <row r="8" spans="1:2" x14ac:dyDescent="0.3">
      <c r="A8" t="s">
        <v>1</v>
      </c>
      <c r="B8" s="12">
        <v>-360000</v>
      </c>
    </row>
    <row r="9" spans="1:2" x14ac:dyDescent="0.3">
      <c r="A9" t="s">
        <v>10</v>
      </c>
      <c r="B9">
        <v>0</v>
      </c>
    </row>
    <row r="11" spans="1:2" x14ac:dyDescent="0.3">
      <c r="A11" s="1" t="s">
        <v>2</v>
      </c>
      <c r="B11" s="11">
        <f>FV(B5,B6,B7,B8,B9)</f>
        <v>609677.59060844325</v>
      </c>
    </row>
    <row r="13" spans="1:2" x14ac:dyDescent="0.3">
      <c r="A13" t="s">
        <v>54</v>
      </c>
    </row>
    <row r="14" spans="1:2" x14ac:dyDescent="0.3">
      <c r="A14" t="s">
        <v>53</v>
      </c>
    </row>
  </sheetData>
  <mergeCells count="1">
    <mergeCell ref="A1:B1"/>
  </mergeCell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0AA3-FDF5-4617-823B-2D15B54412D4}">
  <sheetPr>
    <tabColor theme="5" tint="-0.499984740745262"/>
  </sheetPr>
  <dimension ref="A1:B14"/>
  <sheetViews>
    <sheetView tabSelected="1" zoomScale="170" zoomScaleNormal="170" zoomScalePageLayoutView="170" workbookViewId="0">
      <selection sqref="A1:B1"/>
    </sheetView>
  </sheetViews>
  <sheetFormatPr defaultColWidth="8.77734375" defaultRowHeight="14.4" x14ac:dyDescent="0.3"/>
  <cols>
    <col min="2" max="2" width="24.77734375" customWidth="1"/>
  </cols>
  <sheetData>
    <row r="1" spans="1:2" ht="23.4" x14ac:dyDescent="0.45">
      <c r="A1" s="55" t="s">
        <v>51</v>
      </c>
      <c r="B1" s="56"/>
    </row>
    <row r="2" spans="1:2" ht="23.4" x14ac:dyDescent="0.45">
      <c r="A2" s="54"/>
    </row>
    <row r="4" spans="1:2" x14ac:dyDescent="0.3">
      <c r="A4" s="1" t="s">
        <v>33</v>
      </c>
      <c r="B4" s="1" t="s">
        <v>37</v>
      </c>
    </row>
    <row r="5" spans="1:2" x14ac:dyDescent="0.3">
      <c r="A5">
        <v>0</v>
      </c>
      <c r="B5" s="11">
        <v>-99000</v>
      </c>
    </row>
    <row r="6" spans="1:2" x14ac:dyDescent="0.3">
      <c r="A6">
        <v>1</v>
      </c>
      <c r="B6" s="11">
        <v>15000</v>
      </c>
    </row>
    <row r="7" spans="1:2" x14ac:dyDescent="0.3">
      <c r="A7">
        <v>2</v>
      </c>
      <c r="B7" s="11">
        <v>25000</v>
      </c>
    </row>
    <row r="8" spans="1:2" x14ac:dyDescent="0.3">
      <c r="A8">
        <v>3</v>
      </c>
      <c r="B8" s="11">
        <v>40000</v>
      </c>
    </row>
    <row r="9" spans="1:2" x14ac:dyDescent="0.3">
      <c r="A9">
        <v>4</v>
      </c>
      <c r="B9" s="11">
        <v>60000</v>
      </c>
    </row>
    <row r="10" spans="1:2" x14ac:dyDescent="0.3">
      <c r="A10">
        <v>5</v>
      </c>
      <c r="B10" s="11">
        <v>40000</v>
      </c>
    </row>
    <row r="11" spans="1:2" x14ac:dyDescent="0.3">
      <c r="A11">
        <v>6</v>
      </c>
      <c r="B11" s="11">
        <v>50000</v>
      </c>
    </row>
    <row r="12" spans="1:2" x14ac:dyDescent="0.3">
      <c r="A12" s="1" t="s">
        <v>50</v>
      </c>
      <c r="B12" s="28">
        <v>0.15</v>
      </c>
    </row>
    <row r="14" spans="1:2" x14ac:dyDescent="0.3">
      <c r="A14" s="1" t="s">
        <v>52</v>
      </c>
      <c r="B14" s="31">
        <f>IRR(B5:B11,B12)</f>
        <v>0.25097343746572642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091A-EF5E-49D5-87A3-9C8B3F3B396B}">
  <sheetPr>
    <tabColor rgb="FFC00000"/>
  </sheetPr>
  <dimension ref="A1:F15"/>
  <sheetViews>
    <sheetView zoomScale="170" zoomScaleNormal="170" zoomScalePageLayoutView="170" workbookViewId="0">
      <selection activeCell="D15" sqref="D15"/>
    </sheetView>
  </sheetViews>
  <sheetFormatPr defaultColWidth="8.77734375" defaultRowHeight="14.4" x14ac:dyDescent="0.3"/>
  <cols>
    <col min="1" max="1" width="14.109375" customWidth="1"/>
    <col min="2" max="2" width="14.33203125" customWidth="1"/>
    <col min="3" max="3" width="10.21875" bestFit="1" customWidth="1"/>
    <col min="4" max="4" width="11.88671875" bestFit="1" customWidth="1"/>
  </cols>
  <sheetData>
    <row r="1" spans="1:6" ht="23.4" x14ac:dyDescent="0.45">
      <c r="A1" s="53" t="s">
        <v>51</v>
      </c>
      <c r="B1" s="53"/>
      <c r="C1" s="53"/>
      <c r="D1" s="53"/>
      <c r="E1" s="53"/>
      <c r="F1" s="53"/>
    </row>
    <row r="4" spans="1:6" x14ac:dyDescent="0.3">
      <c r="C4" s="1" t="s">
        <v>47</v>
      </c>
      <c r="D4" s="1" t="s">
        <v>37</v>
      </c>
    </row>
    <row r="5" spans="1:6" x14ac:dyDescent="0.3">
      <c r="C5" s="49">
        <v>42949</v>
      </c>
      <c r="D5" s="11">
        <v>-85000</v>
      </c>
    </row>
    <row r="6" spans="1:6" x14ac:dyDescent="0.3">
      <c r="C6" s="49">
        <v>43193</v>
      </c>
      <c r="D6" s="11">
        <v>15000</v>
      </c>
    </row>
    <row r="7" spans="1:6" x14ac:dyDescent="0.3">
      <c r="C7" s="49">
        <v>43404</v>
      </c>
      <c r="D7" s="11">
        <v>25000</v>
      </c>
    </row>
    <row r="8" spans="1:6" x14ac:dyDescent="0.3">
      <c r="C8" s="49">
        <v>43769</v>
      </c>
      <c r="D8" s="11">
        <v>40000</v>
      </c>
    </row>
    <row r="9" spans="1:6" x14ac:dyDescent="0.3">
      <c r="C9" s="49">
        <v>44196</v>
      </c>
      <c r="D9" s="11">
        <v>40000</v>
      </c>
    </row>
    <row r="10" spans="1:6" x14ac:dyDescent="0.3">
      <c r="C10" s="49">
        <v>44561</v>
      </c>
      <c r="D10" s="11">
        <v>40000</v>
      </c>
    </row>
    <row r="11" spans="1:6" x14ac:dyDescent="0.3">
      <c r="C11" s="49">
        <v>44926</v>
      </c>
      <c r="D11" s="11">
        <v>50000</v>
      </c>
    </row>
    <row r="12" spans="1:6" x14ac:dyDescent="0.3">
      <c r="C12" s="49">
        <v>44926</v>
      </c>
      <c r="D12" s="11">
        <v>50000</v>
      </c>
    </row>
    <row r="13" spans="1:6" x14ac:dyDescent="0.3">
      <c r="C13" s="1" t="s">
        <v>50</v>
      </c>
      <c r="D13" s="28">
        <v>0.1</v>
      </c>
    </row>
    <row r="15" spans="1:6" x14ac:dyDescent="0.3">
      <c r="C15" s="1" t="s">
        <v>49</v>
      </c>
      <c r="D15" s="31">
        <f>XIRR(D5:D12,C5:C12,D13)</f>
        <v>0.40047596096992488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2EAA-D7CD-4BA2-A6DF-42335D48B4BD}">
  <sheetPr>
    <tabColor theme="4" tint="0.39997558519241921"/>
  </sheetPr>
  <dimension ref="A1:G52"/>
  <sheetViews>
    <sheetView zoomScale="170" zoomScaleNormal="170" zoomScalePageLayoutView="170" workbookViewId="0">
      <selection activeCell="B50" sqref="B50"/>
    </sheetView>
  </sheetViews>
  <sheetFormatPr defaultColWidth="8.77734375" defaultRowHeight="14.4" x14ac:dyDescent="0.3"/>
  <cols>
    <col min="1" max="1" width="12.88671875" customWidth="1"/>
    <col min="2" max="2" width="18.6640625" bestFit="1" customWidth="1"/>
    <col min="3" max="3" width="14.33203125" customWidth="1"/>
    <col min="4" max="4" width="14.6640625" customWidth="1"/>
    <col min="7" max="7" width="13.21875" bestFit="1" customWidth="1"/>
  </cols>
  <sheetData>
    <row r="1" spans="1:4" x14ac:dyDescent="0.3">
      <c r="A1" s="40" t="s">
        <v>35</v>
      </c>
      <c r="B1" s="40"/>
      <c r="C1" s="40"/>
      <c r="D1" s="40"/>
    </row>
    <row r="2" spans="1:4" x14ac:dyDescent="0.3">
      <c r="A2" s="41" t="s">
        <v>34</v>
      </c>
      <c r="B2" s="41"/>
      <c r="C2" s="41"/>
      <c r="D2" s="41"/>
    </row>
    <row r="4" spans="1:4" x14ac:dyDescent="0.3">
      <c r="A4" s="32" t="s">
        <v>33</v>
      </c>
      <c r="B4" s="32" t="s">
        <v>32</v>
      </c>
      <c r="C4" s="32" t="s">
        <v>17</v>
      </c>
      <c r="D4" s="32" t="s">
        <v>1</v>
      </c>
    </row>
    <row r="5" spans="1:4" x14ac:dyDescent="0.3">
      <c r="A5">
        <v>0</v>
      </c>
      <c r="B5" s="11">
        <v>20000</v>
      </c>
      <c r="C5" s="28">
        <v>0.06</v>
      </c>
      <c r="D5" s="11">
        <f t="shared" ref="D5:D15" si="0">B5/(1+C5)^A5</f>
        <v>20000</v>
      </c>
    </row>
    <row r="6" spans="1:4" x14ac:dyDescent="0.3">
      <c r="A6">
        <v>1</v>
      </c>
      <c r="B6" s="11">
        <v>20000</v>
      </c>
      <c r="C6" s="28">
        <v>0.06</v>
      </c>
      <c r="D6" s="11">
        <f t="shared" si="0"/>
        <v>18867.924528301886</v>
      </c>
    </row>
    <row r="7" spans="1:4" x14ac:dyDescent="0.3">
      <c r="A7">
        <v>2</v>
      </c>
      <c r="B7" s="11">
        <v>20000</v>
      </c>
      <c r="C7" s="28">
        <v>0.06</v>
      </c>
      <c r="D7" s="11">
        <f t="shared" si="0"/>
        <v>17799.928800284797</v>
      </c>
    </row>
    <row r="8" spans="1:4" x14ac:dyDescent="0.3">
      <c r="A8">
        <v>3</v>
      </c>
      <c r="B8" s="11">
        <v>20000</v>
      </c>
      <c r="C8" s="28">
        <v>0.05</v>
      </c>
      <c r="D8" s="11">
        <f t="shared" si="0"/>
        <v>17276.751970629521</v>
      </c>
    </row>
    <row r="9" spans="1:4" x14ac:dyDescent="0.3">
      <c r="A9">
        <v>4</v>
      </c>
      <c r="B9" s="11">
        <v>20000</v>
      </c>
      <c r="C9" s="28">
        <f>5%</f>
        <v>0.05</v>
      </c>
      <c r="D9" s="11">
        <f t="shared" si="0"/>
        <v>16454.04949583764</v>
      </c>
    </row>
    <row r="10" spans="1:4" x14ac:dyDescent="0.3">
      <c r="A10">
        <v>5</v>
      </c>
      <c r="B10" s="11">
        <v>20000</v>
      </c>
      <c r="C10" s="28">
        <f>5%</f>
        <v>0.05</v>
      </c>
      <c r="D10" s="11">
        <f t="shared" si="0"/>
        <v>15670.523329369178</v>
      </c>
    </row>
    <row r="11" spans="1:4" x14ac:dyDescent="0.3">
      <c r="A11">
        <v>6</v>
      </c>
      <c r="B11" s="11">
        <v>20000</v>
      </c>
      <c r="C11" s="28">
        <f>5%</f>
        <v>0.05</v>
      </c>
      <c r="D11" s="11">
        <f t="shared" si="0"/>
        <v>14924.307932732554</v>
      </c>
    </row>
    <row r="12" spans="1:4" x14ac:dyDescent="0.3">
      <c r="A12">
        <v>7</v>
      </c>
      <c r="B12" s="11">
        <v>20000</v>
      </c>
      <c r="C12" s="28">
        <f>5%</f>
        <v>0.05</v>
      </c>
      <c r="D12" s="11">
        <f t="shared" si="0"/>
        <v>14213.62660260243</v>
      </c>
    </row>
    <row r="13" spans="1:4" x14ac:dyDescent="0.3">
      <c r="A13">
        <v>8</v>
      </c>
      <c r="B13" s="11">
        <v>20000</v>
      </c>
      <c r="C13" s="28">
        <f>7%</f>
        <v>7.0000000000000007E-2</v>
      </c>
      <c r="D13" s="11">
        <f t="shared" si="0"/>
        <v>11640.182091300769</v>
      </c>
    </row>
    <row r="14" spans="1:4" x14ac:dyDescent="0.3">
      <c r="A14">
        <v>9</v>
      </c>
      <c r="B14" s="11">
        <v>20000</v>
      </c>
      <c r="C14" s="28">
        <f>7%</f>
        <v>7.0000000000000007E-2</v>
      </c>
      <c r="D14" s="11">
        <f t="shared" si="0"/>
        <v>10878.674851682959</v>
      </c>
    </row>
    <row r="15" spans="1:4" x14ac:dyDescent="0.3">
      <c r="A15">
        <v>10</v>
      </c>
      <c r="B15" s="11">
        <v>20000</v>
      </c>
      <c r="C15" s="28">
        <f>7%</f>
        <v>7.0000000000000007E-2</v>
      </c>
      <c r="D15" s="11">
        <f t="shared" si="0"/>
        <v>10166.985842694356</v>
      </c>
    </row>
    <row r="16" spans="1:4" x14ac:dyDescent="0.3">
      <c r="C16" s="33" t="s">
        <v>18</v>
      </c>
      <c r="D16" s="30">
        <f>SUM(D5:D15)</f>
        <v>167892.95544543612</v>
      </c>
    </row>
    <row r="20" spans="1:7" x14ac:dyDescent="0.3">
      <c r="A20" s="40" t="s">
        <v>31</v>
      </c>
      <c r="B20" s="40"/>
      <c r="C20" s="40"/>
      <c r="D20" s="40"/>
      <c r="E20" s="40"/>
      <c r="F20" s="40"/>
      <c r="G20" s="40"/>
    </row>
    <row r="27" spans="1:7" ht="15.6" x14ac:dyDescent="0.35">
      <c r="A27" t="s">
        <v>30</v>
      </c>
      <c r="F27" s="1" t="s">
        <v>29</v>
      </c>
      <c r="G27" s="11">
        <v>120000</v>
      </c>
    </row>
    <row r="28" spans="1:7" x14ac:dyDescent="0.3">
      <c r="A28" t="s">
        <v>28</v>
      </c>
      <c r="F28" s="1" t="s">
        <v>27</v>
      </c>
      <c r="G28" s="28">
        <v>0.09</v>
      </c>
    </row>
    <row r="29" spans="1:7" x14ac:dyDescent="0.3">
      <c r="A29" t="s">
        <v>26</v>
      </c>
      <c r="F29" s="1" t="s">
        <v>25</v>
      </c>
      <c r="G29" s="28">
        <v>0.02</v>
      </c>
    </row>
    <row r="30" spans="1:7" x14ac:dyDescent="0.3">
      <c r="G30" s="1"/>
    </row>
    <row r="31" spans="1:7" x14ac:dyDescent="0.3">
      <c r="F31" s="1" t="s">
        <v>24</v>
      </c>
      <c r="G31" s="31">
        <f>G27/(G28-G29)</f>
        <v>1714285.7142857146</v>
      </c>
    </row>
    <row r="36" spans="1:7" x14ac:dyDescent="0.3">
      <c r="A36" s="40" t="s">
        <v>23</v>
      </c>
      <c r="B36" s="40"/>
      <c r="C36" s="40"/>
      <c r="D36" s="40"/>
      <c r="E36" s="40"/>
      <c r="F36" s="40"/>
      <c r="G36" s="40"/>
    </row>
    <row r="38" spans="1:7" x14ac:dyDescent="0.3">
      <c r="A38" s="32" t="s">
        <v>22</v>
      </c>
      <c r="B38" s="32" t="s">
        <v>21</v>
      </c>
      <c r="C38" s="32" t="s">
        <v>20</v>
      </c>
    </row>
    <row r="39" spans="1:7" x14ac:dyDescent="0.3">
      <c r="A39">
        <v>1</v>
      </c>
      <c r="B39" s="11">
        <v>100000000</v>
      </c>
      <c r="C39" s="28">
        <v>0.15</v>
      </c>
    </row>
    <row r="40" spans="1:7" x14ac:dyDescent="0.3">
      <c r="A40">
        <v>2</v>
      </c>
      <c r="B40" s="11">
        <f t="shared" ref="B40:B48" si="1">B39*(1+C39)</f>
        <v>114999999.99999999</v>
      </c>
      <c r="C40" s="28">
        <v>0.15</v>
      </c>
    </row>
    <row r="41" spans="1:7" x14ac:dyDescent="0.3">
      <c r="A41">
        <v>3</v>
      </c>
      <c r="B41" s="11">
        <f t="shared" si="1"/>
        <v>132249999.99999997</v>
      </c>
      <c r="C41" s="28">
        <v>0.14000000000000001</v>
      </c>
    </row>
    <row r="42" spans="1:7" x14ac:dyDescent="0.3">
      <c r="A42">
        <v>4</v>
      </c>
      <c r="B42" s="11">
        <f t="shared" si="1"/>
        <v>150764999.99999997</v>
      </c>
      <c r="C42" s="28">
        <v>0.14000000000000001</v>
      </c>
    </row>
    <row r="43" spans="1:7" x14ac:dyDescent="0.3">
      <c r="A43">
        <v>5</v>
      </c>
      <c r="B43" s="11">
        <f t="shared" si="1"/>
        <v>171872099.99999997</v>
      </c>
      <c r="C43" s="28">
        <v>0.1</v>
      </c>
    </row>
    <row r="44" spans="1:7" x14ac:dyDescent="0.3">
      <c r="A44">
        <v>6</v>
      </c>
      <c r="B44" s="11">
        <f t="shared" si="1"/>
        <v>189059309.99999997</v>
      </c>
      <c r="C44" s="28">
        <v>0.1</v>
      </c>
    </row>
    <row r="45" spans="1:7" x14ac:dyDescent="0.3">
      <c r="A45">
        <v>7</v>
      </c>
      <c r="B45" s="11">
        <f t="shared" si="1"/>
        <v>207965240.99999997</v>
      </c>
      <c r="C45" s="28">
        <v>7.0000000000000007E-2</v>
      </c>
    </row>
    <row r="46" spans="1:7" x14ac:dyDescent="0.3">
      <c r="A46">
        <v>8</v>
      </c>
      <c r="B46" s="11">
        <f t="shared" si="1"/>
        <v>222522807.86999997</v>
      </c>
      <c r="C46" s="28">
        <v>0.05</v>
      </c>
    </row>
    <row r="47" spans="1:7" x14ac:dyDescent="0.3">
      <c r="A47">
        <v>9</v>
      </c>
      <c r="B47" s="11">
        <f t="shared" si="1"/>
        <v>233648948.26349998</v>
      </c>
      <c r="C47" s="28">
        <v>0.04</v>
      </c>
    </row>
    <row r="48" spans="1:7" x14ac:dyDescent="0.3">
      <c r="A48">
        <v>10</v>
      </c>
      <c r="B48" s="11">
        <f t="shared" si="1"/>
        <v>242994906.19403997</v>
      </c>
      <c r="C48" s="28">
        <v>0.03</v>
      </c>
    </row>
    <row r="49" spans="1:3" x14ac:dyDescent="0.3">
      <c r="A49" s="1" t="s">
        <v>19</v>
      </c>
      <c r="B49" s="31">
        <f>B48/(B52-C49)</f>
        <v>3471355802.7719998</v>
      </c>
      <c r="C49" s="28">
        <v>0.02</v>
      </c>
    </row>
    <row r="50" spans="1:3" x14ac:dyDescent="0.3">
      <c r="A50" s="1" t="s">
        <v>18</v>
      </c>
      <c r="B50" s="30">
        <f>SUBTOTAL(109,B39:B49)</f>
        <v>5237434116.0995398</v>
      </c>
      <c r="C50" s="29"/>
    </row>
    <row r="52" spans="1:3" x14ac:dyDescent="0.3">
      <c r="A52" t="s">
        <v>17</v>
      </c>
      <c r="B52" s="28">
        <v>0.09</v>
      </c>
    </row>
  </sheetData>
  <mergeCells count="4">
    <mergeCell ref="A1:D1"/>
    <mergeCell ref="A2:D2"/>
    <mergeCell ref="A20:G20"/>
    <mergeCell ref="A36:G36"/>
  </mergeCells>
  <pageMargins left="0.7" right="0.7" top="0.75" bottom="0.75" header="0.3" footer="0.3"/>
  <pageSetup paperSize="0" orientation="portrait" horizontalDpi="0" verticalDpi="0" copies="0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167D-5A3A-4126-9493-C723C979C83A}">
  <sheetPr>
    <tabColor theme="7" tint="-0.249977111117893"/>
  </sheetPr>
  <dimension ref="A1:F25"/>
  <sheetViews>
    <sheetView topLeftCell="A10" zoomScale="160" zoomScaleNormal="160" zoomScalePageLayoutView="160" workbookViewId="0">
      <selection sqref="A1:C1"/>
    </sheetView>
  </sheetViews>
  <sheetFormatPr defaultColWidth="8.77734375" defaultRowHeight="14.4" x14ac:dyDescent="0.3"/>
  <cols>
    <col min="2" max="2" width="13.109375" customWidth="1"/>
    <col min="3" max="3" width="23.33203125" customWidth="1"/>
    <col min="4" max="4" width="22.6640625" customWidth="1"/>
    <col min="5" max="5" width="27.77734375" bestFit="1" customWidth="1"/>
    <col min="6" max="6" width="12.6640625" customWidth="1"/>
  </cols>
  <sheetData>
    <row r="1" spans="1:6" x14ac:dyDescent="0.3">
      <c r="A1" s="46" t="s">
        <v>46</v>
      </c>
      <c r="B1" s="46"/>
      <c r="C1" s="46"/>
    </row>
    <row r="3" spans="1:6" x14ac:dyDescent="0.3">
      <c r="A3" s="32" t="s">
        <v>22</v>
      </c>
      <c r="B3" s="32" t="s">
        <v>45</v>
      </c>
      <c r="C3" s="32" t="s">
        <v>44</v>
      </c>
      <c r="D3" s="32"/>
    </row>
    <row r="4" spans="1:6" x14ac:dyDescent="0.3">
      <c r="A4">
        <v>2009</v>
      </c>
      <c r="B4" s="45">
        <v>-0.05</v>
      </c>
      <c r="C4" s="45">
        <f>1+B4</f>
        <v>0.95</v>
      </c>
    </row>
    <row r="5" spans="1:6" x14ac:dyDescent="0.3">
      <c r="A5">
        <v>2010</v>
      </c>
      <c r="B5" s="45">
        <v>0.49</v>
      </c>
      <c r="C5" s="45">
        <f>1+B5</f>
        <v>1.49</v>
      </c>
      <c r="F5" s="36"/>
    </row>
    <row r="6" spans="1:6" x14ac:dyDescent="0.3">
      <c r="A6">
        <v>2011</v>
      </c>
      <c r="B6" s="45">
        <v>0.41</v>
      </c>
      <c r="C6" s="45">
        <f>1+B6</f>
        <v>1.41</v>
      </c>
    </row>
    <row r="7" spans="1:6" x14ac:dyDescent="0.3">
      <c r="A7">
        <v>2012</v>
      </c>
      <c r="B7" s="45">
        <v>-0.28999999999999998</v>
      </c>
      <c r="C7" s="45">
        <f>1+B7</f>
        <v>0.71</v>
      </c>
      <c r="F7" s="36"/>
    </row>
    <row r="8" spans="1:6" x14ac:dyDescent="0.3">
      <c r="A8">
        <v>2013</v>
      </c>
      <c r="B8" s="45">
        <v>-0.26</v>
      </c>
      <c r="C8" s="45">
        <f>1+B8</f>
        <v>0.74</v>
      </c>
    </row>
    <row r="9" spans="1:6" x14ac:dyDescent="0.3">
      <c r="A9">
        <v>2014</v>
      </c>
      <c r="B9" s="45">
        <v>0.33</v>
      </c>
      <c r="C9" s="45">
        <f>1+B9</f>
        <v>1.33</v>
      </c>
    </row>
    <row r="10" spans="1:6" x14ac:dyDescent="0.3">
      <c r="A10">
        <v>2015</v>
      </c>
      <c r="B10" s="45">
        <v>0.24</v>
      </c>
      <c r="C10" s="45">
        <f>1+B10</f>
        <v>1.24</v>
      </c>
    </row>
    <row r="11" spans="1:6" x14ac:dyDescent="0.3">
      <c r="A11">
        <v>2016</v>
      </c>
      <c r="B11" s="45">
        <v>-0.17</v>
      </c>
      <c r="C11" s="45">
        <f>1+B11</f>
        <v>0.83</v>
      </c>
    </row>
    <row r="12" spans="1:6" x14ac:dyDescent="0.3">
      <c r="A12">
        <v>2017</v>
      </c>
      <c r="B12" s="45">
        <v>0.26</v>
      </c>
      <c r="C12" s="45">
        <f>1+B12</f>
        <v>1.26</v>
      </c>
    </row>
    <row r="13" spans="1:6" x14ac:dyDescent="0.3">
      <c r="A13">
        <v>2018</v>
      </c>
      <c r="B13" s="45">
        <v>0.19</v>
      </c>
      <c r="C13" s="45">
        <f>1+B13</f>
        <v>1.19</v>
      </c>
    </row>
    <row r="14" spans="1:6" x14ac:dyDescent="0.3">
      <c r="A14">
        <v>2019</v>
      </c>
      <c r="B14" s="45">
        <v>-0.12</v>
      </c>
      <c r="C14" s="45">
        <f>1+B14</f>
        <v>0.88</v>
      </c>
    </row>
    <row r="15" spans="1:6" x14ac:dyDescent="0.3">
      <c r="A15">
        <v>2020</v>
      </c>
      <c r="B15" s="45">
        <v>0.33</v>
      </c>
      <c r="C15" s="45">
        <f>1+B15</f>
        <v>1.33</v>
      </c>
    </row>
    <row r="16" spans="1:6" x14ac:dyDescent="0.3">
      <c r="B16" s="45"/>
      <c r="C16" s="45"/>
    </row>
    <row r="19" spans="1:4" x14ac:dyDescent="0.3">
      <c r="A19" s="44" t="s">
        <v>43</v>
      </c>
      <c r="B19" s="44"/>
      <c r="C19" s="44"/>
      <c r="D19" s="28">
        <f>AVERAGE(B4:B15)</f>
        <v>0.11333333333333336</v>
      </c>
    </row>
    <row r="21" spans="1:4" x14ac:dyDescent="0.3">
      <c r="A21" s="44" t="s">
        <v>42</v>
      </c>
      <c r="B21" s="44"/>
      <c r="C21" s="44"/>
      <c r="D21" s="28">
        <f>GEOMEAN(C4:C15)-1</f>
        <v>8.0028438310292493E-2</v>
      </c>
    </row>
    <row r="23" spans="1:4" x14ac:dyDescent="0.3">
      <c r="A23" s="43" t="s">
        <v>41</v>
      </c>
    </row>
    <row r="24" spans="1:4" x14ac:dyDescent="0.3">
      <c r="A24" s="43" t="s">
        <v>40</v>
      </c>
    </row>
    <row r="25" spans="1:4" x14ac:dyDescent="0.3">
      <c r="A25" t="s">
        <v>39</v>
      </c>
    </row>
  </sheetData>
  <mergeCells count="3">
    <mergeCell ref="A19:C19"/>
    <mergeCell ref="A21:C21"/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 to Reach the Goal</vt:lpstr>
      <vt:lpstr>PV </vt:lpstr>
      <vt:lpstr>Net Present Value</vt:lpstr>
      <vt:lpstr>Irregular NPV</vt:lpstr>
      <vt:lpstr>Future Value</vt:lpstr>
      <vt:lpstr>IRR</vt:lpstr>
      <vt:lpstr>Irregular IRR</vt:lpstr>
      <vt:lpstr>Recurring Payments</vt:lpstr>
      <vt:lpstr>Artihmetic and Geometric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Hossein Yazdi</cp:lastModifiedBy>
  <dcterms:created xsi:type="dcterms:W3CDTF">2017-06-13T06:24:52Z</dcterms:created>
  <dcterms:modified xsi:type="dcterms:W3CDTF">2022-12-08T18:29:14Z</dcterms:modified>
</cp:coreProperties>
</file>