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52" windowHeight="8655" activeTab="3"/>
  </bookViews>
  <sheets>
    <sheet name="例题1投资回收期" sheetId="6" r:id="rId1"/>
    <sheet name="例题2净现值" sheetId="2" r:id="rId2"/>
    <sheet name="绘制净现值曲线" sheetId="8" r:id="rId3"/>
    <sheet name="例题3净年值" sheetId="3" r:id="rId4"/>
    <sheet name="例题4内部收益率" sheetId="10" r:id="rId5"/>
  </sheets>
  <calcPr calcId="144525"/>
</workbook>
</file>

<file path=xl/sharedStrings.xml><?xml version="1.0" encoding="utf-8"?>
<sst xmlns="http://schemas.openxmlformats.org/spreadsheetml/2006/main" count="49" uniqueCount="34">
  <si>
    <t>某项目的净现金流量如下表所示，试求其静态投资回收期。</t>
  </si>
  <si>
    <t>年份</t>
  </si>
  <si>
    <t>净现金流量</t>
  </si>
  <si>
    <t>累计净现金流量</t>
  </si>
  <si>
    <t>静态投资回收期</t>
  </si>
  <si>
    <t>某项目的净现金流量如下表所示，折现率为10%，试求其动态投资回收期。</t>
  </si>
  <si>
    <t>折现率</t>
  </si>
  <si>
    <t>折现值</t>
  </si>
  <si>
    <t>累计折现净现金流量</t>
  </si>
  <si>
    <t>动态投资回收期</t>
  </si>
  <si>
    <t>CI</t>
  </si>
  <si>
    <t>CO</t>
  </si>
  <si>
    <t>净现金流</t>
  </si>
  <si>
    <t>复利系数</t>
  </si>
  <si>
    <t>折现净现金流</t>
  </si>
  <si>
    <t>净现值NPV（求和）</t>
  </si>
  <si>
    <t>净现值NPV（函数）</t>
  </si>
  <si>
    <t>折现率i</t>
  </si>
  <si>
    <t>NPV(i)</t>
  </si>
  <si>
    <t>曲线图</t>
  </si>
  <si>
    <t>现金流出</t>
  </si>
  <si>
    <t>现金流入</t>
  </si>
  <si>
    <t>净现值</t>
  </si>
  <si>
    <t>净年值</t>
  </si>
  <si>
    <t xml:space="preserve">例7-10：投资建设某条收费高速公路，初始投资需要2亿元。经过调研可知：
① 每年运营成本为500万元，保持不变；
② 2018年根据交通量估计可以收费2500万元，之后收费额每年增长5%；
③ 从2018年开始运行收费，收费年限10年；
④ 基准收益率为6%。
计算该项目的内部收益率？
</t>
  </si>
  <si>
    <t>投资</t>
  </si>
  <si>
    <t>运营成本</t>
  </si>
  <si>
    <t>收费额</t>
  </si>
  <si>
    <t>插值法</t>
  </si>
  <si>
    <t>利率</t>
  </si>
  <si>
    <t>净现值NPV</t>
  </si>
  <si>
    <t>内部收益率IRR</t>
  </si>
  <si>
    <t>单变量求解方法</t>
  </si>
  <si>
    <t>内置函数方法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</si>
</sst>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8" formatCode="&quot;￥&quot;#,##0.00;[Red]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;[Red]\¥\-#,##0.00"/>
    <numFmt numFmtId="177" formatCode="0.0000%"/>
    <numFmt numFmtId="178" formatCode="0.00_);[Red]\(0.00\)"/>
    <numFmt numFmtId="179" formatCode="\¥#,##0.0000;[Red]\¥\-#,##0.0000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6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3" borderId="0" xfId="0" applyFill="1"/>
    <xf numFmtId="0" fontId="0" fillId="4" borderId="0" xfId="0" applyFill="1"/>
    <xf numFmtId="0" fontId="1" fillId="3" borderId="0" xfId="0" applyFont="1" applyFill="1"/>
    <xf numFmtId="8" fontId="0" fillId="4" borderId="0" xfId="0" applyNumberFormat="1" applyFill="1"/>
    <xf numFmtId="176" fontId="0" fillId="4" borderId="0" xfId="0" applyNumberFormat="1" applyFill="1"/>
    <xf numFmtId="177" fontId="0" fillId="4" borderId="0" xfId="0" applyNumberFormat="1" applyFill="1"/>
    <xf numFmtId="9" fontId="0" fillId="3" borderId="0" xfId="0" applyNumberFormat="1" applyFill="1"/>
    <xf numFmtId="178" fontId="0" fillId="4" borderId="0" xfId="0" applyNumberFormat="1" applyFill="1"/>
    <xf numFmtId="0" fontId="1" fillId="2" borderId="0" xfId="0" applyFont="1" applyFill="1" applyAlignment="1">
      <alignment horizontal="center" vertical="top"/>
    </xf>
    <xf numFmtId="0" fontId="0" fillId="5" borderId="0" xfId="0" applyFill="1"/>
    <xf numFmtId="176" fontId="0" fillId="0" borderId="0" xfId="0" applyNumberFormat="1"/>
    <xf numFmtId="179" fontId="0" fillId="0" borderId="0" xfId="0" applyNumberFormat="1"/>
    <xf numFmtId="0" fontId="0" fillId="2" borderId="0" xfId="0" applyFill="1"/>
    <xf numFmtId="176" fontId="0" fillId="2" borderId="0" xfId="0" applyNumberForma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绘制净现值曲线!$A$5</c:f>
              <c:strCache>
                <c:ptCount val="1"/>
                <c:pt idx="0">
                  <c:v>NPV(i)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绘制净现值曲线!$B$4:$O$4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绘制净现值曲线!$B$5:$O$5</c:f>
              <c:numCache>
                <c:formatCode>\¥#,##0.00;[Red]\¥\-#,##0.00</c:formatCode>
                <c:ptCount val="14"/>
                <c:pt idx="0">
                  <c:v>600</c:v>
                </c:pt>
                <c:pt idx="1">
                  <c:v>-625</c:v>
                </c:pt>
                <c:pt idx="2">
                  <c:v>-802.469135802469</c:v>
                </c:pt>
                <c:pt idx="3">
                  <c:v>-867.1875</c:v>
                </c:pt>
                <c:pt idx="4">
                  <c:v>-900.16</c:v>
                </c:pt>
                <c:pt idx="5">
                  <c:v>-920.061728395062</c:v>
                </c:pt>
                <c:pt idx="6">
                  <c:v>-933.361099541858</c:v>
                </c:pt>
                <c:pt idx="7">
                  <c:v>-942.87109375</c:v>
                </c:pt>
                <c:pt idx="8">
                  <c:v>-950.007620789514</c:v>
                </c:pt>
                <c:pt idx="9">
                  <c:v>-955.56</c:v>
                </c:pt>
                <c:pt idx="10">
                  <c:v>-960.002732053821</c:v>
                </c:pt>
                <c:pt idx="11">
                  <c:v>-963.638117283951</c:v>
                </c:pt>
                <c:pt idx="12">
                  <c:v>-966.667833759322</c:v>
                </c:pt>
                <c:pt idx="13">
                  <c:v>-969.231570179092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58877"/>
        <c:axId val="717101974"/>
      </c:scatterChart>
      <c:valAx>
        <c:axId val="2827588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101974"/>
        <c:crosses val="autoZero"/>
        <c:crossBetween val="midCat"/>
      </c:valAx>
      <c:valAx>
        <c:axId val="7171019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\¥#,##0.00;[Red]\¥\-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75887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609600</xdr:colOff>
      <xdr:row>3</xdr:row>
      <xdr:rowOff>25400</xdr:rowOff>
    </xdr:from>
    <xdr:to>
      <xdr:col>16</xdr:col>
      <xdr:colOff>233997</xdr:colOff>
      <xdr:row>6</xdr:row>
      <xdr:rowOff>90488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 cstate="print">
          <a:biLevel thresh="50000"/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547100" y="553085"/>
          <a:ext cx="3545840" cy="592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431800</xdr:colOff>
      <xdr:row>15</xdr:row>
      <xdr:rowOff>88900</xdr:rowOff>
    </xdr:from>
    <xdr:to>
      <xdr:col>16</xdr:col>
      <xdr:colOff>525374</xdr:colOff>
      <xdr:row>19</xdr:row>
      <xdr:rowOff>5642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69300" y="2727325"/>
          <a:ext cx="4015105" cy="619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127001</xdr:colOff>
      <xdr:row>0</xdr:row>
      <xdr:rowOff>0</xdr:rowOff>
    </xdr:from>
    <xdr:to>
      <xdr:col>12</xdr:col>
      <xdr:colOff>406401</xdr:colOff>
      <xdr:row>6</xdr:row>
      <xdr:rowOff>120946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47180" y="0"/>
          <a:ext cx="3508375" cy="11760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13970</xdr:colOff>
      <xdr:row>6</xdr:row>
      <xdr:rowOff>12700</xdr:rowOff>
    </xdr:from>
    <xdr:to>
      <xdr:col>8</xdr:col>
      <xdr:colOff>257175</xdr:colOff>
      <xdr:row>22</xdr:row>
      <xdr:rowOff>12700</xdr:rowOff>
    </xdr:to>
    <xdr:graphicFrame>
      <xdr:nvGraphicFramePr>
        <xdr:cNvPr id="3" name="图表 2"/>
        <xdr:cNvGraphicFramePr/>
      </xdr:nvGraphicFramePr>
      <xdr:xfrm>
        <a:off x="659765" y="1068070"/>
        <a:ext cx="4810760" cy="281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476250</xdr:colOff>
      <xdr:row>14</xdr:row>
      <xdr:rowOff>76200</xdr:rowOff>
    </xdr:from>
    <xdr:to>
      <xdr:col>6</xdr:col>
      <xdr:colOff>152400</xdr:colOff>
      <xdr:row>16</xdr:row>
      <xdr:rowOff>107950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6685" y="2540000"/>
          <a:ext cx="3682365" cy="383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90" zoomScaleNormal="90" workbookViewId="0">
      <selection activeCell="B15" sqref="B15"/>
    </sheetView>
  </sheetViews>
  <sheetFormatPr defaultColWidth="9" defaultRowHeight="13.85"/>
  <cols>
    <col min="1" max="1" width="18.4424778761062" customWidth="1"/>
    <col min="2" max="3" width="10.4424778761062" customWidth="1"/>
    <col min="4" max="9" width="10.3274336283186"/>
    <col min="10" max="12" width="9.32743362831858"/>
  </cols>
  <sheetData>
    <row r="1" spans="1:6">
      <c r="A1" s="10" t="s">
        <v>0</v>
      </c>
      <c r="B1" s="10"/>
      <c r="C1" s="10"/>
      <c r="D1" s="10"/>
      <c r="E1" s="10"/>
      <c r="F1" s="10"/>
    </row>
    <row r="2" spans="1:6">
      <c r="A2" s="10"/>
      <c r="B2" s="10"/>
      <c r="C2" s="10"/>
      <c r="D2" s="10"/>
      <c r="E2" s="10"/>
      <c r="F2" s="10"/>
    </row>
    <row r="3" spans="1:12">
      <c r="A3" s="2" t="s">
        <v>1</v>
      </c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14">
        <v>7</v>
      </c>
      <c r="J3" s="2">
        <v>8</v>
      </c>
      <c r="K3" s="11"/>
      <c r="L3" s="11"/>
    </row>
    <row r="4" spans="1:10">
      <c r="A4" s="2" t="s">
        <v>2</v>
      </c>
      <c r="B4" s="2">
        <v>-100</v>
      </c>
      <c r="C4" s="2">
        <v>-50</v>
      </c>
      <c r="D4" s="2">
        <v>0</v>
      </c>
      <c r="E4" s="2">
        <v>20</v>
      </c>
      <c r="F4" s="2">
        <v>40</v>
      </c>
      <c r="G4" s="2">
        <v>40</v>
      </c>
      <c r="H4" s="2">
        <v>40</v>
      </c>
      <c r="I4" s="14">
        <v>40</v>
      </c>
      <c r="J4" s="2">
        <v>40</v>
      </c>
    </row>
    <row r="5" spans="1:10">
      <c r="A5" s="3" t="s">
        <v>3</v>
      </c>
      <c r="B5" s="3">
        <f>B4</f>
        <v>-100</v>
      </c>
      <c r="C5" s="3">
        <f>B5+C4</f>
        <v>-150</v>
      </c>
      <c r="D5" s="3">
        <f>C5+D4</f>
        <v>-150</v>
      </c>
      <c r="E5" s="3">
        <f>D5+E4</f>
        <v>-130</v>
      </c>
      <c r="F5" s="3">
        <f>E5+F4</f>
        <v>-90</v>
      </c>
      <c r="G5" s="3">
        <f>F5+G4</f>
        <v>-50</v>
      </c>
      <c r="H5" s="3">
        <f>G5+H4</f>
        <v>-10</v>
      </c>
      <c r="I5" s="14">
        <f>H5+I4</f>
        <v>30</v>
      </c>
      <c r="J5" s="3">
        <f>I5+J4</f>
        <v>70</v>
      </c>
    </row>
    <row r="6" spans="1:10">
      <c r="A6" s="3" t="s">
        <v>4</v>
      </c>
      <c r="B6" s="3">
        <f>7-1+ABS(H5)/I4</f>
        <v>6.25</v>
      </c>
      <c r="C6" s="11"/>
      <c r="D6" s="11"/>
      <c r="E6" s="11"/>
      <c r="F6" s="11"/>
      <c r="G6" s="11"/>
      <c r="H6" s="11"/>
      <c r="I6" s="11"/>
      <c r="J6" s="11"/>
    </row>
    <row r="7" spans="1:6">
      <c r="A7" s="1" t="s">
        <v>5</v>
      </c>
      <c r="B7" s="1"/>
      <c r="C7" s="1"/>
      <c r="D7" s="1"/>
      <c r="E7" s="1"/>
      <c r="F7" s="1"/>
    </row>
    <row r="8" spans="1:6">
      <c r="A8" s="1"/>
      <c r="B8" s="1"/>
      <c r="C8" s="1"/>
      <c r="D8" s="1"/>
      <c r="E8" s="1"/>
      <c r="F8" s="1"/>
    </row>
    <row r="9" spans="1:2">
      <c r="A9" s="2" t="s">
        <v>6</v>
      </c>
      <c r="B9" s="8">
        <v>0.1</v>
      </c>
    </row>
    <row r="10" spans="1:12">
      <c r="A10" s="2" t="s">
        <v>1</v>
      </c>
      <c r="B10" s="2">
        <v>0</v>
      </c>
      <c r="C10" s="2">
        <v>1</v>
      </c>
      <c r="D10" s="2">
        <v>2</v>
      </c>
      <c r="E10" s="2">
        <v>3</v>
      </c>
      <c r="F10" s="2">
        <v>4</v>
      </c>
      <c r="G10" s="2">
        <v>5</v>
      </c>
      <c r="H10" s="2">
        <v>6</v>
      </c>
      <c r="I10" s="2">
        <v>7</v>
      </c>
      <c r="J10" s="2">
        <v>8</v>
      </c>
      <c r="K10" s="14">
        <v>9</v>
      </c>
      <c r="L10" s="2">
        <v>10</v>
      </c>
    </row>
    <row r="11" spans="1:12">
      <c r="A11" s="2" t="s">
        <v>2</v>
      </c>
      <c r="B11" s="2">
        <v>-6000</v>
      </c>
      <c r="C11" s="2">
        <v>0</v>
      </c>
      <c r="D11" s="2">
        <v>0</v>
      </c>
      <c r="E11" s="2">
        <v>800</v>
      </c>
      <c r="F11" s="2">
        <v>1200</v>
      </c>
      <c r="G11" s="2">
        <v>1600</v>
      </c>
      <c r="H11" s="2">
        <v>2000</v>
      </c>
      <c r="I11" s="2">
        <v>2000</v>
      </c>
      <c r="J11" s="2">
        <v>2000</v>
      </c>
      <c r="K11" s="14">
        <v>2000</v>
      </c>
      <c r="L11" s="2">
        <v>2000</v>
      </c>
    </row>
    <row r="12" spans="1:12">
      <c r="A12" s="3" t="s">
        <v>7</v>
      </c>
      <c r="B12" s="6">
        <f>PV($B$9,B10,,-B11)</f>
        <v>-6000</v>
      </c>
      <c r="C12" s="6">
        <f t="shared" ref="C12:L12" si="0">PV($B$9,C10,,-C11)</f>
        <v>0</v>
      </c>
      <c r="D12" s="6">
        <f t="shared" si="0"/>
        <v>0</v>
      </c>
      <c r="E12" s="6">
        <f t="shared" si="0"/>
        <v>601.051840721262</v>
      </c>
      <c r="F12" s="6">
        <f t="shared" si="0"/>
        <v>819.616146438085</v>
      </c>
      <c r="G12" s="6">
        <f t="shared" si="0"/>
        <v>993.474116894648</v>
      </c>
      <c r="H12" s="6">
        <f t="shared" si="0"/>
        <v>1128.94786010755</v>
      </c>
      <c r="I12" s="6">
        <f t="shared" si="0"/>
        <v>1026.31623646141</v>
      </c>
      <c r="J12" s="6">
        <f t="shared" si="0"/>
        <v>933.014760419466</v>
      </c>
      <c r="K12" s="15">
        <f t="shared" si="0"/>
        <v>848.195236744969</v>
      </c>
      <c r="L12" s="6">
        <f t="shared" si="0"/>
        <v>771.086578859063</v>
      </c>
    </row>
    <row r="13" spans="1:12">
      <c r="A13" s="3" t="s">
        <v>8</v>
      </c>
      <c r="B13" s="6">
        <f>B12</f>
        <v>-6000</v>
      </c>
      <c r="C13" s="6">
        <f>B13+C12</f>
        <v>-6000</v>
      </c>
      <c r="D13" s="6">
        <f t="shared" ref="D13:L13" si="1">C13+D12</f>
        <v>-6000</v>
      </c>
      <c r="E13" s="6">
        <f t="shared" si="1"/>
        <v>-5398.94815927874</v>
      </c>
      <c r="F13" s="6">
        <f t="shared" si="1"/>
        <v>-4579.33201284065</v>
      </c>
      <c r="G13" s="6">
        <f t="shared" si="1"/>
        <v>-3585.85789594601</v>
      </c>
      <c r="H13" s="6">
        <f t="shared" si="1"/>
        <v>-2456.91003583845</v>
      </c>
      <c r="I13" s="6">
        <f t="shared" si="1"/>
        <v>-1430.59379937704</v>
      </c>
      <c r="J13" s="6">
        <f t="shared" si="1"/>
        <v>-497.579038957572</v>
      </c>
      <c r="K13" s="15">
        <f t="shared" si="1"/>
        <v>350.616197787397</v>
      </c>
      <c r="L13" s="6">
        <f t="shared" si="1"/>
        <v>1121.70277664646</v>
      </c>
    </row>
    <row r="14" spans="1:12">
      <c r="A14" s="3" t="s">
        <v>9</v>
      </c>
      <c r="B14" s="3">
        <f>9-1+ABS(J13)/K12</f>
        <v>8.586632673</v>
      </c>
      <c r="C14" s="11"/>
      <c r="D14" s="11"/>
      <c r="E14" s="11"/>
      <c r="F14" s="11"/>
      <c r="G14" s="11"/>
      <c r="H14" s="11"/>
      <c r="I14" s="11"/>
      <c r="J14" s="11"/>
      <c r="K14" s="14"/>
      <c r="L14" s="11"/>
    </row>
    <row r="18" spans="2:2">
      <c r="B18" s="12"/>
    </row>
    <row r="19" spans="1:1">
      <c r="A19" s="13"/>
    </row>
  </sheetData>
  <mergeCells count="2">
    <mergeCell ref="A1:F2"/>
    <mergeCell ref="A7:F8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B10" sqref="B10"/>
    </sheetView>
  </sheetViews>
  <sheetFormatPr defaultColWidth="9" defaultRowHeight="13.85" outlineLevelCol="6"/>
  <cols>
    <col min="1" max="1" width="16.4424778761062" customWidth="1"/>
    <col min="2" max="2" width="10.4424778761062" customWidth="1"/>
    <col min="3" max="7" width="12.7964601769912"/>
  </cols>
  <sheetData>
    <row r="1" spans="1:7">
      <c r="A1" s="2" t="s"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>
      <c r="A2" s="2" t="s">
        <v>10</v>
      </c>
      <c r="B2" s="2"/>
      <c r="C2" s="2">
        <v>800</v>
      </c>
      <c r="D2" s="2">
        <v>800</v>
      </c>
      <c r="E2" s="2">
        <v>800</v>
      </c>
      <c r="F2" s="2">
        <v>800</v>
      </c>
      <c r="G2" s="2">
        <v>800</v>
      </c>
    </row>
    <row r="3" spans="1:7">
      <c r="A3" s="2" t="s">
        <v>11</v>
      </c>
      <c r="B3" s="2">
        <v>1000</v>
      </c>
      <c r="C3" s="2">
        <v>500</v>
      </c>
      <c r="D3" s="2">
        <v>500</v>
      </c>
      <c r="E3" s="2">
        <v>500</v>
      </c>
      <c r="F3" s="2">
        <v>500</v>
      </c>
      <c r="G3" s="2">
        <v>500</v>
      </c>
    </row>
    <row r="4" spans="1:7">
      <c r="A4" s="3" t="s">
        <v>12</v>
      </c>
      <c r="B4" s="3">
        <f>B2-B3</f>
        <v>-1000</v>
      </c>
      <c r="C4" s="3">
        <f>C2-C3</f>
        <v>300</v>
      </c>
      <c r="D4" s="3">
        <f>D2-D3</f>
        <v>300</v>
      </c>
      <c r="E4" s="3">
        <f>E2-E3</f>
        <v>300</v>
      </c>
      <c r="F4" s="3">
        <f>F2-F3</f>
        <v>300</v>
      </c>
      <c r="G4" s="3">
        <f>G2-G3</f>
        <v>300</v>
      </c>
    </row>
    <row r="5" spans="1:2">
      <c r="A5" s="2" t="s">
        <v>6</v>
      </c>
      <c r="B5" s="8">
        <v>0.1</v>
      </c>
    </row>
    <row r="6" spans="1:7">
      <c r="A6" s="3" t="s">
        <v>13</v>
      </c>
      <c r="B6" s="9">
        <f>PV($B$5,B1,,-1)</f>
        <v>1</v>
      </c>
      <c r="C6" s="9">
        <f>PV($B$5,C1,,-1)</f>
        <v>0.909090909090909</v>
      </c>
      <c r="D6" s="9">
        <f>PV($B$5,D1,,-1)</f>
        <v>0.826446280991735</v>
      </c>
      <c r="E6" s="9">
        <f>PV($B$5,E1,,-1)</f>
        <v>0.751314800901578</v>
      </c>
      <c r="F6" s="9">
        <f>PV($B$5,F1,,-1)</f>
        <v>0.683013455365071</v>
      </c>
      <c r="G6" s="9">
        <f>PV($B$5,G1,,-1)</f>
        <v>0.620921323059155</v>
      </c>
    </row>
    <row r="7" spans="1:7">
      <c r="A7" s="3" t="s">
        <v>14</v>
      </c>
      <c r="B7" s="6">
        <f>B4*B6</f>
        <v>-1000</v>
      </c>
      <c r="C7" s="6">
        <f>C4*C6</f>
        <v>272.727272727273</v>
      </c>
      <c r="D7" s="6">
        <f>D4*D6</f>
        <v>247.933884297521</v>
      </c>
      <c r="E7" s="6">
        <f>E4*E6</f>
        <v>225.394440270473</v>
      </c>
      <c r="F7" s="6">
        <f>F4*F6</f>
        <v>204.904036609521</v>
      </c>
      <c r="G7" s="6">
        <f>G4*G6</f>
        <v>186.276396917746</v>
      </c>
    </row>
    <row r="8" spans="1:2">
      <c r="A8" s="3" t="s">
        <v>15</v>
      </c>
      <c r="B8" s="3">
        <f>SUM(B7:G7)</f>
        <v>137.236030822534</v>
      </c>
    </row>
    <row r="9" spans="1:2">
      <c r="A9" s="3" t="s">
        <v>16</v>
      </c>
      <c r="B9" s="5">
        <f>NPV(B5,C4:G4)+B4</f>
        <v>137.236030822534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B4" sqref="B4:O4"/>
    </sheetView>
  </sheetViews>
  <sheetFormatPr defaultColWidth="9" defaultRowHeight="13.85" outlineLevelRow="6"/>
  <cols>
    <col min="3" max="4" width="9.32743362831858"/>
  </cols>
  <sheetData>
    <row r="1" spans="1:6">
      <c r="A1" s="2" t="s"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>
      <c r="A2" s="2" t="s">
        <v>2</v>
      </c>
      <c r="B2" s="2">
        <v>-1000</v>
      </c>
      <c r="C2" s="2">
        <v>400</v>
      </c>
      <c r="D2" s="2">
        <v>400</v>
      </c>
      <c r="E2" s="2">
        <v>400</v>
      </c>
      <c r="F2" s="2">
        <v>400</v>
      </c>
    </row>
    <row r="4" spans="1:17">
      <c r="A4" s="2" t="s">
        <v>17</v>
      </c>
      <c r="B4" s="2"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/>
      <c r="Q4" s="2"/>
    </row>
    <row r="5" spans="1:17">
      <c r="A5" s="3" t="s">
        <v>18</v>
      </c>
      <c r="B5" s="6">
        <f>NPV(B4,$C$2:$F$2)+$B$2</f>
        <v>600</v>
      </c>
      <c r="C5" s="6">
        <f t="shared" ref="C5:O5" si="0">NPV(C4,$C$2:$F$2)+$B$2</f>
        <v>-625</v>
      </c>
      <c r="D5" s="6">
        <f t="shared" si="0"/>
        <v>-802.469135802469</v>
      </c>
      <c r="E5" s="6">
        <f t="shared" si="0"/>
        <v>-867.1875</v>
      </c>
      <c r="F5" s="6">
        <f t="shared" si="0"/>
        <v>-900.16</v>
      </c>
      <c r="G5" s="6">
        <f t="shared" si="0"/>
        <v>-920.061728395062</v>
      </c>
      <c r="H5" s="6">
        <f t="shared" si="0"/>
        <v>-933.361099541858</v>
      </c>
      <c r="I5" s="6">
        <f t="shared" si="0"/>
        <v>-942.87109375</v>
      </c>
      <c r="J5" s="6">
        <f t="shared" si="0"/>
        <v>-950.007620789514</v>
      </c>
      <c r="K5" s="6">
        <f t="shared" si="0"/>
        <v>-955.56</v>
      </c>
      <c r="L5" s="6">
        <f t="shared" si="0"/>
        <v>-960.002732053821</v>
      </c>
      <c r="M5" s="6">
        <f t="shared" si="0"/>
        <v>-963.638117283951</v>
      </c>
      <c r="N5" s="6">
        <f t="shared" si="0"/>
        <v>-966.667833759322</v>
      </c>
      <c r="O5" s="6">
        <f t="shared" si="0"/>
        <v>-969.231570179092</v>
      </c>
      <c r="P5" s="6"/>
      <c r="Q5" s="6"/>
    </row>
    <row r="7" spans="1:1">
      <c r="A7" s="3" t="s">
        <v>19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B6" sqref="B6"/>
    </sheetView>
  </sheetViews>
  <sheetFormatPr defaultColWidth="9" defaultRowHeight="13.85" outlineLevelRow="6" outlineLevelCol="6"/>
  <cols>
    <col min="2" max="2" width="10.2566371681416"/>
  </cols>
  <sheetData>
    <row r="1" spans="1:7">
      <c r="A1" s="2" t="s"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>
      <c r="A2" s="2" t="s">
        <v>20</v>
      </c>
      <c r="B2" s="2">
        <v>1995</v>
      </c>
      <c r="C2" s="2">
        <v>500</v>
      </c>
      <c r="D2" s="2">
        <v>500</v>
      </c>
      <c r="E2" s="2">
        <v>1500</v>
      </c>
      <c r="F2" s="2">
        <v>500</v>
      </c>
      <c r="G2" s="2">
        <v>500</v>
      </c>
    </row>
    <row r="3" spans="1:7">
      <c r="A3" s="2" t="s">
        <v>21</v>
      </c>
      <c r="B3" s="2"/>
      <c r="C3" s="2">
        <v>1500</v>
      </c>
      <c r="D3" s="2">
        <v>1500</v>
      </c>
      <c r="E3" s="2">
        <v>1500</v>
      </c>
      <c r="F3" s="2">
        <v>1500</v>
      </c>
      <c r="G3" s="2">
        <v>1500</v>
      </c>
    </row>
    <row r="4" spans="1:7">
      <c r="A4" s="3" t="s">
        <v>2</v>
      </c>
      <c r="B4" s="3">
        <f>B3-B2</f>
        <v>-1995</v>
      </c>
      <c r="C4" s="3">
        <f>C3-C2</f>
        <v>1000</v>
      </c>
      <c r="D4" s="3">
        <f>D3-D2</f>
        <v>1000</v>
      </c>
      <c r="E4" s="3">
        <f>E3-E2</f>
        <v>0</v>
      </c>
      <c r="F4" s="3">
        <f>F3-F2</f>
        <v>1000</v>
      </c>
      <c r="G4" s="3">
        <f>G3-G2</f>
        <v>1000</v>
      </c>
    </row>
    <row r="5" spans="1:2">
      <c r="A5" s="2" t="s">
        <v>6</v>
      </c>
      <c r="B5" s="8">
        <v>0.1</v>
      </c>
    </row>
    <row r="6" spans="1:2">
      <c r="A6" s="3" t="s">
        <v>22</v>
      </c>
      <c r="B6" s="5">
        <f>NPV($B$5,C4:G4)+B4</f>
        <v>1044.47196850687</v>
      </c>
    </row>
    <row r="7" spans="1:2">
      <c r="A7" s="3" t="s">
        <v>23</v>
      </c>
      <c r="B7" s="5">
        <f>PMT(B5,G1,-B6)</f>
        <v>275.529074052841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workbookViewId="0">
      <selection activeCell="A1" sqref="A1:G9"/>
    </sheetView>
  </sheetViews>
  <sheetFormatPr defaultColWidth="9" defaultRowHeight="13.85"/>
  <cols>
    <col min="1" max="1" width="13.1061946902655" customWidth="1"/>
    <col min="2" max="2" width="11.6637168141593"/>
    <col min="3" max="5" width="11.3893805309735"/>
    <col min="6" max="6" width="10" customWidth="1"/>
    <col min="7" max="11" width="12.7964601769912"/>
    <col min="12" max="12" width="11.6637168141593"/>
    <col min="17" max="18" width="9.85840707964602"/>
  </cols>
  <sheetData>
    <row r="1" ht="13.95" customHeight="1" spans="1:7">
      <c r="A1" s="1" t="s">
        <v>24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12">
      <c r="A10" s="2" t="s">
        <v>1</v>
      </c>
      <c r="B10" s="2">
        <v>0</v>
      </c>
      <c r="C10" s="2">
        <v>1</v>
      </c>
      <c r="D10" s="2">
        <v>2</v>
      </c>
      <c r="E10" s="2">
        <v>3</v>
      </c>
      <c r="F10" s="2">
        <v>4</v>
      </c>
      <c r="G10" s="2">
        <v>5</v>
      </c>
      <c r="H10" s="2">
        <v>6</v>
      </c>
      <c r="I10" s="2">
        <v>7</v>
      </c>
      <c r="J10" s="2">
        <v>8</v>
      </c>
      <c r="K10" s="2">
        <v>9</v>
      </c>
      <c r="L10" s="2">
        <v>10</v>
      </c>
    </row>
    <row r="11" spans="1:12">
      <c r="A11" s="2" t="s">
        <v>25</v>
      </c>
      <c r="B11" s="2">
        <v>20000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 t="s">
        <v>26</v>
      </c>
      <c r="B12" s="2"/>
      <c r="C12" s="2">
        <v>500</v>
      </c>
      <c r="D12" s="2">
        <v>500</v>
      </c>
      <c r="E12" s="2">
        <v>500</v>
      </c>
      <c r="F12" s="2">
        <v>500</v>
      </c>
      <c r="G12" s="2">
        <v>500</v>
      </c>
      <c r="H12" s="2">
        <v>500</v>
      </c>
      <c r="I12" s="2">
        <v>500</v>
      </c>
      <c r="J12" s="2">
        <v>500</v>
      </c>
      <c r="K12" s="2">
        <v>500</v>
      </c>
      <c r="L12" s="2">
        <v>500</v>
      </c>
    </row>
    <row r="13" spans="1:12">
      <c r="A13" s="2" t="s">
        <v>27</v>
      </c>
      <c r="B13" s="2"/>
      <c r="C13" s="2">
        <v>2500</v>
      </c>
      <c r="D13" s="3">
        <f>C13*(1+0.05)</f>
        <v>2625</v>
      </c>
      <c r="E13" s="3">
        <f t="shared" ref="E13:L13" si="0">D13*(1+0.05)</f>
        <v>2756.25</v>
      </c>
      <c r="F13" s="3">
        <f t="shared" si="0"/>
        <v>2894.0625</v>
      </c>
      <c r="G13" s="3">
        <f t="shared" si="0"/>
        <v>3038.765625</v>
      </c>
      <c r="H13" s="3">
        <f t="shared" si="0"/>
        <v>3190.70390625</v>
      </c>
      <c r="I13" s="3">
        <f t="shared" si="0"/>
        <v>3350.2391015625</v>
      </c>
      <c r="J13" s="3">
        <f t="shared" si="0"/>
        <v>3517.75105664063</v>
      </c>
      <c r="K13" s="3">
        <f t="shared" si="0"/>
        <v>3693.63860947266</v>
      </c>
      <c r="L13" s="3">
        <f t="shared" si="0"/>
        <v>3878.32053994629</v>
      </c>
    </row>
    <row r="14" spans="1:12">
      <c r="A14" s="3" t="s">
        <v>2</v>
      </c>
      <c r="B14" s="3">
        <f>B13-B12-B11</f>
        <v>-20000</v>
      </c>
      <c r="C14" s="3">
        <f t="shared" ref="C14:L14" si="1">C13-C12-C11</f>
        <v>2000</v>
      </c>
      <c r="D14" s="3">
        <f t="shared" si="1"/>
        <v>2125</v>
      </c>
      <c r="E14" s="3">
        <f t="shared" si="1"/>
        <v>2256.25</v>
      </c>
      <c r="F14" s="3">
        <f t="shared" si="1"/>
        <v>2394.0625</v>
      </c>
      <c r="G14" s="3">
        <f t="shared" si="1"/>
        <v>2538.765625</v>
      </c>
      <c r="H14" s="3">
        <f t="shared" si="1"/>
        <v>2690.70390625</v>
      </c>
      <c r="I14" s="3">
        <f t="shared" si="1"/>
        <v>2850.2391015625</v>
      </c>
      <c r="J14" s="3">
        <f t="shared" si="1"/>
        <v>3017.75105664063</v>
      </c>
      <c r="K14" s="3">
        <f t="shared" si="1"/>
        <v>3193.63860947266</v>
      </c>
      <c r="L14" s="3">
        <f t="shared" si="1"/>
        <v>3378.32053994629</v>
      </c>
    </row>
    <row r="17" spans="1:1">
      <c r="A17" s="4" t="s">
        <v>28</v>
      </c>
    </row>
    <row r="18" spans="1:18">
      <c r="A18" s="2" t="s">
        <v>29</v>
      </c>
      <c r="B18" s="2">
        <v>0</v>
      </c>
      <c r="C18" s="2">
        <v>0.01</v>
      </c>
      <c r="D18" s="2">
        <v>0.02</v>
      </c>
      <c r="E18" s="2">
        <v>0.03</v>
      </c>
      <c r="F18" s="2">
        <v>0.04</v>
      </c>
      <c r="G18" s="2">
        <v>0.041</v>
      </c>
      <c r="H18" s="2">
        <v>0.042</v>
      </c>
      <c r="I18" s="2">
        <v>0.043</v>
      </c>
      <c r="J18" s="2">
        <v>0.044</v>
      </c>
      <c r="K18" s="2">
        <v>0.045</v>
      </c>
      <c r="L18" s="2">
        <v>0.046</v>
      </c>
      <c r="M18" s="2">
        <v>0.047</v>
      </c>
      <c r="N18" s="2">
        <v>0.048</v>
      </c>
      <c r="O18" s="2">
        <v>0.049</v>
      </c>
      <c r="P18" s="2">
        <v>0.05</v>
      </c>
      <c r="Q18" s="2">
        <v>0.051</v>
      </c>
      <c r="R18" s="2">
        <v>0.052</v>
      </c>
    </row>
    <row r="19" spans="1:18">
      <c r="A19" s="3" t="s">
        <v>30</v>
      </c>
      <c r="B19" s="5">
        <f>NPV(B18,$C$14:$L$14)+$B$14</f>
        <v>6444.73133887207</v>
      </c>
      <c r="C19" s="5">
        <f t="shared" ref="C19:K19" si="2">NPV(C18,$C$14:$L$14)+$B$14</f>
        <v>4927.91374659376</v>
      </c>
      <c r="D19" s="5">
        <f t="shared" si="2"/>
        <v>3530.45230959969</v>
      </c>
      <c r="E19" s="5">
        <f t="shared" si="2"/>
        <v>2241.22105574537</v>
      </c>
      <c r="F19" s="5">
        <f t="shared" si="2"/>
        <v>1050.26327125049</v>
      </c>
      <c r="G19" s="5">
        <f t="shared" si="2"/>
        <v>936.22071654474</v>
      </c>
      <c r="H19" s="5">
        <f t="shared" si="2"/>
        <v>823.062524753284</v>
      </c>
      <c r="I19" s="5">
        <f t="shared" si="2"/>
        <v>710.780394454599</v>
      </c>
      <c r="J19" s="5">
        <f t="shared" si="2"/>
        <v>599.366113398384</v>
      </c>
      <c r="K19" s="5">
        <f t="shared" si="2"/>
        <v>488.811557439472</v>
      </c>
      <c r="L19" s="5">
        <f t="shared" ref="L19:R19" si="3">NPV(L18,$C$14:$L$14)+$B$14</f>
        <v>379.108689485314</v>
      </c>
      <c r="M19" s="5">
        <f t="shared" si="3"/>
        <v>270.249558457646</v>
      </c>
      <c r="N19" s="5">
        <f t="shared" si="3"/>
        <v>162.226298267266</v>
      </c>
      <c r="O19" s="5">
        <f t="shared" si="3"/>
        <v>55.0311268026635</v>
      </c>
      <c r="P19" s="5">
        <f t="shared" si="3"/>
        <v>-51.3436550685983</v>
      </c>
      <c r="Q19" s="5">
        <f t="shared" si="3"/>
        <v>-156.905664485181</v>
      </c>
      <c r="R19" s="5">
        <f t="shared" si="3"/>
        <v>-261.662437564642</v>
      </c>
    </row>
    <row r="20" spans="1:2">
      <c r="A20" s="3" t="s">
        <v>31</v>
      </c>
      <c r="B20" s="3">
        <f>F18+(G18-F18)*F19/(F19+ABS(G19))</f>
        <v>0.0405287046247054</v>
      </c>
    </row>
    <row r="22" spans="1:6">
      <c r="A22" s="4" t="s">
        <v>32</v>
      </c>
      <c r="E22" s="2" t="s">
        <v>6</v>
      </c>
      <c r="F22" s="3">
        <v>0.0495163739913831</v>
      </c>
    </row>
    <row r="23" spans="1:6">
      <c r="A23" s="3" t="s">
        <v>31</v>
      </c>
      <c r="B23" s="3">
        <v>0.0495163739913831</v>
      </c>
      <c r="E23" s="2" t="s">
        <v>30</v>
      </c>
      <c r="F23" s="6">
        <f>NPV(F22,C14:L14)+B14</f>
        <v>4.22151060774922e-8</v>
      </c>
    </row>
    <row r="26" spans="1:1">
      <c r="A26" s="4" t="s">
        <v>33</v>
      </c>
    </row>
    <row r="27" spans="1:2">
      <c r="A27" s="3" t="s">
        <v>31</v>
      </c>
      <c r="B27" s="7">
        <f>IRR(B14:L14,B18)</f>
        <v>0.0495163739917801</v>
      </c>
    </row>
  </sheetData>
  <mergeCells count="1">
    <mergeCell ref="A1:G9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例题1投资回收期</vt:lpstr>
      <vt:lpstr>例题2净现值</vt:lpstr>
      <vt:lpstr>绘制净现值曲线</vt:lpstr>
      <vt:lpstr>例题3净年值</vt:lpstr>
      <vt:lpstr>例题4内部收益率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jiayuan</dc:creator>
  <cp:lastModifiedBy>bbo</cp:lastModifiedBy>
  <dcterms:created xsi:type="dcterms:W3CDTF">2015-06-05T18:19:00Z</dcterms:created>
  <dcterms:modified xsi:type="dcterms:W3CDTF">2023-12-10T07:03:41Z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1B8195E29A4041C09BA3734E4E70A7BD_12</vt:lpwstr>
  </property>
</Properties>
</file>