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drawings/drawing2.xml" ContentType="application/vnd.openxmlformats-officedocument.drawing+xml"/>
  <Override PartName="/xl/drawings/drawing3.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https://solisservices-my.sharepoint.com/personal/m_karampasis_uu_nl/Documents/WS_Mdl/Mng/"/>
    </mc:Choice>
  </mc:AlternateContent>
  <xr:revisionPtr revIDLastSave="1007" documentId="13_ncr:1_{7A66306F-20CB-4569-A9D0-64235774BF43}" xr6:coauthVersionLast="47" xr6:coauthVersionMax="47" xr10:uidLastSave="{78ED0F2A-009B-49A0-9711-02D9C8305B74}"/>
  <bookViews>
    <workbookView xWindow="-120" yWindow="-120" windowWidth="29040" windowHeight="15720" activeTab="7" xr2:uid="{00000000-000D-0000-FFFF-FFFF00000000}"/>
  </bookViews>
  <sheets>
    <sheet name="Info" sheetId="5" r:id="rId1"/>
    <sheet name="NBr" sheetId="1" r:id="rId2"/>
    <sheet name="SFR_requirements" sheetId="8" state="hidden" r:id="rId3"/>
    <sheet name="NBr_TS_Ext" sheetId="7" r:id="rId4"/>
    <sheet name="NBr_minor" sheetId="6" r:id="rId5"/>
    <sheet name="Categories" sheetId="2" state="hidden" r:id="rId6"/>
    <sheet name="SFR_limitations" sheetId="9" r:id="rId7"/>
    <sheet name="SFR_Shp_eval" sheetId="14" r:id="rId8"/>
    <sheet name="iMOD_bugs" sheetId="10" r:id="rId9"/>
    <sheet name="RscEst" sheetId="11" r:id="rId10"/>
    <sheet name="SFR_extra_system_error" sheetId="12" state="hidden" r:id="rId11"/>
    <sheet name="SFR_extra_system_error (2)" sheetId="13" state="hidden" r:id="rId12"/>
  </sheets>
  <definedNames>
    <definedName name="_xlnm._FilterDatabase" localSheetId="1" hidden="1">NBr!$A$1:$O$15</definedName>
    <definedName name="_xlnm._FilterDatabase" localSheetId="4" hidden="1">NBr_minor!$A$1:$G$14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2" i="12" l="1"/>
  <c r="J32" i="12" s="1"/>
  <c r="I28" i="12"/>
  <c r="J28" i="12" s="1"/>
  <c r="I27" i="12"/>
  <c r="J27" i="12" s="1"/>
  <c r="I26" i="12"/>
  <c r="J26" i="12" s="1"/>
  <c r="I25" i="12"/>
  <c r="J25" i="12" s="1"/>
  <c r="I24" i="12"/>
  <c r="J24" i="12" s="1"/>
  <c r="I23" i="12"/>
  <c r="J23" i="12" s="1"/>
  <c r="I20" i="12"/>
  <c r="J20" i="12" s="1"/>
  <c r="I12" i="12"/>
  <c r="J12" i="12" s="1"/>
  <c r="I13" i="12"/>
  <c r="J13" i="12" s="1"/>
  <c r="I14" i="12"/>
  <c r="J14" i="12" s="1"/>
  <c r="I15" i="12"/>
  <c r="J15" i="12" s="1"/>
  <c r="I16" i="12"/>
  <c r="J16" i="12" s="1"/>
  <c r="I17" i="12"/>
  <c r="J17" i="12" s="1"/>
  <c r="I11" i="12"/>
  <c r="J11" i="12" s="1"/>
  <c r="J57" i="13"/>
  <c r="I57" i="13"/>
  <c r="J54" i="13"/>
  <c r="I54" i="13"/>
  <c r="J53" i="13"/>
  <c r="I53" i="13"/>
  <c r="J52" i="13"/>
  <c r="I52" i="13"/>
  <c r="J51" i="13"/>
  <c r="I51" i="13"/>
  <c r="J49" i="13"/>
  <c r="I49" i="13"/>
  <c r="J19" i="13"/>
  <c r="I19" i="13"/>
  <c r="J16" i="13"/>
  <c r="I16" i="13"/>
  <c r="J15" i="13"/>
  <c r="I15" i="13"/>
  <c r="J14" i="13"/>
  <c r="I14" i="13"/>
  <c r="J11" i="13"/>
  <c r="I11" i="13"/>
  <c r="J15" i="11" l="1"/>
  <c r="E15" i="11"/>
  <c r="H15" i="11" l="1"/>
  <c r="G15" i="11"/>
  <c r="F15" i="11"/>
  <c r="O16" i="11"/>
  <c r="O17" i="11"/>
  <c r="O15" i="11"/>
  <c r="L6" i="11"/>
  <c r="E6" i="11"/>
  <c r="I5" i="11"/>
  <c r="F5" i="11"/>
  <c r="I4" i="11"/>
  <c r="F4" i="11"/>
  <c r="L2" i="11"/>
  <c r="L3" i="11" s="1"/>
  <c r="L5" i="11" s="1"/>
  <c r="E3" i="11"/>
  <c r="J3" i="11" s="1"/>
  <c r="K3" i="11" s="1"/>
  <c r="M3" i="11" l="1"/>
  <c r="N3" i="11" s="1"/>
  <c r="O3" i="11" s="1"/>
  <c r="L4" i="11"/>
  <c r="E5" i="11"/>
  <c r="M6" i="11"/>
  <c r="N6" i="11" s="1"/>
  <c r="O6" i="11" s="1"/>
  <c r="M5" i="11"/>
  <c r="N5" i="11" s="1"/>
  <c r="O5" i="11" s="1"/>
  <c r="J5" i="11"/>
  <c r="K5" i="11" s="1"/>
  <c r="J6" i="11"/>
  <c r="K6" i="11" s="1"/>
  <c r="E2" i="11"/>
  <c r="M3" i="1"/>
  <c r="M4" i="1" s="1"/>
  <c r="N4" i="1" s="1"/>
  <c r="M5" i="1" s="1"/>
  <c r="N5" i="1" s="1"/>
  <c r="M6" i="1" s="1"/>
  <c r="N6" i="1" s="1"/>
  <c r="M7" i="1" s="1"/>
  <c r="N7" i="1" s="1"/>
  <c r="M8" i="1" s="1"/>
  <c r="N8" i="1" s="1"/>
  <c r="M9" i="1" s="1"/>
  <c r="J2" i="11" l="1"/>
  <c r="K2" i="11" s="1"/>
  <c r="E4" i="11"/>
  <c r="M2" i="11"/>
  <c r="N2" i="11" s="1"/>
  <c r="O2" i="11" s="1"/>
  <c r="M10" i="1"/>
  <c r="N9" i="1"/>
  <c r="N3" i="1"/>
  <c r="M4" i="11" l="1"/>
  <c r="N4" i="11" s="1"/>
  <c r="O4" i="11" s="1"/>
  <c r="J4" i="11"/>
  <c r="K4" i="11" s="1"/>
  <c r="N10" i="1"/>
  <c r="M11" i="1"/>
  <c r="N11" i="1" s="1"/>
  <c r="M12" i="1" s="1"/>
  <c r="N12" i="1" s="1"/>
  <c r="M13" i="1" s="1"/>
  <c r="N13" i="1" s="1"/>
  <c r="M14" i="1" s="1"/>
  <c r="N14" i="1" s="1"/>
  <c r="M15" i="1" s="1"/>
  <c r="N1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tc={0152466C-BF42-4120-AB9F-CA09A3DF8FFE}</author>
    <author>tc={915D1641-DAAC-4AC5-9479-12AB4325BD99}</author>
    <author>tc={B92F2096-7B97-4D10-A758-E740869CD6F2}</author>
    <author>tc={1057346A-1320-4189-9493-48BA09C3B5C4}</author>
    <author>tc={992D75AC-A2B7-41BC-8EF2-9FA71A588F46}</author>
    <author>tc={77735806-5F98-48EC-AFCD-2CB59DEB3972}</author>
    <author>tc={EE695055-6C96-477E-BDF3-1E16BAFF48B8}</author>
    <author>tc={3A4C184C-3324-48FA-AC08-3E4B3676F2C9}</author>
    <author>tc={5C5F3072-7C96-4A67-BAD9-91FC35DCC1DE}</author>
    <author>tc={A7B63FC8-A29F-4140-BEE5-C187BB37A431}</author>
    <author>tc={85D304D9-444C-43A3-8E38-1C1D665BC7D1}</author>
    <author>tc={93AB49CC-88DD-4EF7-B658-3462170BDF1F}</author>
    <author>tc={41FF3231-7915-4B74-9F0D-62C7ABACFEBA}</author>
    <author>tc={C697CA6E-71DD-40E2-B1CD-B19B743BB7AB}</author>
    <author>tc={4EFB7AF7-FEDD-40FA-8FE2-19ED08164F15}</author>
    <author>tc={2264E3BE-76BC-4FE5-BBE2-2A8AFCA8D254}</author>
    <author>tc={B7EB34D7-4A40-426E-AEEF-217864EF6160}</author>
    <author>tc={4442B1B6-DA76-4945-9DB7-4AB2194A6D63}</author>
    <author>tc={FE62B74A-C7D4-49B2-B38D-166EDFC06351}</author>
    <author>tc={DDFE87C5-B50C-4CE0-B36D-508B47A817B5}</author>
    <author>tc={DB4C8532-60AF-49E9-AAF0-FF38CEF543DD}</author>
    <author>tc={D400B44D-5079-4F31-B9C2-232B5BEDBFFA}</author>
    <author>tc={0DCA76A3-C7B7-4782-9CDB-3123E1E0E2F7}</author>
    <author>tc={B3560EE7-B38A-4989-88BC-C89C489E52A4}</author>
    <author>tc={645E96B4-2289-4F8D-B741-941D59938681}</author>
    <author>tc={F5021CE7-DBD1-41DF-9618-DFDF48BDE66D}</author>
    <author>tc={B41CE1E3-7778-44D5-837F-122552FD1378}</author>
    <author>tc={1CDEED7C-F268-43DE-B5B5-96C0BDA0ED31}</author>
    <author>tc={D2946E44-B4F7-4526-9BCC-626710AE1669}</author>
    <author>tc={5D9F3407-1D37-4693-A330-39C8801220F4}</author>
  </authors>
  <commentList>
    <comment ref="J1" authorId="0" shapeId="0" xr:uid="{0152466C-BF42-4120-AB9F-CA09A3DF8FFE}">
      <text>
        <t>[Threaded comment]
Your version of Excel allows you to read this threaded comment; however, any edits to it will get removed if the file is opened in a newer version of Excel. Learn more: https://go.microsoft.com/fwlink/?linkid=870924
Comment:
    1-10. 10 being highest.</t>
      </text>
    </comment>
    <comment ref="K1" authorId="1" shapeId="0" xr:uid="{915D1641-DAAC-4AC5-9479-12AB4325BD99}">
      <text>
        <t>[Threaded comment]
Your version of Excel allows you to read this threaded comment; however, any edits to it will get removed if the file is opened in a newer version of Excel. Learn more: https://go.microsoft.com/fwlink/?linkid=870924
Comment:
    1-10. 10 being highest importance.</t>
      </text>
    </comment>
    <comment ref="M1" authorId="2" shapeId="0" xr:uid="{B92F2096-7B97-4D10-A758-E740869CD6F2}">
      <text>
        <t>[Threaded comment]
Your version of Excel allows you to read this threaded comment; however, any edits to it will get removed if the file is opened in a newer version of Excel. Learn more: https://go.microsoft.com/fwlink/?linkid=870924
Comment:
    Week number starting from the first full week of January - as was planned in the PhD proposal Gantt chart.
Reply:
    Numbers in parenthesis symbolize a potential earlier/later start. i.e. GWH calibration being checked in parallel with everything else until the end of the improvements.</t>
      </text>
    </comment>
    <comment ref="N1" authorId="3" shapeId="0" xr:uid="{1057346A-1320-4189-9493-48BA09C3B5C4}">
      <text>
        <t>[Threaded comment]
Your version of Excel allows you to read this threaded comment; however, any edits to it will get removed if the file is opened in a newer version of Excel. Learn more: https://go.microsoft.com/fwlink/?linkid=870924
Comment:
    Numbers in parenthesis symbolize a potential earlier/later start. i.e. GWH calibration being checked in parallel with everything else until the end of the improvements.</t>
      </text>
    </comment>
    <comment ref="O2" authorId="4" shapeId="0" xr:uid="{992D75AC-A2B7-41BC-8EF2-9FA71A588F46}">
      <text>
        <t>[Threaded comment]
Your version of Excel allows you to read this threaded comment; however, any edits to it will get removed if the file is opened in a newer version of Excel. Learn more: https://go.microsoft.com/fwlink/?linkid=870924
Comment:
     The sooner this is implemented, the easier our life becomes. Hence urgency in terms of priority.</t>
      </text>
    </comment>
    <comment ref="O3" authorId="5" shapeId="0" xr:uid="{77735806-5F98-48EC-AFCD-2CB59DEB3972}">
      <text>
        <t>[Threaded comment]
Your version of Excel allows you to read this threaded comment; however, any edits to it will get removed if the file is opened in a newer version of Excel. Learn more: https://go.microsoft.com/fwlink/?linkid=870924
Comment:
    What I mean is you can (and should) have multiple files of the same type in the same folder and they won't get confused for one another cause their name will contain the run number.</t>
      </text>
    </comment>
    <comment ref="H5" authorId="6" shapeId="0" xr:uid="{EE695055-6C96-477E-BDF3-1E16BAFF48B8}">
      <text>
        <t>[Threaded comment]
Your version of Excel allows you to read this threaded comment; however, any edits to it will get removed if the file is opened in a newer version of Excel. Learn more: https://go.microsoft.com/fwlink/?linkid=870924
Comment:
    Highly unlikely we'll do this. Would have more advantages if we were building a model from scratch.</t>
      </text>
    </comment>
    <comment ref="J5" authorId="7" shapeId="0" xr:uid="{3A4C184C-3324-48FA-AC08-3E4B3676F2C9}">
      <text>
        <t>[Threaded comment]
Your version of Excel allows you to read this threaded comment; however, any edits to it will get removed if the file is opened in a newer version of Excel. Learn more: https://go.microsoft.com/fwlink/?linkid=870924
Comment:
    This needs to happen first. Otherwise we'll have to almost repeat the other improvements.</t>
      </text>
    </comment>
    <comment ref="K5" authorId="8" shapeId="0" xr:uid="{5C5F3072-7C96-4A67-BAD9-91FC35DCC1DE}">
      <text>
        <t>[Threaded comment]
Your version of Excel allows you to read this threaded comment; however, any edits to it will get removed if the file is opened in a newer version of Excel. Learn more: https://go.microsoft.com/fwlink/?linkid=870924
Comment:
    Need to do more research on it:
1. Check how dense features (drainage, wells etc.) are compared to the model grid.
2. Investigation/Literature Review on improvements of UsG.</t>
      </text>
    </comment>
    <comment ref="F6" authorId="9" shapeId="0" xr:uid="{A7B63FC8-A29F-4140-BEE5-C187BB37A431}">
      <text>
        <t>[Threaded comment]
Your version of Excel allows you to read this threaded comment; however, any edits to it will get removed if the file is opened in a newer version of Excel. Learn more: https://go.microsoft.com/fwlink/?linkid=870924
Comment:
    At least up to the start of the KNMI'23 Sc TS.</t>
      </text>
    </comment>
    <comment ref="I7" authorId="10" shapeId="0" xr:uid="{85D304D9-444C-43A3-8E38-1C1D665BC7D1}">
      <text>
        <t>[Threaded comment]
Your version of Excel allows you to read this threaded comment; however, any edits to it will get removed if the file is opened in a newer version of Excel. Learn more: https://go.microsoft.com/fwlink/?linkid=870924
Comment:
    Might be worth using some automated process like PEST, but only after adding SFR, so that both can be calibrated at the same time.</t>
      </text>
    </comment>
    <comment ref="J7" authorId="11" shapeId="0" xr:uid="{93AB49CC-88DD-4EF7-B658-3462170BDF1F}">
      <text>
        <t>[Threaded comment]
Your version of Excel allows you to read this threaded comment; however, any edits to it will get removed if the file is opened in a newer version of Excel. Learn more: https://go.microsoft.com/fwlink/?linkid=870924
Comment:
    Could be lower if Deltares are going to work on this anyway. (then we can simply "steal" their improvements.)</t>
      </text>
    </comment>
    <comment ref="K7" authorId="12" shapeId="0" xr:uid="{41FF3231-7915-4B74-9F0D-62C7ABACFEBA}">
      <text>
        <t>[Threaded comment]
Your version of Excel allows you to read this threaded comment; however, any edits to it will get removed if the file is opened in a newer version of Excel. Learn more: https://go.microsoft.com/fwlink/?linkid=870924
Comment:
    Depends on how good the calibration is. If it's currently not good enough, then this can be as high as 9.</t>
      </text>
    </comment>
    <comment ref="A9" authorId="13" shapeId="0" xr:uid="{C697CA6E-71DD-40E2-B1CD-B19B743BB7AB}">
      <text>
        <t>[Threaded comment]
Your version of Excel allows you to read this threaded comment; however, any edits to it will get removed if the file is opened in a newer version of Excel. Learn more: https://go.microsoft.com/fwlink/?linkid=870924
Comment:
    Or D-HYDRO.</t>
      </text>
    </comment>
    <comment ref="B9" authorId="14" shapeId="0" xr:uid="{4EFB7AF7-FEDD-40FA-8FE2-19ED08164F15}">
      <text>
        <t>[Threaded comment]
Your version of Excel allows you to read this threaded comment; however, any edits to it will get removed if the file is opened in a newer version of Excel. Learn more: https://go.microsoft.com/fwlink/?linkid=870924
Comment:
    Model Integration: This change makes it an integrated model from a GW model.</t>
      </text>
    </comment>
    <comment ref="E9" authorId="15" shapeId="0" xr:uid="{2264E3BE-76BC-4FE5-BBE2-2A8AFCA8D254}">
      <text>
        <t>[Threaded comment]
Your version of Excel allows you to read this threaded comment; however, any edits to it will get removed if the file is opened in a newer version of Excel. Learn more: https://go.microsoft.com/fwlink/?linkid=870924
Comment:
    I have experience with creating routing networks.
Channel parameters can be calculated off of existing RIV parameters, but its probably better to get the detailed data as it'll help with the calibration of Str flows.</t>
      </text>
    </comment>
    <comment ref="I9" authorId="16" shapeId="0" xr:uid="{B7EB34D7-4A40-426E-AEEF-217864EF6160}">
      <text>
        <t>[Threaded comment]
Your version of Excel allows you to read this threaded comment; however, any edits to it will get removed if the file is opened in a newer version of Excel. Learn more: https://go.microsoft.com/fwlink/?linkid=870924
Comment:
    Don't forget to check if SFR/RibaSim can do anisotropic stream conductance.</t>
      </text>
    </comment>
    <comment ref="O9" authorId="17" shapeId="0" xr:uid="{4442B1B6-DA76-4945-9DB7-4AB2194A6D63}">
      <text>
        <t>[Threaded comment]
Your version of Excel allows you to read this threaded comment; however, any edits to it will get removed if the file is opened in a newer version of Excel. Learn more: https://go.microsoft.com/fwlink/?linkid=870924
Comment:
    Current way of calculating Str Rch or GW seepage (NetRCH= ∆lvgmodf*sc1-qmodf ) needs to be removed, as Str Rch/GW seepage will now be calculated by SFR. (Check Brabant model documentation for more info).
Reply:
    As I understand SFR and RibaSim work similarly, but I don't know much about RibaSim. On About iMOD - iMOD - oss.deltares.nl it says that SFR doesn't work with iMOD Suite, so RibaSim might be the only option currently. But I need to double check this. Or we could use iMOD 5 instead of suite.</t>
      </text>
    </comment>
    <comment ref="G10" authorId="18" shapeId="0" xr:uid="{FE62B74A-C7D4-49B2-B38D-166EDFC06351}">
      <text>
        <t>[Threaded comment]
Your version of Excel allows you to read this threaded comment; however, any edits to it will get removed if the file is opened in a newer version of Excel. Learn more: https://go.microsoft.com/fwlink/?linkid=870924
Comment:
    There might be a better way to do this with the SFR package. Use of DRN for this isn't ideal.</t>
      </text>
    </comment>
    <comment ref="H10" authorId="19" shapeId="0" xr:uid="{DDFE87C5-B50C-4CE0-B36D-508B47A817B5}">
      <text>
        <t>[Threaded comment]
Your version of Excel allows you to read this threaded comment; however, any edits to it will get removed if the file is opened in a newer version of Excel. Learn more: https://go.microsoft.com/fwlink/?linkid=870924
Comment:
    There might be a better way to do this with the SFR package. Use of DRN for this isn't ideal, but it can probably work as a back-up.</t>
      </text>
    </comment>
    <comment ref="H12" authorId="20" shapeId="0" xr:uid="{DB4C8532-60AF-49E9-AAF0-FF38CEF543DD}">
      <text>
        <t>[Threaded comment]
Your version of Excel allows you to read this threaded comment; however, any edits to it will get removed if the file is opened in a newer version of Excel. Learn more: https://go.microsoft.com/fwlink/?linkid=870924
Comment:
    Unless we use RibaSim instead of SFR, which will probably work with the multi-core solver.</t>
      </text>
    </comment>
    <comment ref="J12" authorId="21" shapeId="0" xr:uid="{D400B44D-5079-4F31-B9C2-232B5BEDBFFA}">
      <text>
        <t>[Threaded comment]
Your version of Excel allows you to read this threaded comment; however, any edits to it will get removed if the file is opened in a newer version of Excel. Learn more: https://go.microsoft.com/fwlink/?linkid=870924
Comment:
    Higher if on values having decreased runtimes ASAP.</t>
      </text>
    </comment>
    <comment ref="K12" authorId="22" shapeId="0" xr:uid="{0DCA76A3-C7B7-4782-9CDB-3123E1E0E2F7}">
      <text>
        <t>[Threaded comment]
Your version of Excel allows you to read this threaded comment; however, any edits to it will get removed if the file is opened in a newer version of Excel. Learn more: https://go.microsoft.com/fwlink/?linkid=870924
Comment:
    It's nice to have a Mdl that runs fast, but it's not necessary.</t>
      </text>
    </comment>
    <comment ref="K13" authorId="23" shapeId="0" xr:uid="{B3560EE7-B38A-4989-88BC-C89C489E52A4}">
      <text>
        <t>[Threaded comment]
Your version of Excel allows you to read this threaded comment; however, any edits to it will get removed if the file is opened in a newer version of Excel. Learn more: https://go.microsoft.com/fwlink/?linkid=870924
Comment:
    Much higher that GW, cause we know Str Dis has never been calibrated (in this Mdl).</t>
      </text>
    </comment>
    <comment ref="O13" authorId="24" shapeId="0" xr:uid="{645E96B4-2289-4F8D-B741-941D59938681}">
      <text>
        <t>[Threaded comment]
Your version of Excel allows you to read this threaded comment; however, any edits to it will get removed if the file is opened in a newer version of Excel. Learn more: https://go.microsoft.com/fwlink/?linkid=870924
Comment:
    Stream calibration is more complicated than head calibration by nature (more dynamic) and on top of that we're starting from scratch (while GWH calibration has been performed).</t>
      </text>
    </comment>
    <comment ref="F14" authorId="25" shapeId="0" xr:uid="{F5021CE7-DBD1-41DF-9618-DFDF48BDE66D}">
      <text>
        <t>[Threaded comment]
Your version of Excel allows you to read this threaded comment; however, any edits to it will get removed if the file is opened in a newer version of Excel. Learn more: https://go.microsoft.com/fwlink/?linkid=870924
Comment:
    Can't think of any at the time of writing, but I don't understand the process well enough yet.</t>
      </text>
    </comment>
    <comment ref="I14" authorId="26" shapeId="0" xr:uid="{B41CE1E3-7778-44D5-837F-122552FD1378}">
      <text>
        <t>[Threaded comment]
Your version of Excel allows you to read this threaded comment; however, any edits to it will get removed if the file is opened in a newer version of Excel. Learn more: https://go.microsoft.com/fwlink/?linkid=870924
Comment:
    If this is part of the compiled code, then this becomes much harder. Unless we get in contact with the right people.</t>
      </text>
    </comment>
    <comment ref="O14" authorId="27" shapeId="0" xr:uid="{1CDEED7C-F268-43DE-B5B5-96C0BDA0ED31}">
      <text>
        <t>[Threaded comment]
Your version of Excel allows you to read this threaded comment; however, any edits to it will get removed if the file is opened in a newer version of Excel. Learn more: https://go.microsoft.com/fwlink/?linkid=870924
Comment:
    Search for "The rotational period is 10 days " in the SIMGRO (MetaSWAP) manual.</t>
      </text>
    </comment>
    <comment ref="A15" authorId="28" shapeId="0" xr:uid="{D2946E44-B4F7-4526-9BCC-626710AE1669}">
      <text>
        <t>[Threaded comment]
Your version of Excel allows you to read this threaded comment; however, any edits to it will get removed if the file is opened in a newer version of Excel. Learn more: https://go.microsoft.com/fwlink/?linkid=870924
Comment:
    Infiltration capacity per day may be enough, but hourly might NOT be. This leads to more runoff.
Reply:
    Also when GWL above surface.
Reply:
    Ponding depth 2-10mm.</t>
      </text>
    </comment>
    <comment ref="I15" authorId="29" shapeId="0" xr:uid="{5D9F3407-1D37-4693-A330-39C8801220F4}">
      <text>
        <t xml:space="preserve">[Threaded comment]
Your version of Excel allows you to read this threaded comment; however, any edits to it will get removed if the file is opened in a newer version of Excel. Learn more: https://go.microsoft.com/fwlink/?linkid=870924
Comment:
    For hourly data, try
Meteorological datasets NHI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tc={F47377D2-DB22-48BD-B267-D756470B10CD}</author>
    <author>tc={51021B21-D9BA-4A5A-A695-7311ED30D49C}</author>
    <author>tc={A0D4D92F-F97F-4E4D-9E2D-7CECE4E5B881}</author>
    <author>tc={F4BD67AD-A2E6-4CEB-AD66-3C0C4ADD3B0B}</author>
    <author>tc={DBB861FB-04E1-49BE-9EA5-2D89AF54F60D}</author>
    <author>tc={5B374DC3-3119-4E34-A91B-C83666A6DAEF}</author>
    <author>tc={FDDC49D8-0FAA-45A7-BD57-1EECA209FBAA}</author>
    <author>tc={ED65844E-9A96-4AED-BAD8-3BA7AF601E65}</author>
    <author>tc={33FB2B50-261A-4BF3-8678-324B1DEC7969}</author>
    <author>tc={827DF360-A523-4B9C-96E3-B5AC17F6D9A1}</author>
    <author>tc={DDD1E8AA-5C68-4532-82E5-5BC228B92F0D}</author>
    <author>tc={B5497DBC-2982-4274-BA7F-A571FB0CE336}</author>
    <author>tc={41904AF7-D965-42D9-968B-58AD8784C0A0}</author>
    <author>tc={1B728C18-2C64-4DB3-9078-5ADCAE1C8554}</author>
    <author>tc={4D95EE53-CBFC-47B2-9A85-3526597EC627}</author>
    <author>tc={5E7105F8-E6CE-4CCF-BB41-A387CD559E07}</author>
    <author>tc={540140F6-E2FF-4747-A19D-7CEB6998D145}</author>
    <author>tc={9C5A220C-E90B-473B-AA2E-8567CF5CDBDA}</author>
  </authors>
  <commentList>
    <comment ref="J1" authorId="0" shapeId="0" xr:uid="{F47377D2-DB22-48BD-B267-D756470B10CD}">
      <text>
        <t>[Threaded comment]
Your version of Excel allows you to read this threaded comment; however, any edits to it will get removed if the file is opened in a newer version of Excel. Learn more: https://go.microsoft.com/fwlink/?linkid=870924
Comment:
    This means if the file references in some of the input files need to be extended.</t>
      </text>
    </comment>
    <comment ref="H2" authorId="1" shapeId="0" xr:uid="{51021B21-D9BA-4A5A-A695-7311ED30D49C}">
      <text>
        <t>[Threaded comment]
Your version of Excel allows you to read this threaded comment; however, any edits to it will get removed if the file is opened in a newer version of Excel. Learn more: https://go.microsoft.com/fwlink/?linkid=870924
Comment:
    Depends on when the KNMI TS start
Reply:
    KNMI TS start at 2036, so there is no way to achieve continuity. Thus, the primary factor for choosing the latest date of extend is the rest of the TS files/types (e.g. if it's really hard to get accurate WEL data for the present, then we'll stick to whatever is already available.</t>
      </text>
    </comment>
    <comment ref="H3" authorId="2" shapeId="0" xr:uid="{A0D4D92F-F97F-4E4D-9E2D-7CECE4E5B881}">
      <text>
        <t>[Threaded comment]
Your version of Excel allows you to read this threaded comment; however, any edits to it will get removed if the file is opened in a newer version of Excel. Learn more: https://go.microsoft.com/fwlink/?linkid=870924
Comment:
    Depends on when the KNMI TS start
Reply:
    KNMI TS start at 2036, so there is no way to achieve continuity. Thus, the primary factor for choosing the latest date of extend is the rest of the TS files/types (e.g. if it's really hard to get accurate WEL data for the present, then we'll stick to whatever is already available.</t>
      </text>
    </comment>
    <comment ref="B4" authorId="3" shapeId="0" xr:uid="{F4BD67AD-A2E6-4CEB-AD66-3C0C4ADD3B0B}">
      <text>
        <t>[Threaded comment]
Your version of Excel allows you to read this threaded comment; however, any edits to it will get removed if the file is opened in a newer version of Excel. Learn more: https://go.microsoft.com/fwlink/?linkid=870924
Comment:
    For each parameter</t>
      </text>
    </comment>
    <comment ref="H4" authorId="4" shapeId="0" xr:uid="{DBB861FB-04E1-49BE-9EA5-2D89AF54F60D}">
      <text>
        <t>[Threaded comment]
Your version of Excel allows you to read this threaded comment; however, any edits to it will get removed if the file is opened in a newer version of Excel. Learn more: https://go.microsoft.com/fwlink/?linkid=870924
Comment:
    Depends on when the KNMI TS start
Reply:
    KNMI TS start at 2036, so there is no way to achieve continuity. Thus, the primary factor for choosing the latest date of extend is the rest of the TS files/types (e.g. if it's really hard to get accurate WEL data for the present, then we'll stick to whatever is already available.</t>
      </text>
    </comment>
    <comment ref="D5" authorId="5" shapeId="0" xr:uid="{5B374DC3-3119-4E34-A91B-C83666A6DAEF}">
      <text>
        <t>[Threaded comment]
Your version of Excel allows you to read this threaded comment; however, any edits to it will get removed if the file is opened in a newer version of Excel. Learn more: https://go.microsoft.com/fwlink/?linkid=870924
Comment:
    All GWAbs of this group start on the same date, even if they're 0 for a long time.</t>
      </text>
    </comment>
    <comment ref="E5" authorId="6" shapeId="0" xr:uid="{FDDC49D8-0FAA-45A7-BD57-1EECA209FBAA}">
      <text>
        <t>[Threaded comment]
Your version of Excel allows you to read this threaded comment; however, any edits to it will get removed if the file is opened in a newer version of Excel. Learn more: https://go.microsoft.com/fwlink/?linkid=870924
Comment:
    Same end date for all.</t>
      </text>
    </comment>
    <comment ref="F5" authorId="7" shapeId="0" xr:uid="{ED65844E-9A96-4AED-BAD8-3BA7AF601E65}">
      <text>
        <t>[Threaded comment]
Your version of Excel allows you to read this threaded comment; however, any edits to it will get removed if the file is opened in a newer version of Excel. Learn more: https://go.microsoft.com/fwlink/?linkid=870924
Comment:
    There is an extra data point for all.</t>
      </text>
    </comment>
    <comment ref="H5" authorId="8" shapeId="0" xr:uid="{33FB2B50-261A-4BF3-8678-324B1DEC7969}">
      <text>
        <t>[Threaded comment]
Your version of Excel allows you to read this threaded comment; however, any edits to it will get removed if the file is opened in a newer version of Excel. Learn more: https://go.microsoft.com/fwlink/?linkid=870924
Comment:
    If we calibrate till 2018 (inc), then no. Otherwise, yes.</t>
      </text>
    </comment>
    <comment ref="D6" authorId="9" shapeId="0" xr:uid="{827DF360-A523-4B9C-96E3-B5AC17F6D9A1}">
      <text>
        <t>[Threaded comment]
Your version of Excel allows you to read this threaded comment; however, any edits to it will get removed if the file is opened in a newer version of Excel. Learn more: https://go.microsoft.com/fwlink/?linkid=870924
Comment:
    For all.</t>
      </text>
    </comment>
    <comment ref="E6" authorId="10" shapeId="0" xr:uid="{DDD1E8AA-5C68-4532-82E5-5BC228B92F0D}">
      <text>
        <t>[Threaded comment]
Your version of Excel allows you to read this threaded comment; however, any edits to it will get removed if the file is opened in a newer version of Excel. Learn more: https://go.microsoft.com/fwlink/?linkid=870924
Comment:
    For all.</t>
      </text>
    </comment>
    <comment ref="G6" authorId="11" shapeId="0" xr:uid="{B5497DBC-2982-4274-BA7F-A571FB0CE336}">
      <text>
        <t>[Threaded comment]
Your version of Excel allows you to read this threaded comment; however, any edits to it will get removed if the file is opened in a newer version of Excel. Learn more: https://go.microsoft.com/fwlink/?linkid=870924
Comment:
    Every Jan, Apr, Jul, Oct</t>
      </text>
    </comment>
    <comment ref="H6" authorId="12" shapeId="0" xr:uid="{41904AF7-D965-42D9-968B-58AD8784C0A0}">
      <text>
        <t>[Threaded comment]
Your version of Excel allows you to read this threaded comment; however, any edits to it will get removed if the file is opened in a newer version of Excel. Learn more: https://go.microsoft.com/fwlink/?linkid=870924
Comment:
    2018 isn't included. Those are a bit number of GWAbs</t>
      </text>
    </comment>
    <comment ref="D7" authorId="13" shapeId="0" xr:uid="{1B728C18-2C64-4DB3-9078-5ADCAE1C8554}">
      <text>
        <t>[Threaded comment]
Your version of Excel allows you to read this threaded comment; however, any edits to it will get removed if the file is opened in a newer version of Excel. Learn more: https://go.microsoft.com/fwlink/?linkid=870924
Comment:
    Differs greatly. I opened some files. The first date ranged from 1961-1991.</t>
      </text>
    </comment>
    <comment ref="E7" authorId="14" shapeId="0" xr:uid="{4D95EE53-CBFC-47B2-9A85-3526597EC627}">
      <text>
        <t>[Threaded comment]
Your version of Excel allows you to read this threaded comment; however, any edits to it will get removed if the file is opened in a newer version of Excel. Learn more: https://go.microsoft.com/fwlink/?linkid=870924
Comment:
    Generally Apr 2020. But there are a lot of GWAbs that seem to have stopped earlier (which makes sense).</t>
      </text>
    </comment>
    <comment ref="H7" authorId="15" shapeId="0" xr:uid="{5E7105F8-E6CE-4CCF-BB41-A387CD559E07}">
      <text>
        <t>[Threaded comment]
Your version of Excel allows you to read this threaded comment; however, any edits to it will get removed if the file is opened in a newer version of Excel. Learn more: https://go.microsoft.com/fwlink/?linkid=870924
Comment:
    Depends on when the KNMI TS start
Reply:
    KNMI TS start at 2036, so there is no way to achieve continuity. Thus, the primary factor for choosing the latest date of extend is the rest of the TS files/types (e.g. if it's really hard to get accurate WEL data for the present, then we'll stick to whatever is already available.</t>
      </text>
    </comment>
    <comment ref="G8" authorId="16" shapeId="0" xr:uid="{540140F6-E2FF-4747-A19D-7CEB6998D145}">
      <text>
        <t>[Threaded comment]
Your version of Excel allows you to read this threaded comment; however, any edits to it will get removed if the file is opened in a newer version of Excel. Learn more: https://go.microsoft.com/fwlink/?linkid=870924
Comment:
    Every 14th and 28th</t>
      </text>
    </comment>
    <comment ref="H8" authorId="17" shapeId="0" xr:uid="{9C5A220C-E90B-473B-AA2E-8567CF5CDBDA}">
      <text>
        <t>[Threaded comment]
Your version of Excel allows you to read this threaded comment; however, any edits to it will get removed if the file is opened in a newer version of Excel. Learn more: https://go.microsoft.com/fwlink/?linkid=870924
Comment:
    If we calibrate till 2018 (inc), then no. Otherwise, yes.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tc={05758E19-DABB-4E03-85AC-677A52D21B7B}</author>
    <author>tc={7C37DE47-7760-4D0D-B329-B17D27AD8820}</author>
    <author>tc={D53D10F4-6B4D-47C1-8F52-03066CDEB4BC}</author>
  </authors>
  <commentList>
    <comment ref="D4" authorId="0" shapeId="0" xr:uid="{05758E19-DABB-4E03-85AC-677A52D21B7B}">
      <text>
        <t>[Threaded comment]
Your version of Excel allows you to read this threaded comment; however, any edits to it will get removed if the file is opened in a newer version of Excel. Learn more: https://go.microsoft.com/fwlink/?linkid=870924
Comment:
    Initial comment:
The limitations are aknowledged. Validation will focus on simulating the processes correctly, but their timing and intensity will not be the highlight of this study.
Reply:
    iMOD should be compatible with this new MF version. A new EXE will be sent to me.
I've requested more information about what the STORAGE option does from USGS. All it says in the release notes ATM, is that it follows the logic of a similar option from an older MF version.</t>
      </text>
    </comment>
    <comment ref="D6" authorId="1" shapeId="0" xr:uid="{7C37DE47-7760-4D0D-B329-B17D27AD8820}">
      <text>
        <t>[Threaded comment]
Your version of Excel allows you to read this threaded comment; however, any edits to it will get removed if the file is opened in a newer version of Excel. Learn more: https://go.microsoft.com/fwlink/?linkid=870924
Comment:
    Storage term may help with that too.
Reply:
    The STORAGE option may also counteract this to some extent as longer streams will have more room for storage.</t>
      </text>
    </comment>
    <comment ref="C7" authorId="2" shapeId="0" xr:uid="{D53D10F4-6B4D-47C1-8F52-03066CDEB4BC}">
      <text>
        <t>[Threaded comment]
Your version of Excel allows you to read this threaded comment; however, any edits to it will get removed if the file is opened in a newer version of Excel. Learn more: https://go.microsoft.com/fwlink/?linkid=870924
Comment:
    It might be possible to implement rules with the MVR package, but that is still to be explored.</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tc={D4793487-D6C1-476E-A8B2-FA7E49FEE0CB}</author>
    <author>tc={92B32FC7-1C92-4272-8FCD-D336DE04F42E}</author>
  </authors>
  <commentList>
    <comment ref="D10" authorId="0" shapeId="0" xr:uid="{D4793487-D6C1-476E-A8B2-FA7E49FEE0CB}">
      <text>
        <t>[Threaded comment]
Your version of Excel allows you to read this threaded comment; however, any edits to it will get removed if the file is opened in a newer version of Excel. Learn more: https://go.microsoft.com/fwlink/?linkid=870924
Comment:
    There is a problem: bodemhoogste is available on website, length comes from shapefiles.
We could match the cross sections to the 1ry/2ry/3ry shapefiles though.</t>
      </text>
    </comment>
    <comment ref="D12" authorId="1" shapeId="0" xr:uid="{92B32FC7-1C92-4272-8FCD-D336DE04F42E}">
      <text>
        <t xml:space="preserve">[Threaded comment]
Your version of Excel allows you to read this threaded comment; however, any edits to it will get removed if the file is opened in a newer version of Excel. Learn more: https://go.microsoft.com/fwlink/?linkid=870924
Comment:
    SFR - RS vs Datasets for SFR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tc={8E0E0613-5620-4CD4-A681-6187F9B32A6D}</author>
    <author>tc={4C755D57-E80D-4678-A151-E00B776F1F03}</author>
    <author>tc={93547DE0-9536-496B-8566-6EFCF9FF2A35}</author>
    <author>tc={7E713826-36E7-4481-BEC8-8BCBDA63C1CC}</author>
    <author>tc={F1BEC491-BB3D-421D-B1D1-B5EC7D86B0DA}</author>
  </authors>
  <commentList>
    <comment ref="J1" authorId="0" shapeId="0" xr:uid="{8E0E0613-5620-4CD4-A681-6187F9B32A6D}">
      <text>
        <t>[Threaded comment]
Your version of Excel allows you to read this threaded comment; however, any edits to it will get removed if the file is opened in a newer version of Excel. Learn more: https://go.microsoft.com/fwlink/?linkid=870924
Comment:
    Just for the .HED file</t>
      </text>
    </comment>
    <comment ref="K1" authorId="1" shapeId="0" xr:uid="{4C755D57-E80D-4678-A151-E00B776F1F03}">
      <text>
        <t>[Threaded comment]
Your version of Excel allows you to read this threaded comment; however, any edits to it will get removed if the file is opened in a newer version of Excel. Learn more: https://go.microsoft.com/fwlink/?linkid=870924
Comment:
    Rough estimate, as I'm not sure about all the outputs that'll be produced.</t>
      </text>
    </comment>
    <comment ref="O1" authorId="2" shapeId="0" xr:uid="{93547DE0-9536-496B-8566-6EFCF9FF2A35}">
      <text>
        <t>[Threaded comment]
Your version of Excel allows you to read this threaded comment; however, any edits to it will get removed if the file is opened in a newer version of Excel. Learn more: https://go.microsoft.com/fwlink/?linkid=870924
Comment:
    Assuming 50x speed-up over 1 core.</t>
      </text>
    </comment>
    <comment ref="L2" authorId="3" shapeId="0" xr:uid="{7E713826-36E7-4481-BEC8-8BCBDA63C1CC}">
      <text>
        <t xml:space="preserve">[Threaded comment]
Your version of Excel allows you to read this threaded comment; however, any edits to it will get removed if the file is opened in a newer version of Excel. Learn more: https://go.microsoft.com/fwlink/?linkid=870924
Comment:
    Based on NBr5 (I'm hoping this is an overestimate, as Research cloud should be much faster than OneDrive).
</t>
      </text>
    </comment>
    <comment ref="J14" authorId="4" shapeId="0" xr:uid="{F1BEC491-BB3D-421D-B1D1-B5EC7D86B0DA}">
      <text>
        <t>[Threaded comment]
Your version of Excel allows you to read this threaded comment; however, any edits to it will get removed if the file is opened in a newer version of Excel. Learn more: https://go.microsoft.com/fwlink/?linkid=870924
Comment:
    Just for the .HED file</t>
      </text>
    </comment>
  </commentList>
</comments>
</file>

<file path=xl/sharedStrings.xml><?xml version="1.0" encoding="utf-8"?>
<sst xmlns="http://schemas.openxmlformats.org/spreadsheetml/2006/main" count="350" uniqueCount="310">
  <si>
    <t>#</t>
  </si>
  <si>
    <t>Improvement</t>
  </si>
  <si>
    <t>Pros</t>
  </si>
  <si>
    <t>Cons</t>
  </si>
  <si>
    <t>Priority</t>
  </si>
  <si>
    <t>Process Represenation</t>
  </si>
  <si>
    <t>Computational Efficiency</t>
  </si>
  <si>
    <t>Importance</t>
  </si>
  <si>
    <t>Comments</t>
  </si>
  <si>
    <t>Category</t>
  </si>
  <si>
    <t>Process Representation</t>
  </si>
  <si>
    <t>Data Quality</t>
  </si>
  <si>
    <t>Data Resolution</t>
  </si>
  <si>
    <t>Parameter Estimation</t>
  </si>
  <si>
    <t>Spatial Resolution</t>
  </si>
  <si>
    <t>Temporal Resolution</t>
  </si>
  <si>
    <t>Model Integration</t>
  </si>
  <si>
    <t>Uncertainty Quantfication</t>
  </si>
  <si>
    <t>-Additional conceptual complexity.
-Increased computational demand.
-Additional data requiremnts (routing connections, channel parameters etc).
-Time/effort for conversion.
-Time/effort for convergence &amp; valiation satisfaction.</t>
  </si>
  <si>
    <t>Categories Secondary</t>
  </si>
  <si>
    <t>Parameter Estimation
Uncertainty Quantification</t>
  </si>
  <si>
    <t>Calibration/Validation</t>
  </si>
  <si>
    <t>Calibration/Validation
Uncertainty Quantification</t>
  </si>
  <si>
    <t>Process Represenation
Model Integration</t>
  </si>
  <si>
    <t xml:space="preserve">Computational Efficiency </t>
  </si>
  <si>
    <t>-Refined resolution at areas of interest.
-Easier convergence, especially at non-linear areas.</t>
  </si>
  <si>
    <t>Time Estimate (weeks)</t>
  </si>
  <si>
    <t>-Model validation.
-Reduced uncertainty.</t>
  </si>
  <si>
    <t>Aqf-&gt;Str Cond &gt; Str-&gt;Aqf Cond (I believe this is accepted within the field).</t>
  </si>
  <si>
    <t>The earlier the calibration procedure is set-up, the better.</t>
  </si>
  <si>
    <t>-Conceptual improvement/addition.
-Enables improved calibration (in some cases).</t>
  </si>
  <si>
    <t>-Requires parameter estimation.</t>
  </si>
  <si>
    <t>-Time/effort for conversion.
-Confusion cause of spatial comlexity.</t>
  </si>
  <si>
    <t>Data Extent</t>
  </si>
  <si>
    <t>Temporal Data Extension</t>
  </si>
  <si>
    <t>-Time/effort.
-Data requests.</t>
  </si>
  <si>
    <t>Might be unecessary. Depends on when KNMI TS start and when historical Mdl TS end.</t>
  </si>
  <si>
    <t>Currently (with RIV) streams are boundary conditions for a GWM. (cause RIV doesn't do river stage calcs or routing).
With the SFR, streams are part of an integrated model.
We need to also consider if we'll go for SFR or RibaSim.</t>
  </si>
  <si>
    <t>Time-series update</t>
  </si>
  <si>
    <t>Data Requirements</t>
  </si>
  <si>
    <t>Stream parameters (if not possible to infer them from RIV data).</t>
  </si>
  <si>
    <t>It's a GWM, we want an integrated model.</t>
  </si>
  <si>
    <t>Additional GWH data, especially at areas of interest.</t>
  </si>
  <si>
    <t>Calibration requirements were potentially lower.</t>
  </si>
  <si>
    <t>Extended TS for temporal parameters.</t>
  </si>
  <si>
    <t>-Updated model.
-Historical-prediction TS continuity.</t>
  </si>
  <si>
    <t>-Time/effort.</t>
  </si>
  <si>
    <t>-Greatly improves single Sc performance.</t>
  </si>
  <si>
    <t>-Allows dynamic calculation of stream stages.
-Streamflow routing performed.
-Allows simulation of river flood, flow attenuation, and accumulation of tributary flows.
-Allows calibration/validation of stream flows.
-More stream parameters.</t>
  </si>
  <si>
    <t>-Technically complex.
-Requires additional external communication.</t>
  </si>
  <si>
    <t>Streams weren't calculated.</t>
  </si>
  <si>
    <t>Stream discharge dataset.</t>
  </si>
  <si>
    <t>Was represented by RIV+DRN.</t>
  </si>
  <si>
    <t>Parameter range from literature and/or field data.</t>
  </si>
  <si>
    <t>Reason for Current Absence</t>
  </si>
  <si>
    <t>Procedure Streamlining</t>
  </si>
  <si>
    <t>Workflow Streamlining</t>
  </si>
  <si>
    <t>Spatial Extent</t>
  </si>
  <si>
    <t>Improvement Catgory</t>
  </si>
  <si>
    <t>-More realistic distribution of precipitation.</t>
  </si>
  <si>
    <t>-Improves temporal aspect of irrigation abstractions.</t>
  </si>
  <si>
    <t>-Requires initial time investment.</t>
  </si>
  <si>
    <t>-Requires hourly Prcp and PET data used in daily model time-step.</t>
  </si>
  <si>
    <t>Features of importance.</t>
  </si>
  <si>
    <t>Method novelty and complexity.</t>
  </si>
  <si>
    <t>Model hasn't been updated.</t>
  </si>
  <si>
    <t>Multi-core MF version.</t>
  </si>
  <si>
    <t>Already included in iMOD.</t>
  </si>
  <si>
    <t>Hourly Prcp and PET data TS.</t>
  </si>
  <si>
    <t>Rarely activated process that is hard to implement in the model.</t>
  </si>
  <si>
    <t>-Time investment to implment and review calibration.</t>
  </si>
  <si>
    <t>Highly unlikely we'll implement this given how time consuming and risky it is.</t>
  </si>
  <si>
    <t>-</t>
  </si>
  <si>
    <t>-Organised and documened runs.
-Decrease errors and reduces confusion in the future</t>
  </si>
  <si>
    <t>No. Complicated, high risk (in terms of time) task.</t>
  </si>
  <si>
    <t>QA</t>
  </si>
  <si>
    <t>-Limiting output to specific area.
-Might need to make more/new assumptions about boundary conditions.</t>
  </si>
  <si>
    <t>Probably none, as cut-down model will be subset of original model.</t>
  </si>
  <si>
    <t>Full model covers larger region.</t>
  </si>
  <si>
    <t>Hard to implement and only contributes towards very wet end of the spectrum. Good to have, but low in priority and importance.</t>
  </si>
  <si>
    <t>Implementation complexity.</t>
  </si>
  <si>
    <t>It's considered not-necessary by some.</t>
  </si>
  <si>
    <t>Folder structure is personal preferene.</t>
  </si>
  <si>
    <t>10-day time-steps for irrigation actions are quite long.</t>
  </si>
  <si>
    <t>-Time investment.
-Creating and filling run-log.</t>
  </si>
  <si>
    <t>-More effective file grouping.
-Saves time in the long run.</t>
  </si>
  <si>
    <t>Model Understanding</t>
  </si>
  <si>
    <t>Workflow Streamlining
Model Understanding</t>
  </si>
  <si>
    <t>Implementation plan</t>
  </si>
  <si>
    <r>
      <rPr>
        <b/>
        <sz val="11"/>
        <color rgb="FFC00000"/>
        <rFont val="Roboto"/>
      </rPr>
      <t>Folder</t>
    </r>
    <r>
      <rPr>
        <sz val="11"/>
        <color rgb="FFC00000"/>
        <rFont val="Roboto"/>
      </rPr>
      <t>/Worklow</t>
    </r>
    <r>
      <rPr>
        <b/>
        <sz val="11"/>
        <color rgb="FFC00000"/>
        <rFont val="Roboto"/>
      </rPr>
      <t xml:space="preserve"> re-structure</t>
    </r>
  </si>
  <si>
    <r>
      <t xml:space="preserve">Implementation of unstructured grids </t>
    </r>
    <r>
      <rPr>
        <b/>
        <sz val="11"/>
        <color rgb="FFC00000"/>
        <rFont val="Roboto"/>
      </rPr>
      <t>[SG -&gt; UsG]</t>
    </r>
  </si>
  <si>
    <r>
      <rPr>
        <b/>
        <sz val="11"/>
        <color rgb="FFC00000"/>
        <rFont val="Roboto"/>
      </rPr>
      <t>GWH calibration</t>
    </r>
    <r>
      <rPr>
        <sz val="11"/>
        <color rgb="FFC00000"/>
        <rFont val="Roboto"/>
      </rPr>
      <t xml:space="preserve"> improvement</t>
    </r>
  </si>
  <si>
    <r>
      <t xml:space="preserve">Spatial Model </t>
    </r>
    <r>
      <rPr>
        <b/>
        <sz val="11"/>
        <color rgb="FFC00000"/>
        <rFont val="Roboto"/>
      </rPr>
      <t>Subsetting</t>
    </r>
  </si>
  <si>
    <r>
      <t xml:space="preserve">Dynamic representaton of streams
</t>
    </r>
    <r>
      <rPr>
        <b/>
        <sz val="11"/>
        <color rgb="FFC00000"/>
        <rFont val="Roboto"/>
      </rPr>
      <t>[RIV -&gt; SFR (or RibaSim)]</t>
    </r>
  </si>
  <si>
    <r>
      <t xml:space="preserve">Stream </t>
    </r>
    <r>
      <rPr>
        <sz val="11"/>
        <color rgb="FFC00000"/>
        <rFont val="Roboto"/>
      </rPr>
      <t>discharge</t>
    </r>
    <r>
      <rPr>
        <b/>
        <sz val="11"/>
        <color rgb="FFC00000"/>
        <rFont val="Roboto"/>
      </rPr>
      <t xml:space="preserve"> calibration </t>
    </r>
    <r>
      <rPr>
        <sz val="11"/>
        <color rgb="FFC00000"/>
        <rFont val="Roboto"/>
      </rPr>
      <t>improvement</t>
    </r>
  </si>
  <si>
    <r>
      <t xml:space="preserve">Implementation of </t>
    </r>
    <r>
      <rPr>
        <b/>
        <sz val="11"/>
        <color rgb="FFC00000"/>
        <rFont val="Roboto"/>
      </rPr>
      <t>anisotropic Str-Aqf conductance</t>
    </r>
  </si>
  <si>
    <r>
      <t xml:space="preserve">Surface Runoff: </t>
    </r>
    <r>
      <rPr>
        <b/>
        <sz val="11"/>
        <color rgb="FFC00000"/>
        <rFont val="Roboto"/>
      </rPr>
      <t>Hourly infiltration limit</t>
    </r>
  </si>
  <si>
    <r>
      <t xml:space="preserve">Utilization of </t>
    </r>
    <r>
      <rPr>
        <b/>
        <sz val="11"/>
        <color rgb="FFC00000"/>
        <rFont val="Roboto"/>
      </rPr>
      <t>Multi-core MF</t>
    </r>
  </si>
  <si>
    <t>Yes. Simple task with large impact.</t>
  </si>
  <si>
    <t>Yes. There must be continuity with KNMI TS.</t>
  </si>
  <si>
    <t>The earlier the calibration procedure is set-up, the better. But the calibration will be under review throughout the improvement proccess. We'll also work on this in parallel when calibrating the Str</t>
  </si>
  <si>
    <t>Yes. GWH Clb needs to be improved and maintained through other changes.</t>
  </si>
  <si>
    <t>Working with the full model extend is a redundant computational burden and won't let us focus that well on the areas of ineterest. After we've run the model once, it'</t>
  </si>
  <si>
    <t>Yes. It's in the PhD title.</t>
  </si>
  <si>
    <t>Yes. Focus on smaller area.</t>
  </si>
  <si>
    <t>-Reduced run-time.
-Focus on areas of interest - reduction of model area.
-Improved future time investment.</t>
  </si>
  <si>
    <t>Yes. Important for Str flow predictions.</t>
  </si>
  <si>
    <t>Yes. Necessary for good calibration.</t>
  </si>
  <si>
    <t>Meaning performing one run on multiple cores. Multiple runs on multiple cores is quite easy. Hard to estimate cause it's a very new method. Not sure if it even works with iMOD.</t>
  </si>
  <si>
    <t>Week of start</t>
  </si>
  <si>
    <t>Week of end</t>
  </si>
  <si>
    <t>Final Decision For/Against Improvement</t>
  </si>
  <si>
    <t>IMO it's essential to record and document Sims in a clean and organised manner, to avoid future confusion and potential mistakes. For that reason I'll make a spreadsheet catalog for all our Sims and a governing script that will run the model based on the spreadsheet.</t>
  </si>
  <si>
    <t>Implementation Steps</t>
  </si>
  <si>
    <r>
      <rPr>
        <b/>
        <sz val="11"/>
        <color rgb="FFC00000"/>
        <rFont val="Roboto"/>
      </rPr>
      <t>Automation</t>
    </r>
    <r>
      <rPr>
        <sz val="11"/>
        <color rgb="FFC00000"/>
        <rFont val="Roboto"/>
      </rPr>
      <t xml:space="preserve"> of model </t>
    </r>
    <r>
      <rPr>
        <b/>
        <sz val="11"/>
        <color rgb="FFC00000"/>
        <rFont val="Roboto"/>
      </rPr>
      <t>output</t>
    </r>
    <r>
      <rPr>
        <sz val="11"/>
        <color rgb="FFC00000"/>
        <rFont val="Roboto"/>
      </rPr>
      <t xml:space="preserve"> </t>
    </r>
    <r>
      <rPr>
        <b/>
        <sz val="11"/>
        <color rgb="FFC00000"/>
        <rFont val="Roboto"/>
      </rPr>
      <t>visualisation</t>
    </r>
    <r>
      <rPr>
        <sz val="11"/>
        <color rgb="FFC00000"/>
        <rFont val="Roboto"/>
      </rPr>
      <t xml:space="preserve"> &amp; output </t>
    </r>
    <r>
      <rPr>
        <b/>
        <sz val="11"/>
        <color rgb="FFC00000"/>
        <rFont val="Roboto"/>
      </rPr>
      <t>comparison</t>
    </r>
  </si>
  <si>
    <t>-Saves manual labor time.
-Ensures identical processing of outputs.</t>
  </si>
  <si>
    <t>-Set-up time.
-Extensive QA required as errors will be recreated.</t>
  </si>
  <si>
    <t>Model outputs, available at the time of writing.</t>
  </si>
  <si>
    <t xml:space="preserve">Need a script for standard model output Vis and comparison of B and S Sims. Extra Vis can be </t>
  </si>
  <si>
    <t>Yes/Maybe. We'll try to do it. If it's too hard, we'll reconsider.</t>
  </si>
  <si>
    <r>
      <t xml:space="preserve">Improvement of </t>
    </r>
    <r>
      <rPr>
        <b/>
        <sz val="11"/>
        <color rgb="FFC00000"/>
        <rFont val="Roboto"/>
      </rPr>
      <t>Irrigation Time-step</t>
    </r>
  </si>
  <si>
    <t>Yes. Practical.</t>
  </si>
  <si>
    <t>I'll ask Eva if she uses something like that, but even still, we'll probably want to add things to it for our project.</t>
  </si>
  <si>
    <r>
      <rPr>
        <b/>
        <sz val="11"/>
        <color theme="1"/>
        <rFont val="Calibri"/>
        <family val="2"/>
        <scheme val="minor"/>
      </rPr>
      <t xml:space="preserve">N_Brabant </t>
    </r>
    <r>
      <rPr>
        <sz val="11"/>
        <color theme="1"/>
        <rFont val="Calibri"/>
        <family val="2"/>
        <scheme val="minor"/>
      </rPr>
      <t>contains the improvement planned for the N Brabant model.</t>
    </r>
  </si>
  <si>
    <r>
      <rPr>
        <b/>
        <sz val="11"/>
        <color theme="1"/>
        <rFont val="Calibri"/>
        <family val="2"/>
        <scheme val="minor"/>
      </rPr>
      <t xml:space="preserve">N_Brabant_minor </t>
    </r>
    <r>
      <rPr>
        <sz val="11"/>
        <color theme="1"/>
        <rFont val="Calibri"/>
        <family val="2"/>
        <scheme val="minor"/>
      </rPr>
      <t>includes minor option changes, which don't constitude a large improvement task on their own.</t>
    </r>
  </si>
  <si>
    <t>Currently ICELLTYPE=0 (for all layers). This means the layer saturated thickness is held constant, which is unrealistic, especially for L1.</t>
  </si>
  <si>
    <r>
      <t xml:space="preserve">Categories </t>
    </r>
    <r>
      <rPr>
        <sz val="11"/>
        <color theme="1"/>
        <rFont val="Calibri"/>
        <family val="2"/>
        <scheme val="minor"/>
      </rPr>
      <t>contains a categories table for the other tabs. It's not used for Data Validation ATM, but I find it useful as a category overview.</t>
    </r>
  </si>
  <si>
    <t>Details</t>
  </si>
  <si>
    <r>
      <t xml:space="preserve">Set </t>
    </r>
    <r>
      <rPr>
        <b/>
        <sz val="11"/>
        <color rgb="FFC00000"/>
        <rFont val="Roboto"/>
      </rPr>
      <t>ICELLTYPE=1</t>
    </r>
  </si>
  <si>
    <t>Set Anisotropic K</t>
  </si>
  <si>
    <t>Parameter</t>
  </si>
  <si>
    <t>Precipitation</t>
  </si>
  <si>
    <t>File Type</t>
  </si>
  <si>
    <t>.asc</t>
  </si>
  <si>
    <t>Min Av Date</t>
  </si>
  <si>
    <t>Max Av Date</t>
  </si>
  <si>
    <t>Extended?</t>
  </si>
  <si>
    <t>Referenced extended files?</t>
  </si>
  <si>
    <t>Data extend needed?</t>
  </si>
  <si>
    <t>Reference extend needed?</t>
  </si>
  <si>
    <t>Evaporation</t>
  </si>
  <si>
    <t>Maybe</t>
  </si>
  <si>
    <t>Yes</t>
  </si>
  <si>
    <t>Currently K=K33. Depending on the layer contents, this may be right, or totally off. E.g. K33/K a. for sand ~1, for clay/silt &lt;&lt;1, for fractured rock (doubt we have any of that) can vary greatly.
If the calibration is good, we don't really want to mess with this. But I have a feeling it won't be.</t>
  </si>
  <si>
    <r>
      <t xml:space="preserve">Re-enable </t>
    </r>
    <r>
      <rPr>
        <b/>
        <sz val="11"/>
        <color rgb="FFC00000"/>
        <rFont val="Roboto"/>
      </rPr>
      <t>WOFOST</t>
    </r>
  </si>
  <si>
    <t>-Dynamic calculation of crop growth (yield and water demand).</t>
  </si>
  <si>
    <t>Process Represenation]
Model Integration</t>
  </si>
  <si>
    <t>-Time/effort for model coupling.</t>
  </si>
  <si>
    <t>Crop growth parameters (if not available)</t>
  </si>
  <si>
    <t>There seems to be a WOFOST model version</t>
  </si>
  <si>
    <t>Yes. Important for Agriculture optimization Ch.</t>
  </si>
  <si>
    <t>-Write script to Vis test run.
-Add SmB script.</t>
  </si>
  <si>
    <t>-Use previous experience.
-Work in parallel with understanding the model and restructuring folders.</t>
  </si>
  <si>
    <t>-Restructure while understanding model and creating run-log.
-Categorize folders thematically.</t>
  </si>
  <si>
    <t>-'I'll only spend a few hours exploring the advantages of UsG over SG for future use.</t>
  </si>
  <si>
    <t>-Make a table containing all temporal input.
-Get missing files/dates and extend list of references for model input.</t>
  </si>
  <si>
    <t>Currently not available with SFR. If we use RibaSim, I have to check if it can be used.</t>
  </si>
  <si>
    <t>Date of completion</t>
  </si>
  <si>
    <t>-Investigate input uncertainty.
-Develop calibration algorithm/process.</t>
  </si>
  <si>
    <t>-Understand if SFR/RibaSim can work with the rest of the model set-up.
-Compare pros and cons of two options.
-Creat necessary input files.
-Connect with the ret of the model.</t>
  </si>
  <si>
    <t>-Identify areas of interest for WS.
-Think about boundary conditions.
-Draw polygon and subset the model using iMOD.</t>
  </si>
  <si>
    <t>-Check if SFR/RibaSim can do this (this is important for chosing which of the two to use).
-Understand how anisotropic the conductance needs to be.
-Use conductance from RIV package for Str-&gt;Aqf. Increase by amount leaving for DRN for Aqf-&gt;Str.</t>
  </si>
  <si>
    <t>-Learn how this was done for the model manual.
-Find inputs/options they used.
-Apply/enable them.</t>
  </si>
  <si>
    <t>Based on the model manual, this doesn't cause too much difference, but in cases of extreme drought, it might. This is also useful for the Agriculture optimization Ch, as crop yield damage can be calculated.</t>
  </si>
  <si>
    <t>Yes, we'll investigate how hard this is (if possible), then maybe we'll implement it.</t>
  </si>
  <si>
    <t>-Create algorithm, similar to head calibration.
-Might be worth combining the two.</t>
  </si>
  <si>
    <t>-Check if it's possible to implement it at this point.
-If it is, it shouldn't be hard to implement this. Otherwise, just skip it.</t>
  </si>
  <si>
    <t>-Find relevant MetaSWAP-Wofost setting and change it.</t>
  </si>
  <si>
    <t>-Check availability of hourly infiltration data.
-Devlop and apply method for hourly infiltration limit check.</t>
  </si>
  <si>
    <t>Well SS -&gt; Transient</t>
  </si>
  <si>
    <t>The current SS behaviour of wells can be improved by changing them to transient. Even non agricultural abbstractions, can fluctuate throughout the year(s), so SS is not realistic</t>
  </si>
  <si>
    <t>GWAbs TS</t>
  </si>
  <si>
    <t>K33 values/arrays</t>
  </si>
  <si>
    <t>Check HFB values</t>
  </si>
  <si>
    <t>Investigate option to include level-controlled drainage. We may want to add this to the model.</t>
  </si>
  <si>
    <t>MetaSWAP level-controlled DRN</t>
  </si>
  <si>
    <t>Already available?</t>
  </si>
  <si>
    <t>rlen</t>
  </si>
  <si>
    <t>rwid</t>
  </si>
  <si>
    <t>rgrd</t>
  </si>
  <si>
    <t>rtp</t>
  </si>
  <si>
    <t>rbth</t>
  </si>
  <si>
    <t>rhk</t>
  </si>
  <si>
    <t>man</t>
  </si>
  <si>
    <t>ncon</t>
  </si>
  <si>
    <t>ustrf</t>
  </si>
  <si>
    <t>ndv</t>
  </si>
  <si>
    <t>Routing Network</t>
  </si>
  <si>
    <t>The upstream and downstrem reach(es) of each reach need to be specified in the CONNECTIONDATA block.</t>
  </si>
  <si>
    <t>Required?</t>
  </si>
  <si>
    <t>Cross-sections</t>
  </si>
  <si>
    <t>DIVERSIONS</t>
  </si>
  <si>
    <t>Block</t>
  </si>
  <si>
    <t>CONNECTIONDATA</t>
  </si>
  <si>
    <t>CROSSSECTIONS</t>
  </si>
  <si>
    <t>sfrsetting</t>
  </si>
  <si>
    <t>PACKAGEDATA</t>
  </si>
  <si>
    <t>Newton Raphson Formulation</t>
  </si>
  <si>
    <t>Check if it's active. If not, consider whether we need it.</t>
  </si>
  <si>
    <t>TS</t>
  </si>
  <si>
    <t>Daily</t>
  </si>
  <si>
    <t>.txt</t>
  </si>
  <si>
    <t>WEL-Ind_Aa_and_Maas</t>
  </si>
  <si>
    <t>Yearly</t>
  </si>
  <si>
    <t>No</t>
  </si>
  <si>
    <t>There is one value for the 1st date of each year, until 2018. Then for 2026. Don't know why 2026, I imagine there might be some relevant regulation or smth.</t>
  </si>
  <si>
    <t>WEL-BrWa</t>
  </si>
  <si>
    <t>WEL-Ind_Br</t>
  </si>
  <si>
    <t>Similar story to Ind_Aa_and_Maas.</t>
  </si>
  <si>
    <t>Quarterly</t>
  </si>
  <si>
    <t>Monthly</t>
  </si>
  <si>
    <t>meteo-other</t>
  </si>
  <si>
    <t>Probably</t>
  </si>
  <si>
    <t>N of files present</t>
  </si>
  <si>
    <t>CHD</t>
  </si>
  <si>
    <t>.IDF</t>
  </si>
  <si>
    <t>Last Date - Exception</t>
  </si>
  <si>
    <t>twice per month</t>
  </si>
  <si>
    <t>Proably no</t>
  </si>
  <si>
    <t>Limitation</t>
  </si>
  <si>
    <t>Solution</t>
  </si>
  <si>
    <t>Osciliations -unstable solution</t>
  </si>
  <si>
    <t>Calculating stage and leakage with a numeric method, while they're dependent on each other, may cause instability, especially when stage and Aq head are close.</t>
  </si>
  <si>
    <t>Variation in reach behaviour may require more TSs to adequately simulate the exchange of water for all model cells with a stream reach.</t>
  </si>
  <si>
    <r>
      <rPr>
        <b/>
        <sz val="11"/>
        <color theme="1"/>
        <rFont val="Calibri"/>
        <family val="2"/>
        <scheme val="minor"/>
      </rPr>
      <t xml:space="preserve">Wide </t>
    </r>
    <r>
      <rPr>
        <sz val="11"/>
        <color theme="1"/>
        <rFont val="Calibri"/>
        <family val="2"/>
        <scheme val="minor"/>
      </rPr>
      <t xml:space="preserve">rectangular cross-sections, with a  </t>
    </r>
    <r>
      <rPr>
        <b/>
        <sz val="11"/>
        <color theme="1"/>
        <rFont val="Calibri"/>
        <family val="2"/>
        <scheme val="minor"/>
      </rPr>
      <t xml:space="preserve">single Manning's roughness </t>
    </r>
    <r>
      <rPr>
        <sz val="11"/>
        <color theme="1"/>
        <rFont val="Calibri"/>
        <family val="2"/>
        <scheme val="minor"/>
      </rPr>
      <t>coefficient</t>
    </r>
  </si>
  <si>
    <r>
      <t xml:space="preserve">Larger streams are represented well by regular cross-sections, but ditches are irregular as their width isn't much bigger than their height.
</t>
    </r>
    <r>
      <rPr>
        <b/>
        <sz val="11"/>
        <color theme="1"/>
        <rFont val="Calibri"/>
        <family val="2"/>
        <scheme val="minor"/>
      </rPr>
      <t>MF6.3.0</t>
    </r>
    <r>
      <rPr>
        <sz val="11"/>
        <color theme="1"/>
        <rFont val="Calibri"/>
        <family val="2"/>
        <scheme val="minor"/>
      </rPr>
      <t xml:space="preserve"> added the option to model</t>
    </r>
    <r>
      <rPr>
        <b/>
        <sz val="11"/>
        <color theme="1"/>
        <rFont val="Calibri"/>
        <family val="2"/>
        <scheme val="minor"/>
      </rPr>
      <t xml:space="preserve"> irregular cross sections</t>
    </r>
    <r>
      <rPr>
        <sz val="11"/>
        <color theme="1"/>
        <rFont val="Calibri"/>
        <family val="2"/>
        <scheme val="minor"/>
      </rPr>
      <t>, which allows for irregular cross sections to be used at later stages if model validation/calibration isn't great in areas where those features are dominant.</t>
    </r>
  </si>
  <si>
    <r>
      <t xml:space="preserve">Streamflows are </t>
    </r>
    <r>
      <rPr>
        <b/>
        <sz val="11"/>
        <color theme="1"/>
        <rFont val="Calibri"/>
        <family val="2"/>
        <scheme val="minor"/>
      </rPr>
      <t xml:space="preserve">routed </t>
    </r>
    <r>
      <rPr>
        <sz val="11"/>
        <color theme="1"/>
        <rFont val="Calibri"/>
        <family val="2"/>
        <scheme val="minor"/>
      </rPr>
      <t xml:space="preserve">between stream reaches </t>
    </r>
    <r>
      <rPr>
        <b/>
        <sz val="11"/>
        <color theme="1"/>
        <rFont val="Calibri"/>
        <family val="2"/>
        <scheme val="minor"/>
      </rPr>
      <t xml:space="preserve">based </t>
    </r>
    <r>
      <rPr>
        <sz val="11"/>
        <color theme="1"/>
        <rFont val="Calibri"/>
        <family val="2"/>
        <scheme val="minor"/>
      </rPr>
      <t xml:space="preserve">only </t>
    </r>
    <r>
      <rPr>
        <b/>
        <sz val="11"/>
        <color theme="1"/>
        <rFont val="Calibri"/>
        <family val="2"/>
        <scheme val="minor"/>
      </rPr>
      <t>on continuity</t>
    </r>
  </si>
  <si>
    <r>
      <rPr>
        <b/>
        <sz val="11"/>
        <color theme="1"/>
        <rFont val="Calibri"/>
        <family val="2"/>
        <scheme val="minor"/>
      </rPr>
      <t>Streams don't store any water</t>
    </r>
    <r>
      <rPr>
        <sz val="11"/>
        <color theme="1"/>
        <rFont val="Calibri"/>
        <family val="2"/>
        <scheme val="minor"/>
      </rPr>
      <t>!
Short term effects of rapidly changing streams are innacurate.</t>
    </r>
  </si>
  <si>
    <r>
      <t xml:space="preserve">Streambed </t>
    </r>
    <r>
      <rPr>
        <b/>
        <sz val="11"/>
        <color theme="1"/>
        <rFont val="Calibri"/>
        <family val="2"/>
        <scheme val="minor"/>
      </rPr>
      <t>leakage</t>
    </r>
    <r>
      <rPr>
        <sz val="11"/>
        <color theme="1"/>
        <rFont val="Calibri"/>
        <family val="2"/>
        <scheme val="minor"/>
      </rPr>
      <t xml:space="preserve"> is </t>
    </r>
    <r>
      <rPr>
        <b/>
        <sz val="11"/>
        <color theme="1"/>
        <rFont val="Calibri"/>
        <family val="2"/>
        <scheme val="minor"/>
      </rPr>
      <t>transmitted</t>
    </r>
    <r>
      <rPr>
        <sz val="11"/>
        <color theme="1"/>
        <rFont val="Calibri"/>
        <family val="2"/>
        <scheme val="minor"/>
      </rPr>
      <t xml:space="preserve"> to the aquifer </t>
    </r>
    <r>
      <rPr>
        <b/>
        <sz val="11"/>
        <color theme="1"/>
        <rFont val="Calibri"/>
        <family val="2"/>
        <scheme val="minor"/>
      </rPr>
      <t>instantaneously</t>
    </r>
  </si>
  <si>
    <r>
      <rPr>
        <b/>
        <sz val="11"/>
        <color theme="1"/>
        <rFont val="Calibri"/>
        <family val="2"/>
        <scheme val="minor"/>
      </rPr>
      <t xml:space="preserve">Variations between reaches </t>
    </r>
    <r>
      <rPr>
        <sz val="11"/>
        <color theme="1"/>
        <rFont val="Calibri"/>
        <family val="2"/>
        <scheme val="minor"/>
      </rPr>
      <t>may require more TSs</t>
    </r>
  </si>
  <si>
    <r>
      <rPr>
        <b/>
        <sz val="11"/>
        <color theme="1"/>
        <rFont val="Calibri"/>
        <family val="2"/>
        <scheme val="minor"/>
      </rPr>
      <t>Daily TSs</t>
    </r>
    <r>
      <rPr>
        <sz val="11"/>
        <color theme="1"/>
        <rFont val="Calibri"/>
        <family val="2"/>
        <scheme val="minor"/>
      </rPr>
      <t xml:space="preserve"> are considered </t>
    </r>
    <r>
      <rPr>
        <b/>
        <sz val="11"/>
        <color theme="1"/>
        <rFont val="Calibri"/>
        <family val="2"/>
        <scheme val="minor"/>
      </rPr>
      <t>sufficient</t>
    </r>
    <r>
      <rPr>
        <sz val="11"/>
        <color theme="1"/>
        <rFont val="Calibri"/>
        <family val="2"/>
        <scheme val="minor"/>
      </rPr>
      <t xml:space="preserve"> with regard to variations in responses between reaches.</t>
    </r>
  </si>
  <si>
    <r>
      <t xml:space="preserve">This situation is </t>
    </r>
    <r>
      <rPr>
        <b/>
        <sz val="11"/>
        <color theme="1"/>
        <rFont val="Calibri"/>
        <family val="2"/>
        <scheme val="minor"/>
      </rPr>
      <t>very rare</t>
    </r>
    <r>
      <rPr>
        <sz val="11"/>
        <color theme="1"/>
        <rFont val="Calibri"/>
        <family val="2"/>
        <scheme val="minor"/>
      </rPr>
      <t xml:space="preserve"> if not impossible in the Dutch water system.</t>
    </r>
  </si>
  <si>
    <r>
      <t xml:space="preserve">This may be problematic when there is a </t>
    </r>
    <r>
      <rPr>
        <b/>
        <sz val="11"/>
        <color theme="1"/>
        <rFont val="Calibri"/>
        <family val="2"/>
        <scheme val="minor"/>
      </rPr>
      <t>large head difference</t>
    </r>
    <r>
      <rPr>
        <sz val="11"/>
        <color theme="1"/>
        <rFont val="Calibri"/>
        <family val="2"/>
        <scheme val="minor"/>
      </rPr>
      <t xml:space="preserve"> (10s of meters) between the stream and the aquifer.</t>
    </r>
  </si>
  <si>
    <r>
      <t xml:space="preserve">Our simulations are transient, with a </t>
    </r>
    <r>
      <rPr>
        <b/>
        <sz val="11"/>
        <color theme="1"/>
        <rFont val="Calibri"/>
        <family val="2"/>
        <scheme val="minor"/>
      </rPr>
      <t>small (daily) TS</t>
    </r>
    <r>
      <rPr>
        <sz val="11"/>
        <color theme="1"/>
        <rFont val="Calibri"/>
        <family val="2"/>
        <scheme val="minor"/>
      </rPr>
      <t>. This reduces the chance of oscillations.
Also, the Dutch water system's predictability reduces the risk. Stage rarely raises abov the GWL, and this almost always happens in summer in predictable fashion.</t>
    </r>
  </si>
  <si>
    <t>MF6.6.0 introduced the SFR STORAGE option, which means streams can now store water.</t>
  </si>
  <si>
    <r>
      <t xml:space="preserve">Lack of </t>
    </r>
    <r>
      <rPr>
        <b/>
        <sz val="11"/>
        <color theme="1"/>
        <rFont val="Calibri"/>
        <family val="2"/>
        <scheme val="minor"/>
      </rPr>
      <t>rule-based modelling</t>
    </r>
  </si>
  <si>
    <r>
      <t>For regular cross-sections, it is assumed that W&gt;&gt;D. Hence the simplified Manning equation is used (</t>
    </r>
    <r>
      <rPr>
        <b/>
        <sz val="11"/>
        <color theme="1"/>
        <rFont val="Calibri"/>
        <family val="2"/>
        <scheme val="minor"/>
      </rPr>
      <t>tm6a55: 7-8 instead of 7-7</t>
    </r>
    <r>
      <rPr>
        <sz val="11"/>
        <color theme="1"/>
        <rFont val="Calibri"/>
        <family val="2"/>
        <scheme val="minor"/>
      </rPr>
      <t>), where R (hydraulic radius) is replaced with W. Also, a single Manning coefficient is used for the whole cross-section, which is a reasonable simplifiction for most cases of regular cross-sections.</t>
    </r>
  </si>
  <si>
    <t>Can't read OBS file (I had to make a my modified function to read a PRJ file with OBS)</t>
  </si>
  <si>
    <t>SHD array cannot have nan values, even when the layer thickness is 0 (so those cells become innactive) for some reason.</t>
  </si>
  <si>
    <t>Layers</t>
  </si>
  <si>
    <t>Rows</t>
  </si>
  <si>
    <t>Cols</t>
  </si>
  <si>
    <t>SPs</t>
  </si>
  <si>
    <t>Description</t>
  </si>
  <si>
    <t>TS (days)</t>
  </si>
  <si>
    <t>B per Val</t>
  </si>
  <si>
    <t>CPU h</t>
  </si>
  <si>
    <t>CPU d</t>
  </si>
  <si>
    <t>CPU SP/h</t>
  </si>
  <si>
    <t>HD Size (GB)</t>
  </si>
  <si>
    <t>Total Size (TB)</t>
  </si>
  <si>
    <t>Sim length (years)</t>
  </si>
  <si>
    <t>Run Dur (60-core)</t>
  </si>
  <si>
    <t>N Brabant 30 year Sim (1 ensemble member)</t>
  </si>
  <si>
    <t>N Brabant 960 year run (all 8 enseble members, 4 emission Scs)</t>
  </si>
  <si>
    <t>Chaamse Beek 30 year Sim (1 enseble member)</t>
  </si>
  <si>
    <t>Chaamse Beek 960 year run (all 8 enseble members, 4 emission Scs)</t>
  </si>
  <si>
    <t>Chaamse Beek Vld run</t>
  </si>
  <si>
    <t>Researc cloud storage cost calcs</t>
  </si>
  <si>
    <t>Duration (days)</t>
  </si>
  <si>
    <t>Cost (credits)</t>
  </si>
  <si>
    <t>Cost/storage/day</t>
  </si>
  <si>
    <t>Storage (TB)</t>
  </si>
  <si>
    <t>HD size calc</t>
  </si>
  <si>
    <t>This works in combination with the use of MdlNs. It's an overall system for keeping track of changes.</t>
  </si>
  <si>
    <r>
      <t xml:space="preserve">Creation of </t>
    </r>
    <r>
      <rPr>
        <b/>
        <sz val="11"/>
        <color rgb="FFC00000"/>
        <rFont val="Roboto"/>
      </rPr>
      <t>RunLog</t>
    </r>
    <r>
      <rPr>
        <sz val="11"/>
        <color rgb="FFC00000"/>
        <rFont val="Roboto"/>
      </rPr>
      <t xml:space="preserve"> &amp; </t>
    </r>
    <r>
      <rPr>
        <b/>
        <sz val="11"/>
        <color rgb="FFC00000"/>
        <rFont val="Roboto"/>
      </rPr>
      <t xml:space="preserve">RunMng </t>
    </r>
    <r>
      <rPr>
        <sz val="11"/>
        <color rgb="FFC00000"/>
        <rFont val="Roboto"/>
      </rPr>
      <t>code</t>
    </r>
  </si>
  <si>
    <t>Let's compare total WB components from two runs that are identical besides the SFR.
We're doing this cause we noticed that when the SRF is added, CHD and DRN components for systems below L1 disappear.</t>
  </si>
  <si>
    <t>STO-SS</t>
  </si>
  <si>
    <t>=</t>
  </si>
  <si>
    <t>WEL</t>
  </si>
  <si>
    <t>DRN</t>
  </si>
  <si>
    <t>RIV</t>
  </si>
  <si>
    <t>RCH</t>
  </si>
  <si>
    <t>SFR</t>
  </si>
  <si>
    <t>IN</t>
  </si>
  <si>
    <t>IN:</t>
  </si>
  <si>
    <t>---</t>
  </si>
  <si>
    <t>L**3</t>
  </si>
  <si>
    <t>OUT:</t>
  </si>
  <si>
    <t>----</t>
  </si>
  <si>
    <t>OUT</t>
  </si>
  <si>
    <t>PERCENT</t>
  </si>
  <si>
    <t>DISCREPANCY</t>
  </si>
  <si>
    <t>TOTAL IN</t>
  </si>
  <si>
    <t>SmBpB*100</t>
  </si>
  <si>
    <t>We'll compare NBr23 (B) to NBr24 (S). NBr23 is a 3 SP Hi run. NBr24 is identical to NBr24, but with the SFR added (but the rtp I so high that there shouldn't be any water exchange).</t>
  </si>
  <si>
    <t>NBr23</t>
  </si>
  <si>
    <t>NBr24</t>
  </si>
  <si>
    <t xml:space="preserve">  VOLUME BUDGET FOR ENTIRE MODEL AT END OF TIME STEP    1, STRESS PERIOD   2</t>
  </si>
  <si>
    <t xml:space="preserve"> ---------------------------------------------------------------------------------------------------</t>
  </si>
  <si>
    <t>CUMULATIVE VOLUME</t>
  </si>
  <si>
    <t>TOTAL OUT</t>
  </si>
  <si>
    <t>SmB</t>
  </si>
  <si>
    <t>THIS IS NO ERROR. IT'S JUST THAT IN ONE RUN I USED THE SSYSTEM OPTION AND IN ANOTHER ONE I DIDN'T…</t>
  </si>
  <si>
    <t>In this tab I'll record which of the required SFR parameters can be extracted from the shapefiles Christopher gave me.</t>
  </si>
  <si>
    <t>ifno</t>
  </si>
  <si>
    <t>L</t>
  </si>
  <si>
    <t>R</t>
  </si>
  <si>
    <t>C</t>
  </si>
  <si>
    <t>Available?</t>
  </si>
  <si>
    <t>calculated</t>
  </si>
  <si>
    <t>can be extracted</t>
  </si>
  <si>
    <t>Can be calculated as (Bodemhoogte bovenstrooms - Bodemhoogte benedenstrooms) / length from Open Data Portal Brabantse Delta (at least for the 1ry and 2ry Nw)</t>
  </si>
  <si>
    <t>Shp of 1ry and 2ry network has length field. 3ry network also has length field, but it's very inconsistent. But this can also be calculated from the geometry.</t>
  </si>
  <si>
    <t>Can be extracted from shapefile in some cases, but inconsistent. Check NotesWeeklyMeeting.docx 2025-07-08 and the scetch in Christopher's shapefile for more info.</t>
  </si>
  <si>
    <t>I think the best way to do this is: (Bodemhoogte bovenstrooms - Bodemhoogte benedenstrooms)/2. But I'm not sure all segments will have a cross section at the start and end.</t>
  </si>
  <si>
    <t>NA</t>
  </si>
  <si>
    <t>We could start with 0.3 m for tertiary ditches, 0.6 m for canals, 1 m for main rivers.</t>
  </si>
  <si>
    <t>Christohper used: Roughness set as Kst=30 for all water bodies (Kst = 1/n)</t>
  </si>
  <si>
    <t>He didn't even mention it in his 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</si>
</sst>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4" x14ac:knownFonts="1">
    <font>
      <sz val="11"/>
      <color theme="1"/>
      <name val="Calibri"/>
      <family val="2"/>
      <scheme val="minor"/>
    </font>
    <font>
      <b/>
      <sz val="11"/>
      <color theme="1"/>
      <name val="Calibri"/>
      <family val="2"/>
      <scheme val="minor"/>
    </font>
    <font>
      <b/>
      <sz val="11"/>
      <color rgb="FFC00000"/>
      <name val="Roboto"/>
    </font>
    <font>
      <b/>
      <sz val="11"/>
      <color theme="1"/>
      <name val="Roboto"/>
    </font>
    <font>
      <sz val="11"/>
      <color rgb="FFC00000"/>
      <name val="Roboto"/>
    </font>
    <font>
      <sz val="11"/>
      <color theme="1"/>
      <name val="Roboto"/>
    </font>
    <font>
      <sz val="11"/>
      <color theme="0" tint="-0.34998626667073579"/>
      <name val="Roboto"/>
    </font>
    <font>
      <sz val="10"/>
      <color theme="0" tint="-0.34998626667073579"/>
      <name val="Roboto"/>
    </font>
    <font>
      <sz val="11"/>
      <color theme="0" tint="-0.249977111117893"/>
      <name val="Roboto"/>
    </font>
    <font>
      <strike/>
      <sz val="11"/>
      <color theme="1"/>
      <name val="Roboto"/>
    </font>
    <font>
      <b/>
      <sz val="11"/>
      <name val="Roboto"/>
    </font>
    <font>
      <sz val="10"/>
      <color theme="1"/>
      <name val="Roboto"/>
    </font>
    <font>
      <sz val="10"/>
      <color theme="0" tint="-0.249977111117893"/>
      <name val="Roboto"/>
    </font>
    <font>
      <sz val="10.5"/>
      <color theme="1"/>
      <name val="Roboto"/>
    </font>
    <font>
      <sz val="10.5"/>
      <color theme="0" tint="-0.34998626667073579"/>
      <name val="Roboto"/>
    </font>
    <font>
      <sz val="10.5"/>
      <color theme="0" tint="-0.249977111117893"/>
      <name val="Roboto"/>
    </font>
    <font>
      <b/>
      <sz val="10"/>
      <color theme="0" tint="-0.249977111117893"/>
      <name val="Roboto"/>
    </font>
    <font>
      <sz val="11"/>
      <name val="Roboto"/>
    </font>
    <font>
      <b/>
      <sz val="9"/>
      <color theme="1"/>
      <name val="Calibri"/>
      <family val="2"/>
      <scheme val="minor"/>
    </font>
    <font>
      <u/>
      <sz val="10"/>
      <color theme="1"/>
      <name val="Roboto"/>
    </font>
    <font>
      <b/>
      <sz val="11"/>
      <name val="Calibri"/>
      <family val="2"/>
      <scheme val="minor"/>
    </font>
    <font>
      <sz val="11"/>
      <name val="Calibri"/>
      <family val="2"/>
      <scheme val="minor"/>
    </font>
    <font>
      <sz val="11"/>
      <color rgb="FFC00000"/>
      <name val="Calibri"/>
      <family val="2"/>
      <scheme val="minor"/>
    </font>
    <font>
      <b/>
      <sz val="16"/>
      <color rgb="FFC00000"/>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3" tint="0.79998168889431442"/>
        <bgColor indexed="64"/>
      </patternFill>
    </fill>
  </fills>
  <borders count="50">
    <border>
      <left/>
      <right/>
      <top/>
      <bottom/>
      <diagonal/>
    </border>
    <border>
      <left/>
      <right/>
      <top/>
      <bottom style="double">
        <color indexed="64"/>
      </bottom>
      <diagonal/>
    </border>
    <border>
      <left/>
      <right style="thin">
        <color indexed="64"/>
      </right>
      <top/>
      <bottom/>
      <diagonal/>
    </border>
    <border>
      <left/>
      <right style="thin">
        <color indexed="64"/>
      </right>
      <top/>
      <bottom style="double">
        <color indexed="64"/>
      </bottom>
      <diagonal/>
    </border>
    <border>
      <left style="thin">
        <color indexed="64"/>
      </left>
      <right/>
      <top/>
      <bottom style="double">
        <color indexed="64"/>
      </bottom>
      <diagonal/>
    </border>
    <border>
      <left style="thin">
        <color indexed="64"/>
      </left>
      <right/>
      <top/>
      <bottom/>
      <diagonal/>
    </border>
    <border>
      <left/>
      <right/>
      <top/>
      <bottom style="thin">
        <color theme="0" tint="-0.249977111117893"/>
      </bottom>
      <diagonal/>
    </border>
    <border>
      <left/>
      <right/>
      <top style="double">
        <color indexed="64"/>
      </top>
      <bottom style="thin">
        <color theme="0" tint="-0.249977111117893"/>
      </bottom>
      <diagonal/>
    </border>
    <border>
      <left/>
      <right style="thin">
        <color indexed="64"/>
      </right>
      <top style="double">
        <color indexed="64"/>
      </top>
      <bottom style="thin">
        <color theme="0" tint="-0.249977111117893"/>
      </bottom>
      <diagonal/>
    </border>
    <border>
      <left style="thin">
        <color indexed="64"/>
      </left>
      <right/>
      <top style="double">
        <color indexed="64"/>
      </top>
      <bottom style="thin">
        <color theme="0" tint="-0.249977111117893"/>
      </bottom>
      <diagonal/>
    </border>
    <border>
      <left/>
      <right/>
      <top style="thin">
        <color theme="0" tint="-0.249977111117893"/>
      </top>
      <bottom style="thin">
        <color theme="0" tint="-0.249977111117893"/>
      </bottom>
      <diagonal/>
    </border>
    <border>
      <left/>
      <right style="thin">
        <color indexed="64"/>
      </right>
      <top style="thin">
        <color theme="0" tint="-0.249977111117893"/>
      </top>
      <bottom style="thin">
        <color theme="0" tint="-0.249977111117893"/>
      </bottom>
      <diagonal/>
    </border>
    <border>
      <left style="thin">
        <color indexed="64"/>
      </left>
      <right/>
      <top style="thin">
        <color theme="0" tint="-0.249977111117893"/>
      </top>
      <bottom style="thin">
        <color theme="0" tint="-0.249977111117893"/>
      </bottom>
      <diagonal/>
    </border>
    <border>
      <left/>
      <right style="thin">
        <color indexed="64"/>
      </right>
      <top/>
      <bottom style="thin">
        <color theme="0" tint="-0.249977111117893"/>
      </bottom>
      <diagonal/>
    </border>
    <border>
      <left style="thin">
        <color indexed="64"/>
      </left>
      <right/>
      <top/>
      <bottom style="thin">
        <color theme="0" tint="-0.249977111117893"/>
      </bottom>
      <diagonal/>
    </border>
    <border>
      <left style="thin">
        <color theme="0" tint="-0.249977111117893"/>
      </left>
      <right/>
      <top style="double">
        <color indexed="64"/>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thin">
        <color theme="0" tint="-0.249977111117893"/>
      </left>
      <right/>
      <top/>
      <bottom style="thin">
        <color theme="0" tint="-0.249977111117893"/>
      </bottom>
      <diagonal/>
    </border>
    <border>
      <left style="thin">
        <color theme="0" tint="-0.249977111117893"/>
      </left>
      <right style="thin">
        <color indexed="64"/>
      </right>
      <top style="double">
        <color indexed="64"/>
      </top>
      <bottom style="thin">
        <color theme="0" tint="-0.249977111117893"/>
      </bottom>
      <diagonal/>
    </border>
    <border>
      <left style="thin">
        <color theme="0" tint="-0.249977111117893"/>
      </left>
      <right style="thin">
        <color indexed="64"/>
      </right>
      <top style="thin">
        <color theme="0" tint="-0.249977111117893"/>
      </top>
      <bottom style="thin">
        <color theme="0" tint="-0.249977111117893"/>
      </bottom>
      <diagonal/>
    </border>
    <border>
      <left style="thin">
        <color theme="0" tint="-0.249977111117893"/>
      </left>
      <right style="thin">
        <color indexed="64"/>
      </right>
      <top/>
      <bottom style="thin">
        <color theme="0" tint="-0.249977111117893"/>
      </bottom>
      <diagonal/>
    </border>
    <border>
      <left style="thin">
        <color theme="0" tint="-0.249977111117893"/>
      </left>
      <right style="thin">
        <color theme="0" tint="-0.249977111117893"/>
      </right>
      <top style="double">
        <color indexed="64"/>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indexed="64"/>
      </left>
      <right style="thin">
        <color theme="0" tint="-0.249977111117893"/>
      </right>
      <top style="double">
        <color indexed="64"/>
      </top>
      <bottom style="thin">
        <color theme="0" tint="-0.249977111117893"/>
      </bottom>
      <diagonal/>
    </border>
    <border>
      <left style="thin">
        <color indexed="64"/>
      </left>
      <right style="thin">
        <color theme="0" tint="-0.249977111117893"/>
      </right>
      <top style="thin">
        <color theme="0" tint="-0.249977111117893"/>
      </top>
      <bottom style="thin">
        <color theme="0" tint="-0.249977111117893"/>
      </bottom>
      <diagonal/>
    </border>
    <border>
      <left style="thin">
        <color indexed="64"/>
      </left>
      <right style="thin">
        <color theme="0" tint="-0.249977111117893"/>
      </right>
      <top/>
      <bottom style="thin">
        <color theme="0" tint="-0.249977111117893"/>
      </bottom>
      <diagonal/>
    </border>
    <border>
      <left/>
      <right style="thin">
        <color theme="0" tint="-0.249977111117893"/>
      </right>
      <top style="double">
        <color indexed="64"/>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indexed="64"/>
      </left>
      <right style="thin">
        <color indexed="64"/>
      </right>
      <top/>
      <bottom style="thin">
        <color theme="0" tint="-0.249977111117893"/>
      </bottom>
      <diagonal/>
    </border>
    <border>
      <left style="thin">
        <color indexed="64"/>
      </left>
      <right style="thin">
        <color indexed="64"/>
      </right>
      <top/>
      <bottom style="double">
        <color indexed="64"/>
      </bottom>
      <diagonal/>
    </border>
    <border>
      <left style="thin">
        <color indexed="64"/>
      </left>
      <right style="thin">
        <color indexed="64"/>
      </right>
      <top style="double">
        <color indexed="64"/>
      </top>
      <bottom style="thin">
        <color theme="0" tint="-0.249977111117893"/>
      </bottom>
      <diagonal/>
    </border>
    <border>
      <left style="thin">
        <color indexed="64"/>
      </left>
      <right style="thin">
        <color indexed="64"/>
      </right>
      <top style="thin">
        <color theme="0" tint="-0.249977111117893"/>
      </top>
      <bottom style="thin">
        <color theme="0" tint="-0.249977111117893"/>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s>
  <cellStyleXfs count="1">
    <xf numFmtId="0" fontId="0" fillId="0" borderId="0"/>
  </cellStyleXfs>
  <cellXfs count="262">
    <xf numFmtId="0" fontId="0" fillId="0" borderId="0" xfId="0"/>
    <xf numFmtId="0" fontId="1" fillId="0" borderId="1" xfId="0" applyFont="1" applyBorder="1" applyAlignment="1">
      <alignment horizontal="center"/>
    </xf>
    <xf numFmtId="0" fontId="0" fillId="0" borderId="0" xfId="0" applyAlignment="1">
      <alignment horizontal="center"/>
    </xf>
    <xf numFmtId="0" fontId="4" fillId="0" borderId="0" xfId="0" applyFont="1" applyAlignment="1">
      <alignment horizontal="center" vertical="center" wrapText="1"/>
    </xf>
    <xf numFmtId="0" fontId="5" fillId="0" borderId="0" xfId="0" applyFont="1" applyAlignment="1">
      <alignment horizontal="center" vertical="center" wrapText="1"/>
    </xf>
    <xf numFmtId="0" fontId="5" fillId="0" borderId="2" xfId="0" applyFont="1" applyBorder="1" applyAlignment="1">
      <alignment horizontal="center" vertical="center" wrapText="1"/>
    </xf>
    <xf numFmtId="0" fontId="5" fillId="0" borderId="5" xfId="0" applyFont="1" applyBorder="1" applyAlignment="1">
      <alignment vertical="center" wrapText="1"/>
    </xf>
    <xf numFmtId="0" fontId="5" fillId="0" borderId="0" xfId="0" applyFont="1" applyBorder="1" applyAlignment="1">
      <alignment vertical="center" wrapText="1"/>
    </xf>
    <xf numFmtId="0" fontId="10" fillId="0" borderId="1"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4" xfId="0" applyFont="1" applyBorder="1" applyAlignment="1">
      <alignment horizontal="center" vertical="center" wrapText="1"/>
    </xf>
    <xf numFmtId="0" fontId="13" fillId="0" borderId="5" xfId="0" applyFont="1" applyBorder="1" applyAlignment="1">
      <alignment vertical="center" wrapText="1"/>
    </xf>
    <xf numFmtId="0" fontId="13" fillId="0" borderId="2" xfId="0" applyFont="1" applyBorder="1" applyAlignment="1">
      <alignment vertical="center" wrapText="1"/>
    </xf>
    <xf numFmtId="0" fontId="5" fillId="0" borderId="0" xfId="0" applyFont="1" applyBorder="1" applyAlignment="1">
      <alignment horizontal="center" vertical="center" wrapText="1"/>
    </xf>
    <xf numFmtId="0" fontId="5" fillId="0" borderId="0" xfId="0" applyFont="1" applyAlignment="1">
      <alignment vertical="top" wrapText="1"/>
    </xf>
    <xf numFmtId="0" fontId="5" fillId="2" borderId="10" xfId="0" applyFont="1" applyFill="1" applyBorder="1" applyAlignment="1">
      <alignment horizontal="center" vertical="center" wrapText="1"/>
    </xf>
    <xf numFmtId="0" fontId="5" fillId="2" borderId="11" xfId="0" applyFont="1" applyFill="1" applyBorder="1" applyAlignment="1">
      <alignment horizontal="center" vertical="center" wrapText="1"/>
    </xf>
    <xf numFmtId="0" fontId="13" fillId="2" borderId="11" xfId="0" quotePrefix="1" applyFont="1" applyFill="1" applyBorder="1" applyAlignment="1">
      <alignment vertical="center" wrapText="1"/>
    </xf>
    <xf numFmtId="0" fontId="5" fillId="2" borderId="16" xfId="0" applyFont="1" applyFill="1" applyBorder="1" applyAlignment="1">
      <alignment horizontal="center" vertical="center" wrapText="1"/>
    </xf>
    <xf numFmtId="0" fontId="13" fillId="2" borderId="25" xfId="0" quotePrefix="1" applyFont="1" applyFill="1" applyBorder="1" applyAlignment="1">
      <alignment vertical="center" wrapText="1"/>
    </xf>
    <xf numFmtId="0" fontId="5" fillId="2" borderId="28" xfId="0" applyFont="1" applyFill="1" applyBorder="1" applyAlignment="1">
      <alignment horizontal="center" vertical="center" wrapText="1"/>
    </xf>
    <xf numFmtId="0" fontId="4" fillId="2" borderId="28" xfId="0" applyFont="1" applyFill="1" applyBorder="1" applyAlignment="1">
      <alignment horizontal="center" vertical="center" wrapText="1"/>
    </xf>
    <xf numFmtId="0" fontId="10" fillId="0" borderId="0" xfId="0" applyFont="1" applyFill="1" applyBorder="1" applyAlignment="1">
      <alignment horizontal="center" vertical="center" wrapText="1"/>
    </xf>
    <xf numFmtId="0" fontId="6" fillId="0" borderId="0" xfId="0" applyFont="1" applyFill="1" applyBorder="1" applyAlignment="1">
      <alignment vertical="center"/>
    </xf>
    <xf numFmtId="0" fontId="5" fillId="0" borderId="0" xfId="0" applyFont="1" applyFill="1" applyBorder="1" applyAlignment="1">
      <alignment vertical="center"/>
    </xf>
    <xf numFmtId="0" fontId="9" fillId="0" borderId="0" xfId="0" applyFont="1" applyFill="1" applyBorder="1" applyAlignment="1">
      <alignment vertical="center"/>
    </xf>
    <xf numFmtId="0" fontId="10" fillId="0" borderId="31" xfId="0" applyFont="1" applyBorder="1" applyAlignment="1">
      <alignment horizontal="center" vertical="center" wrapText="1"/>
    </xf>
    <xf numFmtId="0" fontId="4" fillId="0" borderId="27" xfId="0" applyFont="1" applyFill="1" applyBorder="1" applyAlignment="1">
      <alignment horizontal="center" vertical="center" wrapText="1"/>
    </xf>
    <xf numFmtId="0" fontId="5" fillId="0" borderId="7" xfId="0" applyFont="1" applyFill="1" applyBorder="1" applyAlignment="1">
      <alignment horizontal="center" vertical="center" wrapText="1"/>
    </xf>
    <xf numFmtId="0" fontId="11" fillId="0" borderId="15" xfId="0" applyFont="1" applyFill="1" applyBorder="1" applyAlignment="1">
      <alignment horizontal="center" vertical="center" wrapText="1"/>
    </xf>
    <xf numFmtId="0" fontId="11" fillId="0" borderId="18" xfId="0" applyFont="1" applyFill="1" applyBorder="1" applyAlignment="1">
      <alignment horizontal="center" vertical="top" wrapText="1"/>
    </xf>
    <xf numFmtId="0" fontId="5" fillId="0" borderId="9" xfId="0" applyFont="1" applyFill="1" applyBorder="1" applyAlignment="1">
      <alignment vertical="center" wrapText="1"/>
    </xf>
    <xf numFmtId="0" fontId="5" fillId="0" borderId="21" xfId="0" applyFont="1" applyFill="1" applyBorder="1" applyAlignment="1">
      <alignment vertical="center" wrapText="1"/>
    </xf>
    <xf numFmtId="0" fontId="5" fillId="0" borderId="32" xfId="0" applyFont="1" applyFill="1" applyBorder="1" applyAlignment="1">
      <alignment vertical="top" wrapText="1"/>
    </xf>
    <xf numFmtId="0" fontId="4" fillId="0" borderId="28" xfId="0" applyFont="1" applyFill="1" applyBorder="1" applyAlignment="1">
      <alignment horizontal="center" vertical="center" wrapText="1"/>
    </xf>
    <xf numFmtId="0" fontId="5" fillId="0" borderId="10" xfId="0" applyFont="1" applyFill="1" applyBorder="1" applyAlignment="1">
      <alignment horizontal="center" vertical="center" wrapText="1"/>
    </xf>
    <xf numFmtId="0" fontId="11" fillId="0" borderId="16" xfId="0" applyFont="1" applyFill="1" applyBorder="1" applyAlignment="1">
      <alignment horizontal="center" vertical="center" wrapText="1"/>
    </xf>
    <xf numFmtId="0" fontId="11" fillId="0" borderId="19" xfId="0" applyFont="1" applyFill="1" applyBorder="1" applyAlignment="1">
      <alignment horizontal="center" vertical="top" wrapText="1"/>
    </xf>
    <xf numFmtId="0" fontId="5" fillId="0" borderId="12" xfId="0" applyFont="1" applyFill="1" applyBorder="1" applyAlignment="1">
      <alignment vertical="center" wrapText="1"/>
    </xf>
    <xf numFmtId="0" fontId="5" fillId="0" borderId="22" xfId="0" applyFont="1" applyFill="1" applyBorder="1" applyAlignment="1">
      <alignment vertical="center" wrapText="1"/>
    </xf>
    <xf numFmtId="0" fontId="5" fillId="0" borderId="33" xfId="0" applyFont="1" applyFill="1" applyBorder="1" applyAlignment="1">
      <alignment vertical="top" wrapText="1"/>
    </xf>
    <xf numFmtId="0" fontId="4" fillId="0" borderId="29" xfId="0" applyFont="1" applyFill="1" applyBorder="1" applyAlignment="1">
      <alignment horizontal="center" vertical="center" wrapText="1"/>
    </xf>
    <xf numFmtId="0" fontId="5" fillId="0" borderId="6" xfId="0" applyFont="1" applyFill="1" applyBorder="1" applyAlignment="1">
      <alignment horizontal="center" vertical="center" wrapText="1"/>
    </xf>
    <xf numFmtId="0" fontId="11" fillId="0" borderId="17" xfId="0" applyFont="1" applyFill="1" applyBorder="1" applyAlignment="1">
      <alignment horizontal="center" vertical="center" wrapText="1"/>
    </xf>
    <xf numFmtId="0" fontId="11" fillId="0" borderId="20" xfId="0" applyFont="1" applyFill="1" applyBorder="1" applyAlignment="1">
      <alignment horizontal="center" vertical="top" wrapText="1"/>
    </xf>
    <xf numFmtId="0" fontId="5" fillId="0" borderId="14" xfId="0" applyFont="1" applyFill="1" applyBorder="1" applyAlignment="1">
      <alignment vertical="center" wrapText="1"/>
    </xf>
    <xf numFmtId="0" fontId="5" fillId="0" borderId="23" xfId="0" applyFont="1" applyFill="1" applyBorder="1" applyAlignment="1">
      <alignment vertical="center" wrapText="1"/>
    </xf>
    <xf numFmtId="0" fontId="5" fillId="0" borderId="30" xfId="0" applyFont="1" applyFill="1" applyBorder="1" applyAlignment="1">
      <alignment vertical="top" wrapText="1"/>
    </xf>
    <xf numFmtId="0" fontId="6" fillId="0" borderId="6" xfId="0" quotePrefix="1" applyFont="1" applyFill="1" applyBorder="1" applyAlignment="1">
      <alignment horizontal="center" vertical="center" wrapText="1"/>
    </xf>
    <xf numFmtId="0" fontId="7" fillId="0" borderId="17" xfId="0" quotePrefix="1" applyFont="1" applyFill="1" applyBorder="1" applyAlignment="1">
      <alignment horizontal="center" vertical="center" wrapText="1"/>
    </xf>
    <xf numFmtId="0" fontId="7" fillId="0" borderId="20" xfId="0" quotePrefix="1" applyFont="1" applyFill="1" applyBorder="1" applyAlignment="1">
      <alignment horizontal="center" vertical="top" wrapText="1"/>
    </xf>
    <xf numFmtId="0" fontId="6" fillId="0" borderId="14" xfId="0" applyFont="1" applyFill="1" applyBorder="1" applyAlignment="1">
      <alignment vertical="center" wrapText="1"/>
    </xf>
    <xf numFmtId="0" fontId="6" fillId="0" borderId="23" xfId="0" applyFont="1" applyFill="1" applyBorder="1" applyAlignment="1">
      <alignment vertical="center" wrapText="1"/>
    </xf>
    <xf numFmtId="0" fontId="6" fillId="0" borderId="30" xfId="0" applyFont="1" applyFill="1" applyBorder="1" applyAlignment="1">
      <alignment vertical="top" wrapText="1"/>
    </xf>
    <xf numFmtId="0" fontId="2" fillId="0" borderId="29" xfId="0" applyFont="1" applyFill="1" applyBorder="1" applyAlignment="1">
      <alignment horizontal="center" vertical="center" wrapText="1"/>
    </xf>
    <xf numFmtId="0" fontId="5" fillId="0" borderId="6" xfId="0" quotePrefix="1" applyFont="1" applyFill="1" applyBorder="1" applyAlignment="1">
      <alignment horizontal="center" vertical="center" wrapText="1"/>
    </xf>
    <xf numFmtId="0" fontId="11" fillId="0" borderId="17" xfId="0" quotePrefix="1" applyFont="1" applyFill="1" applyBorder="1" applyAlignment="1">
      <alignment horizontal="center" vertical="center" wrapText="1"/>
    </xf>
    <xf numFmtId="0" fontId="11" fillId="0" borderId="20" xfId="0" quotePrefix="1" applyFont="1" applyFill="1" applyBorder="1" applyAlignment="1">
      <alignment horizontal="center" vertical="top" wrapText="1"/>
    </xf>
    <xf numFmtId="0" fontId="17" fillId="0" borderId="23" xfId="0" applyFont="1" applyFill="1" applyBorder="1" applyAlignment="1">
      <alignment vertical="center" wrapText="1"/>
    </xf>
    <xf numFmtId="0" fontId="5" fillId="0" borderId="14" xfId="0" quotePrefix="1" applyFont="1" applyFill="1" applyBorder="1" applyAlignment="1">
      <alignment vertical="center" wrapText="1"/>
    </xf>
    <xf numFmtId="0" fontId="3" fillId="0" borderId="23" xfId="0" applyFont="1" applyFill="1" applyBorder="1" applyAlignment="1">
      <alignment vertical="center" wrapText="1"/>
    </xf>
    <xf numFmtId="0" fontId="8" fillId="0" borderId="6" xfId="0" quotePrefix="1" applyFont="1" applyFill="1" applyBorder="1" applyAlignment="1">
      <alignment horizontal="center" vertical="center" wrapText="1"/>
    </xf>
    <xf numFmtId="0" fontId="12" fillId="0" borderId="17" xfId="0" quotePrefix="1" applyFont="1" applyFill="1" applyBorder="1" applyAlignment="1">
      <alignment horizontal="center" vertical="center" wrapText="1"/>
    </xf>
    <xf numFmtId="0" fontId="16" fillId="0" borderId="20" xfId="0" quotePrefix="1" applyFont="1" applyFill="1" applyBorder="1" applyAlignment="1">
      <alignment horizontal="center" vertical="top" wrapText="1"/>
    </xf>
    <xf numFmtId="0" fontId="8" fillId="0" borderId="14" xfId="0" quotePrefix="1" applyFont="1" applyFill="1" applyBorder="1" applyAlignment="1">
      <alignment vertical="center" wrapText="1"/>
    </xf>
    <xf numFmtId="0" fontId="8" fillId="0" borderId="23" xfId="0" applyFont="1" applyFill="1" applyBorder="1" applyAlignment="1">
      <alignment vertical="center" wrapText="1"/>
    </xf>
    <xf numFmtId="0" fontId="8" fillId="0" borderId="30" xfId="0" applyFont="1" applyFill="1" applyBorder="1" applyAlignment="1">
      <alignment vertical="top" wrapText="1"/>
    </xf>
    <xf numFmtId="0" fontId="5" fillId="0" borderId="0" xfId="0" applyFont="1" applyFill="1" applyAlignment="1">
      <alignment vertical="top" wrapText="1"/>
    </xf>
    <xf numFmtId="0" fontId="10" fillId="0" borderId="31" xfId="0" applyFont="1" applyFill="1" applyBorder="1" applyAlignment="1">
      <alignment horizontal="center" vertical="center" wrapText="1"/>
    </xf>
    <xf numFmtId="0" fontId="1" fillId="0" borderId="0" xfId="0" applyFont="1"/>
    <xf numFmtId="0" fontId="10" fillId="0" borderId="1" xfId="0" applyFont="1" applyFill="1" applyBorder="1" applyAlignment="1">
      <alignment horizontal="center" vertical="center" wrapText="1"/>
    </xf>
    <xf numFmtId="0" fontId="11" fillId="0" borderId="0" xfId="0" applyFont="1" applyFill="1" applyBorder="1" applyAlignment="1">
      <alignment horizontal="center" vertical="center" wrapText="1"/>
    </xf>
    <xf numFmtId="0" fontId="11" fillId="0" borderId="0" xfId="0" applyFont="1" applyFill="1" applyBorder="1" applyAlignment="1">
      <alignment horizontal="center" vertical="top" wrapText="1"/>
    </xf>
    <xf numFmtId="0" fontId="1" fillId="0" borderId="1" xfId="0" applyFont="1" applyBorder="1" applyAlignment="1">
      <alignment horizontal="center" vertical="center" wrapText="1"/>
    </xf>
    <xf numFmtId="0" fontId="0" fillId="0" borderId="0" xfId="0" applyAlignment="1">
      <alignment horizontal="center" vertical="center" wrapText="1"/>
    </xf>
    <xf numFmtId="0" fontId="18" fillId="0" borderId="1" xfId="0" applyFont="1" applyBorder="1" applyAlignment="1">
      <alignment horizontal="center" vertical="center" wrapText="1"/>
    </xf>
    <xf numFmtId="14" fontId="0" fillId="0" borderId="0" xfId="0" applyNumberFormat="1"/>
    <xf numFmtId="14" fontId="1" fillId="0" borderId="1" xfId="0" applyNumberFormat="1" applyFont="1" applyBorder="1" applyAlignment="1">
      <alignment horizontal="center" vertical="center" wrapText="1"/>
    </xf>
    <xf numFmtId="0" fontId="4" fillId="0" borderId="0" xfId="0" applyFont="1" applyFill="1" applyBorder="1" applyAlignment="1">
      <alignment horizontal="center" vertical="center" wrapText="1"/>
    </xf>
    <xf numFmtId="0" fontId="5" fillId="0" borderId="29" xfId="0" applyFont="1" applyFill="1" applyBorder="1" applyAlignment="1">
      <alignment horizontal="center" vertical="center" wrapText="1"/>
    </xf>
    <xf numFmtId="0" fontId="5" fillId="0" borderId="13" xfId="0" applyFont="1" applyFill="1" applyBorder="1" applyAlignment="1">
      <alignment horizontal="center" vertical="center" wrapText="1"/>
    </xf>
    <xf numFmtId="0" fontId="13" fillId="0" borderId="26" xfId="0" quotePrefix="1" applyFont="1" applyFill="1" applyBorder="1" applyAlignment="1">
      <alignment vertical="center" wrapText="1"/>
    </xf>
    <xf numFmtId="0" fontId="13" fillId="0" borderId="13" xfId="0" quotePrefix="1" applyFont="1" applyFill="1" applyBorder="1" applyAlignment="1">
      <alignment vertical="center" wrapText="1"/>
    </xf>
    <xf numFmtId="0" fontId="5" fillId="0" borderId="17" xfId="0" quotePrefix="1" applyFont="1" applyFill="1" applyBorder="1" applyAlignment="1">
      <alignment horizontal="center" vertical="center" wrapText="1"/>
    </xf>
    <xf numFmtId="0" fontId="11" fillId="0" borderId="20" xfId="0" quotePrefix="1" applyFont="1" applyFill="1" applyBorder="1" applyAlignment="1">
      <alignment horizontal="left" vertical="top" wrapText="1"/>
    </xf>
    <xf numFmtId="0" fontId="5" fillId="0" borderId="6" xfId="0" applyFont="1" applyFill="1" applyBorder="1" applyAlignment="1">
      <alignment vertical="center" wrapText="1"/>
    </xf>
    <xf numFmtId="0" fontId="5" fillId="0" borderId="17" xfId="0" applyFont="1" applyFill="1" applyBorder="1" applyAlignment="1">
      <alignment horizontal="center" vertical="center" wrapText="1"/>
    </xf>
    <xf numFmtId="0" fontId="3" fillId="0" borderId="6" xfId="0" applyFont="1" applyFill="1" applyBorder="1" applyAlignment="1">
      <alignment vertical="center" wrapText="1"/>
    </xf>
    <xf numFmtId="0" fontId="3" fillId="0" borderId="17" xfId="0" applyFont="1" applyFill="1" applyBorder="1" applyAlignment="1">
      <alignment horizontal="center" vertical="center" wrapText="1"/>
    </xf>
    <xf numFmtId="0" fontId="10" fillId="0" borderId="4" xfId="0" applyFont="1" applyFill="1" applyBorder="1" applyAlignment="1">
      <alignment horizontal="center" vertical="center" wrapText="1"/>
    </xf>
    <xf numFmtId="0" fontId="11" fillId="0" borderId="0" xfId="0" applyFont="1" applyFill="1" applyBorder="1" applyAlignment="1">
      <alignment horizontal="left" vertical="top" wrapText="1"/>
    </xf>
    <xf numFmtId="0" fontId="5" fillId="0" borderId="5" xfId="0" applyFont="1" applyFill="1" applyBorder="1" applyAlignment="1">
      <alignment vertical="center" wrapText="1"/>
    </xf>
    <xf numFmtId="0" fontId="5" fillId="0" borderId="0" xfId="0" applyFont="1" applyFill="1" applyBorder="1" applyAlignment="1">
      <alignment vertical="center" wrapText="1"/>
    </xf>
    <xf numFmtId="0" fontId="4" fillId="3" borderId="29" xfId="0" applyFont="1" applyFill="1" applyBorder="1" applyAlignment="1">
      <alignment horizontal="center" vertical="center" wrapText="1"/>
    </xf>
    <xf numFmtId="0" fontId="5" fillId="3" borderId="29"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13" fillId="3" borderId="26" xfId="0" quotePrefix="1" applyFont="1" applyFill="1" applyBorder="1" applyAlignment="1">
      <alignment vertical="center" wrapText="1"/>
    </xf>
    <xf numFmtId="0" fontId="13" fillId="3" borderId="13" xfId="0" quotePrefix="1" applyFont="1" applyFill="1" applyBorder="1" applyAlignment="1">
      <alignment vertical="center" wrapText="1"/>
    </xf>
    <xf numFmtId="0" fontId="5" fillId="3" borderId="6" xfId="0" applyFont="1" applyFill="1" applyBorder="1" applyAlignment="1">
      <alignment horizontal="center" vertical="center" wrapText="1"/>
    </xf>
    <xf numFmtId="0" fontId="5" fillId="3" borderId="17" xfId="0" applyFont="1" applyFill="1" applyBorder="1" applyAlignment="1">
      <alignment horizontal="center" vertical="top" wrapText="1"/>
    </xf>
    <xf numFmtId="0" fontId="11" fillId="3" borderId="17" xfId="0" applyFont="1" applyFill="1" applyBorder="1" applyAlignment="1">
      <alignment horizontal="center" vertical="center" wrapText="1"/>
    </xf>
    <xf numFmtId="0" fontId="11" fillId="3" borderId="20" xfId="0" quotePrefix="1" applyFont="1" applyFill="1" applyBorder="1" applyAlignment="1">
      <alignment horizontal="left" vertical="top" wrapText="1"/>
    </xf>
    <xf numFmtId="0" fontId="5" fillId="3" borderId="14" xfId="0" applyFont="1" applyFill="1" applyBorder="1" applyAlignment="1">
      <alignment vertical="center" wrapText="1"/>
    </xf>
    <xf numFmtId="0" fontId="5" fillId="3" borderId="23" xfId="0" applyFont="1" applyFill="1" applyBorder="1" applyAlignment="1">
      <alignment vertical="center" wrapText="1"/>
    </xf>
    <xf numFmtId="0" fontId="5" fillId="3" borderId="6" xfId="0" applyFont="1" applyFill="1" applyBorder="1" applyAlignment="1">
      <alignment vertical="center" wrapText="1"/>
    </xf>
    <xf numFmtId="0" fontId="5" fillId="3" borderId="17" xfId="0" applyFont="1" applyFill="1" applyBorder="1" applyAlignment="1">
      <alignment horizontal="center" vertical="center" wrapText="1"/>
    </xf>
    <xf numFmtId="0" fontId="5" fillId="3" borderId="30" xfId="0" applyFont="1" applyFill="1" applyBorder="1" applyAlignment="1">
      <alignment vertical="top" wrapText="1"/>
    </xf>
    <xf numFmtId="0" fontId="5" fillId="3" borderId="0" xfId="0" applyFont="1" applyFill="1" applyBorder="1" applyAlignment="1">
      <alignment vertical="center"/>
    </xf>
    <xf numFmtId="0" fontId="4" fillId="3" borderId="27" xfId="0" applyFont="1" applyFill="1" applyBorder="1" applyAlignment="1">
      <alignment horizontal="center" vertical="center" wrapText="1"/>
    </xf>
    <xf numFmtId="0" fontId="5" fillId="3" borderId="27"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13" fillId="3" borderId="24" xfId="0" quotePrefix="1" applyFont="1" applyFill="1" applyBorder="1" applyAlignment="1">
      <alignment vertical="center" wrapText="1"/>
    </xf>
    <xf numFmtId="0" fontId="13" fillId="3" borderId="8" xfId="0" quotePrefix="1" applyFont="1" applyFill="1" applyBorder="1" applyAlignment="1">
      <alignment vertical="center" wrapText="1"/>
    </xf>
    <xf numFmtId="0" fontId="5" fillId="3" borderId="7" xfId="0" applyFont="1" applyFill="1" applyBorder="1" applyAlignment="1">
      <alignment horizontal="center" vertical="center" wrapText="1"/>
    </xf>
    <xf numFmtId="0" fontId="5" fillId="3" borderId="15" xfId="0" applyFont="1" applyFill="1" applyBorder="1" applyAlignment="1">
      <alignment horizontal="center" vertical="center" wrapText="1"/>
    </xf>
    <xf numFmtId="0" fontId="11" fillId="3" borderId="15" xfId="0" applyFont="1" applyFill="1" applyBorder="1" applyAlignment="1">
      <alignment horizontal="center" vertical="center" wrapText="1"/>
    </xf>
    <xf numFmtId="0" fontId="11" fillId="3" borderId="18" xfId="0" quotePrefix="1" applyFont="1" applyFill="1" applyBorder="1" applyAlignment="1">
      <alignment horizontal="left" vertical="top" wrapText="1"/>
    </xf>
    <xf numFmtId="0" fontId="5" fillId="3" borderId="9" xfId="0" applyFont="1" applyFill="1" applyBorder="1" applyAlignment="1">
      <alignment vertical="center" wrapText="1"/>
    </xf>
    <xf numFmtId="0" fontId="5" fillId="3" borderId="21" xfId="0" applyFont="1" applyFill="1" applyBorder="1" applyAlignment="1">
      <alignment vertical="center" wrapText="1"/>
    </xf>
    <xf numFmtId="0" fontId="5" fillId="3" borderId="7" xfId="0" applyFont="1" applyFill="1" applyBorder="1" applyAlignment="1">
      <alignment vertical="center" wrapText="1"/>
    </xf>
    <xf numFmtId="0" fontId="5" fillId="3" borderId="32" xfId="0" applyFont="1" applyFill="1" applyBorder="1" applyAlignment="1">
      <alignment vertical="top" wrapText="1"/>
    </xf>
    <xf numFmtId="0" fontId="6" fillId="3" borderId="0" xfId="0" applyFont="1" applyFill="1" applyBorder="1" applyAlignment="1">
      <alignment vertical="center"/>
    </xf>
    <xf numFmtId="0" fontId="11" fillId="2" borderId="16" xfId="0" applyFont="1" applyFill="1" applyBorder="1" applyAlignment="1">
      <alignment horizontal="center" vertical="center" wrapText="1"/>
    </xf>
    <xf numFmtId="0" fontId="11" fillId="2" borderId="19" xfId="0" quotePrefix="1" applyFont="1" applyFill="1" applyBorder="1" applyAlignment="1">
      <alignment horizontal="left" vertical="top" wrapText="1"/>
    </xf>
    <xf numFmtId="0" fontId="5" fillId="2" borderId="12" xfId="0" applyFont="1" applyFill="1" applyBorder="1" applyAlignment="1">
      <alignment vertical="center" wrapText="1"/>
    </xf>
    <xf numFmtId="0" fontId="5" fillId="2" borderId="22" xfId="0" applyFont="1" applyFill="1" applyBorder="1" applyAlignment="1">
      <alignment vertical="center" wrapText="1"/>
    </xf>
    <xf numFmtId="0" fontId="5" fillId="2" borderId="10" xfId="0" applyFont="1" applyFill="1" applyBorder="1" applyAlignment="1">
      <alignment vertical="center" wrapText="1"/>
    </xf>
    <xf numFmtId="0" fontId="5" fillId="2" borderId="33" xfId="0" applyFont="1" applyFill="1" applyBorder="1" applyAlignment="1">
      <alignment vertical="top" wrapText="1"/>
    </xf>
    <xf numFmtId="0" fontId="5" fillId="2" borderId="0" xfId="0" applyFont="1" applyFill="1" applyBorder="1" applyAlignment="1">
      <alignment vertical="center"/>
    </xf>
    <xf numFmtId="0" fontId="4" fillId="4" borderId="29" xfId="0" applyFont="1" applyFill="1" applyBorder="1" applyAlignment="1">
      <alignment horizontal="center" vertical="center" wrapText="1"/>
    </xf>
    <xf numFmtId="0" fontId="6" fillId="4" borderId="29" xfId="0" applyFont="1" applyFill="1" applyBorder="1" applyAlignment="1">
      <alignment horizontal="center" vertical="center" wrapText="1"/>
    </xf>
    <xf numFmtId="0" fontId="6" fillId="4" borderId="13" xfId="0" applyFont="1" applyFill="1" applyBorder="1" applyAlignment="1">
      <alignment horizontal="center" vertical="center" wrapText="1"/>
    </xf>
    <xf numFmtId="0" fontId="14" fillId="4" borderId="26" xfId="0" quotePrefix="1" applyFont="1" applyFill="1" applyBorder="1" applyAlignment="1">
      <alignment vertical="center" wrapText="1"/>
    </xf>
    <xf numFmtId="0" fontId="14" fillId="4" borderId="13" xfId="0" quotePrefix="1" applyFont="1" applyFill="1" applyBorder="1" applyAlignment="1">
      <alignment vertical="center" wrapText="1"/>
    </xf>
    <xf numFmtId="0" fontId="6" fillId="4" borderId="6" xfId="0" quotePrefix="1" applyFont="1" applyFill="1" applyBorder="1" applyAlignment="1">
      <alignment horizontal="center" vertical="center" wrapText="1"/>
    </xf>
    <xf numFmtId="0" fontId="6" fillId="4" borderId="17" xfId="0" quotePrefix="1" applyFont="1" applyFill="1" applyBorder="1" applyAlignment="1">
      <alignment horizontal="center" vertical="center" wrapText="1"/>
    </xf>
    <xf numFmtId="0" fontId="7" fillId="4" borderId="17" xfId="0" quotePrefix="1" applyFont="1" applyFill="1" applyBorder="1" applyAlignment="1">
      <alignment horizontal="center" vertical="center" wrapText="1"/>
    </xf>
    <xf numFmtId="0" fontId="7" fillId="4" borderId="20" xfId="0" quotePrefix="1" applyFont="1" applyFill="1" applyBorder="1" applyAlignment="1">
      <alignment horizontal="left" vertical="top" wrapText="1"/>
    </xf>
    <xf numFmtId="0" fontId="6" fillId="4" borderId="14" xfId="0" applyFont="1" applyFill="1" applyBorder="1" applyAlignment="1">
      <alignment vertical="center" wrapText="1"/>
    </xf>
    <xf numFmtId="0" fontId="6" fillId="4" borderId="23" xfId="0" applyFont="1" applyFill="1" applyBorder="1" applyAlignment="1">
      <alignment vertical="center" wrapText="1"/>
    </xf>
    <xf numFmtId="0" fontId="6" fillId="4" borderId="6" xfId="0" applyFont="1" applyFill="1" applyBorder="1" applyAlignment="1">
      <alignment vertical="center" wrapText="1"/>
    </xf>
    <xf numFmtId="0" fontId="6" fillId="4" borderId="17" xfId="0" applyFont="1" applyFill="1" applyBorder="1" applyAlignment="1">
      <alignment horizontal="center" vertical="center" wrapText="1"/>
    </xf>
    <xf numFmtId="0" fontId="6" fillId="4" borderId="30" xfId="0" applyFont="1" applyFill="1" applyBorder="1" applyAlignment="1">
      <alignment vertical="top" wrapText="1"/>
    </xf>
    <xf numFmtId="0" fontId="5" fillId="4" borderId="0" xfId="0" applyFont="1" applyFill="1" applyBorder="1" applyAlignment="1">
      <alignment vertical="center"/>
    </xf>
    <xf numFmtId="0" fontId="0" fillId="0" borderId="0" xfId="0" applyAlignment="1">
      <alignment vertical="center" wrapText="1"/>
    </xf>
    <xf numFmtId="0" fontId="1" fillId="0" borderId="0" xfId="0" applyFont="1" applyAlignment="1">
      <alignment horizontal="center" vertical="center" wrapText="1"/>
    </xf>
    <xf numFmtId="0" fontId="2" fillId="3" borderId="29" xfId="0" applyFont="1" applyFill="1" applyBorder="1" applyAlignment="1">
      <alignment horizontal="center" vertical="center" wrapText="1"/>
    </xf>
    <xf numFmtId="0" fontId="5" fillId="3" borderId="6" xfId="0" quotePrefix="1" applyFont="1" applyFill="1" applyBorder="1" applyAlignment="1">
      <alignment horizontal="center" vertical="center" wrapText="1"/>
    </xf>
    <xf numFmtId="0" fontId="5" fillId="3" borderId="17" xfId="0" quotePrefix="1" applyFont="1" applyFill="1" applyBorder="1" applyAlignment="1">
      <alignment horizontal="center" vertical="center" wrapText="1"/>
    </xf>
    <xf numFmtId="0" fontId="11" fillId="3" borderId="17" xfId="0" quotePrefix="1" applyFont="1" applyFill="1" applyBorder="1" applyAlignment="1">
      <alignment horizontal="center" vertical="center" wrapText="1"/>
    </xf>
    <xf numFmtId="0" fontId="1" fillId="0" borderId="1" xfId="0" applyFont="1" applyBorder="1" applyAlignment="1">
      <alignment horizontal="center" vertical="top" wrapText="1"/>
    </xf>
    <xf numFmtId="0" fontId="1" fillId="0" borderId="0" xfId="0" applyFont="1" applyAlignment="1">
      <alignment horizontal="center" vertical="top"/>
    </xf>
    <xf numFmtId="0" fontId="0" fillId="0" borderId="0" xfId="0" applyAlignment="1">
      <alignment vertical="top" wrapText="1"/>
    </xf>
    <xf numFmtId="0" fontId="0" fillId="0" borderId="0" xfId="0" applyAlignment="1">
      <alignment vertical="top"/>
    </xf>
    <xf numFmtId="0" fontId="0" fillId="0" borderId="0" xfId="0" applyAlignment="1">
      <alignment horizontal="center" vertical="center"/>
    </xf>
    <xf numFmtId="0" fontId="19" fillId="3" borderId="20" xfId="0" quotePrefix="1" applyFont="1" applyFill="1" applyBorder="1" applyAlignment="1">
      <alignment horizontal="left" vertical="top" wrapText="1"/>
    </xf>
    <xf numFmtId="0" fontId="17" fillId="3" borderId="23" xfId="0" applyFont="1" applyFill="1" applyBorder="1" applyAlignment="1">
      <alignment vertical="center" wrapText="1"/>
    </xf>
    <xf numFmtId="0" fontId="17" fillId="3" borderId="6" xfId="0" applyFont="1" applyFill="1" applyBorder="1" applyAlignment="1">
      <alignment vertical="center" wrapText="1"/>
    </xf>
    <xf numFmtId="0" fontId="17" fillId="3" borderId="17" xfId="0" applyFont="1" applyFill="1" applyBorder="1" applyAlignment="1">
      <alignment horizontal="center" vertical="center" wrapText="1"/>
    </xf>
    <xf numFmtId="0" fontId="8" fillId="3" borderId="29" xfId="0" applyFont="1" applyFill="1" applyBorder="1" applyAlignment="1">
      <alignment horizontal="center" vertical="center" wrapText="1"/>
    </xf>
    <xf numFmtId="0" fontId="8" fillId="3" borderId="13" xfId="0" applyFont="1" applyFill="1" applyBorder="1" applyAlignment="1">
      <alignment horizontal="center" vertical="center" wrapText="1"/>
    </xf>
    <xf numFmtId="0" fontId="15" fillId="3" borderId="26" xfId="0" quotePrefix="1" applyFont="1" applyFill="1" applyBorder="1" applyAlignment="1">
      <alignment vertical="center" wrapText="1"/>
    </xf>
    <xf numFmtId="0" fontId="15" fillId="3" borderId="13" xfId="0" quotePrefix="1" applyFont="1" applyFill="1" applyBorder="1" applyAlignment="1">
      <alignment vertical="center" wrapText="1"/>
    </xf>
    <xf numFmtId="0" fontId="8" fillId="3" borderId="6" xfId="0" quotePrefix="1" applyFont="1" applyFill="1" applyBorder="1" applyAlignment="1">
      <alignment horizontal="center" vertical="center" wrapText="1"/>
    </xf>
    <xf numFmtId="0" fontId="8" fillId="3" borderId="17" xfId="0" quotePrefix="1" applyFont="1" applyFill="1" applyBorder="1" applyAlignment="1">
      <alignment horizontal="center" vertical="center" wrapText="1"/>
    </xf>
    <xf numFmtId="0" fontId="12" fillId="3" borderId="17" xfId="0" quotePrefix="1" applyFont="1" applyFill="1" applyBorder="1" applyAlignment="1">
      <alignment horizontal="center" vertical="center" wrapText="1"/>
    </xf>
    <xf numFmtId="0" fontId="16" fillId="3" borderId="20" xfId="0" quotePrefix="1" applyFont="1" applyFill="1" applyBorder="1" applyAlignment="1">
      <alignment horizontal="left" vertical="top" wrapText="1"/>
    </xf>
    <xf numFmtId="0" fontId="8" fillId="3" borderId="14" xfId="0" quotePrefix="1" applyFont="1" applyFill="1" applyBorder="1" applyAlignment="1">
      <alignment vertical="center" wrapText="1"/>
    </xf>
    <xf numFmtId="0" fontId="8" fillId="3" borderId="23" xfId="0" applyFont="1" applyFill="1" applyBorder="1" applyAlignment="1">
      <alignment vertical="center" wrapText="1"/>
    </xf>
    <xf numFmtId="0" fontId="8" fillId="3" borderId="6" xfId="0" applyFont="1" applyFill="1" applyBorder="1" applyAlignment="1">
      <alignment vertical="center" wrapText="1"/>
    </xf>
    <xf numFmtId="0" fontId="8" fillId="3" borderId="17" xfId="0" applyFont="1" applyFill="1" applyBorder="1" applyAlignment="1">
      <alignment horizontal="center" vertical="center" wrapText="1"/>
    </xf>
    <xf numFmtId="0" fontId="8" fillId="3" borderId="30" xfId="0" applyFont="1" applyFill="1" applyBorder="1" applyAlignment="1">
      <alignment vertical="top" wrapText="1"/>
    </xf>
    <xf numFmtId="0" fontId="0" fillId="0" borderId="5" xfId="0" applyBorder="1"/>
    <xf numFmtId="0" fontId="0" fillId="0" borderId="0" xfId="0" applyBorder="1"/>
    <xf numFmtId="0" fontId="0" fillId="0" borderId="2" xfId="0" applyBorder="1"/>
    <xf numFmtId="0" fontId="1" fillId="0" borderId="4"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wrapText="1"/>
    </xf>
    <xf numFmtId="164" fontId="0" fillId="0" borderId="0" xfId="0" applyNumberFormat="1"/>
    <xf numFmtId="1" fontId="0" fillId="0" borderId="5" xfId="0" applyNumberFormat="1" applyBorder="1"/>
    <xf numFmtId="1" fontId="0" fillId="0" borderId="0" xfId="0" applyNumberFormat="1"/>
    <xf numFmtId="164" fontId="0" fillId="0" borderId="2" xfId="0" applyNumberFormat="1" applyBorder="1"/>
    <xf numFmtId="1" fontId="0" fillId="0" borderId="0" xfId="0" applyNumberFormat="1" applyBorder="1"/>
    <xf numFmtId="1" fontId="20" fillId="0" borderId="4" xfId="0" applyNumberFormat="1" applyFont="1" applyBorder="1" applyAlignment="1">
      <alignment horizontal="center" vertical="center" wrapText="1"/>
    </xf>
    <xf numFmtId="0" fontId="1" fillId="0" borderId="1" xfId="0" applyFont="1" applyFill="1" applyBorder="1" applyAlignment="1">
      <alignment horizontal="center" vertical="center" wrapText="1"/>
    </xf>
    <xf numFmtId="164" fontId="20" fillId="0" borderId="3" xfId="0" applyNumberFormat="1" applyFont="1" applyFill="1" applyBorder="1" applyAlignment="1">
      <alignment horizontal="center" vertical="center" wrapText="1"/>
    </xf>
    <xf numFmtId="0" fontId="0" fillId="3" borderId="0" xfId="0" applyFill="1" applyBorder="1"/>
    <xf numFmtId="1" fontId="0" fillId="3" borderId="0" xfId="0" applyNumberFormat="1" applyFill="1" applyBorder="1"/>
    <xf numFmtId="164" fontId="0" fillId="3" borderId="2" xfId="0" applyNumberFormat="1" applyFill="1" applyBorder="1"/>
    <xf numFmtId="0" fontId="20" fillId="0" borderId="1" xfId="0" applyFont="1" applyBorder="1" applyAlignment="1">
      <alignment horizontal="center" vertical="center" wrapText="1"/>
    </xf>
    <xf numFmtId="1" fontId="20" fillId="0" borderId="1" xfId="0" applyNumberFormat="1" applyFont="1" applyBorder="1" applyAlignment="1">
      <alignment horizontal="center" vertical="center" wrapText="1"/>
    </xf>
    <xf numFmtId="164" fontId="0" fillId="3" borderId="0" xfId="0" applyNumberFormat="1" applyFill="1" applyBorder="1"/>
    <xf numFmtId="164" fontId="0" fillId="0" borderId="0" xfId="0" applyNumberFormat="1" applyBorder="1"/>
    <xf numFmtId="0" fontId="1" fillId="0" borderId="0" xfId="0" applyFont="1" applyAlignment="1">
      <alignment horizontal="center" vertical="center"/>
    </xf>
    <xf numFmtId="1" fontId="1" fillId="0" borderId="0" xfId="0" applyNumberFormat="1" applyFont="1" applyAlignment="1">
      <alignment horizontal="center" vertical="center"/>
    </xf>
    <xf numFmtId="1" fontId="1" fillId="0" borderId="0" xfId="0" applyNumberFormat="1" applyFont="1" applyAlignment="1">
      <alignment horizontal="center" vertical="center" wrapText="1"/>
    </xf>
    <xf numFmtId="2" fontId="0" fillId="0" borderId="0" xfId="0" applyNumberFormat="1"/>
    <xf numFmtId="14" fontId="9" fillId="0" borderId="0" xfId="0" applyNumberFormat="1" applyFont="1" applyFill="1" applyBorder="1" applyAlignment="1">
      <alignment vertical="center"/>
    </xf>
    <xf numFmtId="0" fontId="0" fillId="0" borderId="0" xfId="0" applyAlignment="1"/>
    <xf numFmtId="0" fontId="0" fillId="0" borderId="37" xfId="0" applyBorder="1" applyAlignment="1">
      <alignment wrapText="1"/>
    </xf>
    <xf numFmtId="0" fontId="0" fillId="0" borderId="0" xfId="0" applyBorder="1" applyAlignment="1">
      <alignment wrapText="1"/>
    </xf>
    <xf numFmtId="0" fontId="0" fillId="0" borderId="38" xfId="0" applyBorder="1" applyAlignment="1">
      <alignment wrapText="1"/>
    </xf>
    <xf numFmtId="0" fontId="0" fillId="0" borderId="39" xfId="0" applyBorder="1" applyAlignment="1">
      <alignment wrapText="1"/>
    </xf>
    <xf numFmtId="0" fontId="0" fillId="0" borderId="40" xfId="0" applyBorder="1" applyAlignment="1">
      <alignment wrapText="1"/>
    </xf>
    <xf numFmtId="0" fontId="0" fillId="0" borderId="41" xfId="0" applyBorder="1" applyAlignment="1">
      <alignment wrapText="1"/>
    </xf>
    <xf numFmtId="0" fontId="0" fillId="0" borderId="44" xfId="0" applyBorder="1" applyAlignment="1">
      <alignment wrapText="1"/>
    </xf>
    <xf numFmtId="0" fontId="0" fillId="0" borderId="45" xfId="0" applyBorder="1" applyAlignment="1">
      <alignment wrapText="1"/>
    </xf>
    <xf numFmtId="0" fontId="0" fillId="0" borderId="46" xfId="0" applyBorder="1" applyAlignment="1">
      <alignment wrapText="1"/>
    </xf>
    <xf numFmtId="0" fontId="0" fillId="0" borderId="36" xfId="0" applyBorder="1" applyAlignment="1">
      <alignment wrapText="1"/>
    </xf>
    <xf numFmtId="0" fontId="1" fillId="0" borderId="38" xfId="0" applyFont="1" applyBorder="1" applyAlignment="1">
      <alignment wrapText="1"/>
    </xf>
    <xf numFmtId="0" fontId="1" fillId="0" borderId="43" xfId="0" applyFont="1" applyBorder="1" applyAlignment="1">
      <alignment wrapText="1"/>
    </xf>
    <xf numFmtId="0" fontId="1" fillId="0" borderId="36" xfId="0" applyFont="1" applyBorder="1" applyAlignment="1">
      <alignment wrapText="1"/>
    </xf>
    <xf numFmtId="0" fontId="21" fillId="0" borderId="0" xfId="0" applyFont="1" applyAlignment="1"/>
    <xf numFmtId="0" fontId="21" fillId="0" borderId="0" xfId="0" applyFont="1" applyAlignment="1">
      <alignment wrapText="1"/>
    </xf>
    <xf numFmtId="0" fontId="21" fillId="0" borderId="0" xfId="0" applyFont="1" applyBorder="1" applyAlignment="1">
      <alignment wrapText="1"/>
    </xf>
    <xf numFmtId="0" fontId="21" fillId="0" borderId="40" xfId="0" applyFont="1" applyBorder="1" applyAlignment="1">
      <alignment wrapText="1"/>
    </xf>
    <xf numFmtId="2" fontId="22" fillId="0" borderId="0" xfId="0" applyNumberFormat="1" applyFont="1" applyAlignment="1"/>
    <xf numFmtId="2" fontId="22" fillId="0" borderId="0" xfId="0" applyNumberFormat="1" applyFont="1" applyAlignment="1">
      <alignment wrapText="1"/>
    </xf>
    <xf numFmtId="2" fontId="22" fillId="0" borderId="1" xfId="0" applyNumberFormat="1" applyFont="1" applyBorder="1" applyAlignment="1">
      <alignment vertical="center" wrapText="1"/>
    </xf>
    <xf numFmtId="2" fontId="22" fillId="0" borderId="0" xfId="0" applyNumberFormat="1" applyFont="1" applyBorder="1" applyAlignment="1">
      <alignment wrapText="1"/>
    </xf>
    <xf numFmtId="2" fontId="22" fillId="0" borderId="40" xfId="0" applyNumberFormat="1" applyFont="1" applyBorder="1" applyAlignment="1">
      <alignment wrapText="1"/>
    </xf>
    <xf numFmtId="0" fontId="21" fillId="0" borderId="45" xfId="0" applyFont="1" applyBorder="1" applyAlignment="1">
      <alignment wrapText="1"/>
    </xf>
    <xf numFmtId="2" fontId="22" fillId="0" borderId="45" xfId="0" applyNumberFormat="1" applyFont="1" applyBorder="1" applyAlignment="1">
      <alignment wrapText="1"/>
    </xf>
    <xf numFmtId="164" fontId="0" fillId="0" borderId="0" xfId="0" applyNumberFormat="1" applyAlignment="1"/>
    <xf numFmtId="164" fontId="0" fillId="0" borderId="0" xfId="0" applyNumberFormat="1" applyAlignment="1">
      <alignment wrapText="1"/>
    </xf>
    <xf numFmtId="164" fontId="0" fillId="0" borderId="1" xfId="0" applyNumberFormat="1" applyBorder="1" applyAlignment="1">
      <alignment vertical="center" wrapText="1"/>
    </xf>
    <xf numFmtId="164" fontId="0" fillId="0" borderId="0" xfId="0" applyNumberFormat="1" applyBorder="1" applyAlignment="1">
      <alignment wrapText="1"/>
    </xf>
    <xf numFmtId="164" fontId="1" fillId="0" borderId="0" xfId="0" applyNumberFormat="1" applyFont="1" applyBorder="1" applyAlignment="1">
      <alignment wrapText="1"/>
    </xf>
    <xf numFmtId="164" fontId="0" fillId="0" borderId="45" xfId="0" applyNumberFormat="1" applyBorder="1" applyAlignment="1">
      <alignment wrapText="1"/>
    </xf>
    <xf numFmtId="164" fontId="0" fillId="0" borderId="40" xfId="0" applyNumberFormat="1" applyBorder="1" applyAlignment="1">
      <alignment wrapText="1"/>
    </xf>
    <xf numFmtId="164" fontId="21" fillId="0" borderId="0" xfId="0" applyNumberFormat="1" applyFont="1" applyAlignment="1"/>
    <xf numFmtId="164" fontId="21" fillId="0" borderId="0" xfId="0" applyNumberFormat="1" applyFont="1" applyAlignment="1">
      <alignment wrapText="1"/>
    </xf>
    <xf numFmtId="164" fontId="21" fillId="0" borderId="1" xfId="0" applyNumberFormat="1" applyFont="1" applyBorder="1" applyAlignment="1">
      <alignment vertical="center" wrapText="1"/>
    </xf>
    <xf numFmtId="164" fontId="21" fillId="0" borderId="0" xfId="0" applyNumberFormat="1" applyFont="1" applyBorder="1" applyAlignment="1">
      <alignment wrapText="1"/>
    </xf>
    <xf numFmtId="164" fontId="21" fillId="0" borderId="45" xfId="0" applyNumberFormat="1" applyFont="1" applyBorder="1" applyAlignment="1">
      <alignment wrapText="1"/>
    </xf>
    <xf numFmtId="164" fontId="21" fillId="0" borderId="40" xfId="0" applyNumberFormat="1" applyFont="1" applyBorder="1" applyAlignment="1">
      <alignment wrapText="1"/>
    </xf>
    <xf numFmtId="164" fontId="0" fillId="0" borderId="0" xfId="0" applyNumberFormat="1" applyBorder="1" applyAlignment="1">
      <alignment vertical="center" wrapText="1"/>
    </xf>
    <xf numFmtId="0" fontId="0" fillId="0" borderId="38" xfId="0" applyBorder="1" applyAlignment="1">
      <alignment vertical="center" wrapText="1"/>
    </xf>
    <xf numFmtId="0" fontId="23" fillId="0" borderId="0" xfId="0" applyFont="1" applyAlignment="1"/>
    <xf numFmtId="0" fontId="0" fillId="0" borderId="37" xfId="0" applyBorder="1"/>
    <xf numFmtId="0" fontId="0" fillId="0" borderId="38" xfId="0" applyBorder="1"/>
    <xf numFmtId="0" fontId="0" fillId="0" borderId="39" xfId="0" applyBorder="1"/>
    <xf numFmtId="0" fontId="0" fillId="0" borderId="40" xfId="0" applyBorder="1"/>
    <xf numFmtId="0" fontId="0" fillId="0" borderId="41" xfId="0" applyBorder="1"/>
    <xf numFmtId="0" fontId="1" fillId="0" borderId="47" xfId="0" applyFont="1" applyBorder="1"/>
    <xf numFmtId="0" fontId="1" fillId="0" borderId="48" xfId="0" applyFont="1" applyBorder="1"/>
    <xf numFmtId="0" fontId="1" fillId="0" borderId="49" xfId="0" applyFont="1" applyBorder="1"/>
    <xf numFmtId="0" fontId="0" fillId="0" borderId="0" xfId="0" applyFill="1" applyBorder="1"/>
    <xf numFmtId="0" fontId="0" fillId="0" borderId="40" xfId="0" applyFill="1" applyBorder="1"/>
    <xf numFmtId="0" fontId="1" fillId="0" borderId="0" xfId="0" applyFont="1" applyBorder="1" applyAlignment="1">
      <alignment horizontal="center" vertical="center"/>
    </xf>
    <xf numFmtId="0" fontId="1" fillId="0" borderId="0" xfId="0" applyFont="1" applyAlignment="1">
      <alignment horizontal="center"/>
    </xf>
    <xf numFmtId="0" fontId="0" fillId="0" borderId="42" xfId="0" applyBorder="1" applyAlignment="1">
      <alignment horizontal="center" vertical="center" wrapText="1"/>
    </xf>
    <xf numFmtId="0" fontId="0" fillId="0" borderId="1" xfId="0" applyBorder="1" applyAlignment="1">
      <alignment horizontal="center" vertical="center" wrapText="1"/>
    </xf>
    <xf numFmtId="0" fontId="21" fillId="0" borderId="1" xfId="0" applyFont="1" applyBorder="1" applyAlignment="1">
      <alignment horizontal="center" vertical="center" wrapText="1"/>
    </xf>
    <xf numFmtId="0" fontId="20" fillId="0" borderId="0" xfId="0" applyFont="1" applyBorder="1" applyAlignment="1">
      <alignment horizontal="center" wrapText="1"/>
    </xf>
    <xf numFmtId="0" fontId="1" fillId="0" borderId="37" xfId="0" applyFont="1" applyBorder="1" applyAlignment="1">
      <alignment horizontal="center" wrapText="1"/>
    </xf>
    <xf numFmtId="0" fontId="1" fillId="0" borderId="0" xfId="0" applyFont="1" applyBorder="1" applyAlignment="1">
      <alignment horizontal="center" wrapText="1"/>
    </xf>
    <xf numFmtId="0" fontId="1" fillId="0" borderId="34" xfId="0" applyFont="1" applyBorder="1" applyAlignment="1">
      <alignment horizontal="center" wrapText="1"/>
    </xf>
    <xf numFmtId="0" fontId="1" fillId="0" borderId="35" xfId="0" applyFont="1" applyBorder="1" applyAlignment="1">
      <alignment horizontal="center" wrapText="1"/>
    </xf>
    <xf numFmtId="0" fontId="20" fillId="0" borderId="35" xfId="0" applyFont="1" applyBorder="1" applyAlignment="1">
      <alignment horizontal="center" wrapText="1"/>
    </xf>
    <xf numFmtId="0" fontId="0" fillId="0" borderId="37" xfId="0" applyBorder="1" applyAlignment="1">
      <alignment horizontal="center" vertical="center" wrapText="1"/>
    </xf>
    <xf numFmtId="0" fontId="0" fillId="0" borderId="0" xfId="0" applyBorder="1" applyAlignment="1">
      <alignment horizontal="center" vertical="center" wrapText="1"/>
    </xf>
  </cellXfs>
  <cellStyles count="1">
    <cellStyle name="Normal" xfId="0" builtinId="0"/>
  </cellStyles>
  <dxfs count="2">
    <dxf>
      <fill>
        <patternFill>
          <bgColor rgb="FFFF9393"/>
        </patternFill>
      </fill>
    </dxf>
    <dxf>
      <fill>
        <patternFill>
          <bgColor rgb="FFFF9393"/>
        </patternFill>
      </fill>
    </dxf>
  </dxfs>
  <tableStyles count="0" defaultTableStyle="TableStyleMedium2" defaultPivotStyle="PivotStyleLight16"/>
  <colors>
    <mruColors>
      <color rgb="FFFF93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8</xdr:row>
      <xdr:rowOff>175846</xdr:rowOff>
    </xdr:from>
    <xdr:to>
      <xdr:col>10</xdr:col>
      <xdr:colOff>287092</xdr:colOff>
      <xdr:row>42</xdr:row>
      <xdr:rowOff>98846</xdr:rowOff>
    </xdr:to>
    <xdr:pic>
      <xdr:nvPicPr>
        <xdr:cNvPr id="2" name="Picture 1">
          <a:extLst>
            <a:ext uri="{FF2B5EF4-FFF2-40B4-BE49-F238E27FC236}">
              <a16:creationId xmlns:a16="http://schemas.microsoft.com/office/drawing/2014/main" id="{BCB4B637-F6E8-3834-110C-10AF33DC8ED7}"/>
            </a:ext>
          </a:extLst>
        </xdr:cNvPr>
        <xdr:cNvPicPr>
          <a:picLocks noChangeAspect="1"/>
        </xdr:cNvPicPr>
      </xdr:nvPicPr>
      <xdr:blipFill>
        <a:blip xmlns:r="http://schemas.openxmlformats.org/officeDocument/2006/relationships" r:embed="rId1"/>
        <a:stretch>
          <a:fillRect/>
        </a:stretch>
      </xdr:blipFill>
      <xdr:spPr>
        <a:xfrm>
          <a:off x="0" y="2095500"/>
          <a:ext cx="9144386" cy="640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47625</xdr:colOff>
      <xdr:row>0</xdr:row>
      <xdr:rowOff>0</xdr:rowOff>
    </xdr:from>
    <xdr:to>
      <xdr:col>17</xdr:col>
      <xdr:colOff>255930</xdr:colOff>
      <xdr:row>19</xdr:row>
      <xdr:rowOff>113833</xdr:rowOff>
    </xdr:to>
    <xdr:pic>
      <xdr:nvPicPr>
        <xdr:cNvPr id="2" name="Picture 1">
          <a:extLst>
            <a:ext uri="{FF2B5EF4-FFF2-40B4-BE49-F238E27FC236}">
              <a16:creationId xmlns:a16="http://schemas.microsoft.com/office/drawing/2014/main" id="{83B04434-7855-49DD-B4FC-C3BBC62C08ED}"/>
            </a:ext>
          </a:extLst>
        </xdr:cNvPr>
        <xdr:cNvPicPr>
          <a:picLocks noChangeAspect="1"/>
        </xdr:cNvPicPr>
      </xdr:nvPicPr>
      <xdr:blipFill>
        <a:blip xmlns:r="http://schemas.openxmlformats.org/officeDocument/2006/relationships" r:embed="rId1"/>
        <a:stretch>
          <a:fillRect/>
        </a:stretch>
      </xdr:blipFill>
      <xdr:spPr>
        <a:xfrm>
          <a:off x="657225" y="0"/>
          <a:ext cx="9961905" cy="3733333"/>
        </a:xfrm>
        <a:prstGeom prst="rect">
          <a:avLst/>
        </a:prstGeom>
      </xdr:spPr>
    </xdr:pic>
    <xdr:clientData/>
  </xdr:twoCellAnchor>
  <xdr:twoCellAnchor editAs="oneCell">
    <xdr:from>
      <xdr:col>1</xdr:col>
      <xdr:colOff>19050</xdr:colOff>
      <xdr:row>23</xdr:row>
      <xdr:rowOff>28575</xdr:rowOff>
    </xdr:from>
    <xdr:to>
      <xdr:col>13</xdr:col>
      <xdr:colOff>494326</xdr:colOff>
      <xdr:row>61</xdr:row>
      <xdr:rowOff>46718</xdr:rowOff>
    </xdr:to>
    <xdr:pic>
      <xdr:nvPicPr>
        <xdr:cNvPr id="3" name="Picture 2">
          <a:extLst>
            <a:ext uri="{FF2B5EF4-FFF2-40B4-BE49-F238E27FC236}">
              <a16:creationId xmlns:a16="http://schemas.microsoft.com/office/drawing/2014/main" id="{2516E69E-445A-43A3-E91B-36F40D5EAD3B}"/>
            </a:ext>
          </a:extLst>
        </xdr:cNvPr>
        <xdr:cNvPicPr>
          <a:picLocks noChangeAspect="1"/>
        </xdr:cNvPicPr>
      </xdr:nvPicPr>
      <xdr:blipFill>
        <a:blip xmlns:r="http://schemas.openxmlformats.org/officeDocument/2006/relationships" r:embed="rId2"/>
        <a:stretch>
          <a:fillRect/>
        </a:stretch>
      </xdr:blipFill>
      <xdr:spPr>
        <a:xfrm>
          <a:off x="628650" y="4410075"/>
          <a:ext cx="7790476" cy="725714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14</xdr:row>
      <xdr:rowOff>82826</xdr:rowOff>
    </xdr:from>
    <xdr:to>
      <xdr:col>3</xdr:col>
      <xdr:colOff>306456</xdr:colOff>
      <xdr:row>41</xdr:row>
      <xdr:rowOff>49696</xdr:rowOff>
    </xdr:to>
    <xdr:pic>
      <xdr:nvPicPr>
        <xdr:cNvPr id="2" name="Picture 1">
          <a:extLst>
            <a:ext uri="{FF2B5EF4-FFF2-40B4-BE49-F238E27FC236}">
              <a16:creationId xmlns:a16="http://schemas.microsoft.com/office/drawing/2014/main" id="{AE7D1801-8FA5-91BB-6BF6-E1F0BE5CDAA6}"/>
            </a:ext>
          </a:extLst>
        </xdr:cNvPr>
        <xdr:cNvPicPr>
          <a:picLocks noChangeAspect="1"/>
        </xdr:cNvPicPr>
      </xdr:nvPicPr>
      <xdr:blipFill rotWithShape="1">
        <a:blip xmlns:r="http://schemas.openxmlformats.org/officeDocument/2006/relationships" r:embed="rId1"/>
        <a:srcRect r="46850" b="13173"/>
        <a:stretch/>
      </xdr:blipFill>
      <xdr:spPr>
        <a:xfrm>
          <a:off x="0" y="3155674"/>
          <a:ext cx="5599043" cy="511865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Karampasis, M. (Marios)" id="{03CB0575-C3E6-4F90-B161-647A816C1753}" userId="S::m.karampasis@uu.nl::ad79f615-f5af-46a2-9e52-9cc40effe86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1" dT="2024-10-31T12:30:19.35" personId="{03CB0575-C3E6-4F90-B161-647A816C1753}" id="{0152466C-BF42-4120-AB9F-CA09A3DF8FFE}">
    <text>1-10. 10 being highest.</text>
  </threadedComment>
  <threadedComment ref="K1" dT="2024-10-31T12:31:33.28" personId="{03CB0575-C3E6-4F90-B161-647A816C1753}" id="{915D1641-DAAC-4AC5-9479-12AB4325BD99}">
    <text>1-10. 10 being highest importance.</text>
  </threadedComment>
  <threadedComment ref="M1" dT="2024-12-05T15:13:16.94" personId="{03CB0575-C3E6-4F90-B161-647A816C1753}" id="{B92F2096-7B97-4D10-A758-E740869CD6F2}">
    <text>Week number starting from the first full week of January - as was planned in the PhD proposal Gantt chart.</text>
  </threadedComment>
  <threadedComment ref="M1" dT="2024-12-05T15:14:36.58" personId="{03CB0575-C3E6-4F90-B161-647A816C1753}" id="{8F9B5AEE-3D8A-4F7A-AAAA-46392DEC3433}" parentId="{B92F2096-7B97-4D10-A758-E740869CD6F2}">
    <text>Numbers in parenthesis symbolize a potential earlier/later start. i.e. GWH calibration being checked in parallel with everything else until the end of the improvements.</text>
  </threadedComment>
  <threadedComment ref="N1" dT="2024-12-11T16:20:01.62" personId="{03CB0575-C3E6-4F90-B161-647A816C1753}" id="{1057346A-1320-4189-9493-48BA09C3B5C4}">
    <text>Numbers in parenthesis symbolize a potential earlier/later start. i.e. GWH calibration being checked in parallel with everything else until the end of the improvements.</text>
  </threadedComment>
  <threadedComment ref="O2" dT="2024-11-19T15:24:20.78" personId="{03CB0575-C3E6-4F90-B161-647A816C1753}" id="{992D75AC-A2B7-41BC-8EF2-9FA71A588F46}">
    <text xml:space="preserve"> The sooner this is implemented, the easier our life becomes. Hence urgency in terms of priority.</text>
  </threadedComment>
  <threadedComment ref="O3" dT="2024-11-19T15:21:58.07" personId="{03CB0575-C3E6-4F90-B161-647A816C1753}" id="{77735806-5F98-48EC-AFCD-2CB59DEB3972}">
    <text>What I mean is you can (and should) have multiple files of the same type in the same folder and they won't get confused for one another cause their name will contain the run number.</text>
  </threadedComment>
  <threadedComment ref="H5" dT="2024-11-19T14:47:50.13" personId="{03CB0575-C3E6-4F90-B161-647A816C1753}" id="{EE695055-6C96-477E-BDF3-1E16BAFF48B8}">
    <text>Highly unlikely we'll do this. Would have more advantages if we were building a model from scratch.</text>
  </threadedComment>
  <threadedComment ref="J5" dT="2024-10-31T12:28:15.87" personId="{03CB0575-C3E6-4F90-B161-647A816C1753}" id="{3A4C184C-3324-48FA-AC08-3E4B3676F2C9}">
    <text>This needs to happen first. Otherwise we'll have to almost repeat the other improvements.</text>
  </threadedComment>
  <threadedComment ref="K5" dT="2024-10-31T12:42:29.06" personId="{03CB0575-C3E6-4F90-B161-647A816C1753}" id="{5C5F3072-7C96-4A67-BAD9-91FC35DCC1DE}">
    <text>Need to do more research on it:
1. Check how dense features (drainage, wells etc.) are compared to the model grid.
2. Investigation/Literature Review on improvements of UsG.</text>
  </threadedComment>
  <threadedComment ref="F6" dT="2024-11-05T16:32:09.91" personId="{03CB0575-C3E6-4F90-B161-647A816C1753}" id="{A7B63FC8-A29F-4140-BEE5-C187BB37A431}">
    <text>At least up to the start of the KNMI'23 Sc TS.</text>
  </threadedComment>
  <threadedComment ref="I7" dT="2024-12-05T14:36:40.60" personId="{03CB0575-C3E6-4F90-B161-647A816C1753}" id="{85D304D9-444C-43A3-8E38-1C1D665BC7D1}">
    <text>Might be worth using some automated process like PEST, but only after adding SFR, so that both can be calibrated at the same time.</text>
  </threadedComment>
  <threadedComment ref="J7" dT="2024-10-31T13:19:08.35" personId="{03CB0575-C3E6-4F90-B161-647A816C1753}" id="{93AB49CC-88DD-4EF7-B658-3462170BDF1F}">
    <text>Could be lower if Deltares are going to work on this anyway. (then we can simply "steal" their improvements.)</text>
  </threadedComment>
  <threadedComment ref="K7" dT="2024-10-31T12:57:08.63" personId="{03CB0575-C3E6-4F90-B161-647A816C1753}" id="{41FF3231-7915-4B74-9F0D-62C7ABACFEBA}">
    <text>Depends on how good the calibration is. If it's currently not good enough, then this can be as high as 9.</text>
  </threadedComment>
  <threadedComment ref="A9" dT="2024-12-10T08:41:17.51" personId="{03CB0575-C3E6-4F90-B161-647A816C1753}" id="{C697CA6E-71DD-40E2-B1CD-B19B743BB7AB}">
    <text>Or D-HYDRO.</text>
  </threadedComment>
  <threadedComment ref="B9" dT="2024-10-31T12:24:45.80" personId="{03CB0575-C3E6-4F90-B161-647A816C1753}" id="{4EFB7AF7-FEDD-40FA-8FE2-19ED08164F15}">
    <text>Model Integration: This change makes it an integrated model from a GW model.</text>
  </threadedComment>
  <threadedComment ref="E9" dT="2024-10-30T14:53:36.67" personId="{03CB0575-C3E6-4F90-B161-647A816C1753}" id="{2264E3BE-76BC-4FE5-BBE2-2A8AFCA8D254}">
    <text>I have experience with creating routing networks.
Channel parameters can be calculated off of existing RIV parameters, but its probably better to get the detailed data as it'll help with the calibration of Str flows.</text>
  </threadedComment>
  <threadedComment ref="I9" dT="2024-12-05T14:31:59.50" personId="{03CB0575-C3E6-4F90-B161-647A816C1753}" id="{B7EB34D7-4A40-426E-AEEF-217864EF6160}">
    <text>Don't forget to check if SFR/RibaSim can do anisotropic stream conductance.</text>
  </threadedComment>
  <threadedComment ref="O9" dT="2024-10-31T16:18:57.81" personId="{03CB0575-C3E6-4F90-B161-647A816C1753}" id="{4442B1B6-DA76-4945-9DB7-4AB2194A6D63}">
    <text>Current way of calculating Str Rch or GW seepage (NetRCH= ∆lvgmodf*sc1-qmodf ) needs to be removed, as Str Rch/GW seepage will now be calculated by SFR. (Check Brabant model documentation for more info).</text>
  </threadedComment>
  <threadedComment ref="O9" dT="2024-11-04T12:27:50.28" personId="{03CB0575-C3E6-4F90-B161-647A816C1753}" id="{CB62AFBE-1189-4956-AC4D-D6FBEC213809}" parentId="{4442B1B6-DA76-4945-9DB7-4AB2194A6D63}">
    <text>As I understand SFR and RibaSim work similarly, but I don't know much about RibaSim. On About iMOD - iMOD - oss.deltares.nl it says that SFR doesn't work with iMOD Suite, so RibaSim might be the only option currently. But I need to double check this. Or we could use iMOD 5 instead of suite.</text>
    <extLst>
      <x:ext xmlns:xltc2="http://schemas.microsoft.com/office/spreadsheetml/2020/threadedcomments2" uri="{F7C98A9C-CBB3-438F-8F68-D28B6AF4A901}">
        <xltc2:checksum>3607438713</xltc2:checksum>
        <xltc2:hyperlink startIndex="88" length="35" url="https://oss.deltares.nl/web/imod/about-imod"/>
      </x:ext>
    </extLst>
  </threadedComment>
  <threadedComment ref="G10" dT="2024-11-05T16:39:44.84" personId="{03CB0575-C3E6-4F90-B161-647A816C1753}" id="{FE62B74A-C7D4-49B2-B38D-166EDFC06351}">
    <text>There might be a better way to do this with the SFR package. Use of DRN for this isn't ideal.</text>
  </threadedComment>
  <threadedComment ref="H10" dT="2024-11-05T16:39:44.84" personId="{03CB0575-C3E6-4F90-B161-647A816C1753}" id="{DDFE87C5-B50C-4CE0-B36D-508B47A817B5}">
    <text>There might be a better way to do this with the SFR package. Use of DRN for this isn't ideal, but it can probably work as a back-up.</text>
  </threadedComment>
  <threadedComment ref="H12" dT="2024-11-19T14:51:09.26" personId="{03CB0575-C3E6-4F90-B161-647A816C1753}" id="{DB4C8532-60AF-49E9-AAF0-FF38CEF543DD}">
    <text>Unless we use RibaSim instead of SFR, which will probably work with the multi-core solver.</text>
  </threadedComment>
  <threadedComment ref="J12" dT="2024-10-31T12:58:02.61" personId="{03CB0575-C3E6-4F90-B161-647A816C1753}" id="{D400B44D-5079-4F31-B9C2-232B5BEDBFFA}">
    <text>Higher if on values having decreased runtimes ASAP.</text>
  </threadedComment>
  <threadedComment ref="K12" dT="2024-10-31T12:54:08.79" personId="{03CB0575-C3E6-4F90-B161-647A816C1753}" id="{0DCA76A3-C7B7-4782-9CDB-3123E1E0E2F7}">
    <text>It's nice to have a Mdl that runs fast, but it's not necessary.</text>
  </threadedComment>
  <threadedComment ref="K13" dT="2024-10-31T13:00:10.17" personId="{03CB0575-C3E6-4F90-B161-647A816C1753}" id="{B3560EE7-B38A-4989-88BC-C89C489E52A4}">
    <text>Much higher that GW, cause we know Str Dis has never been calibrated (in this Mdl).</text>
  </threadedComment>
  <threadedComment ref="O13" dT="2024-11-19T15:27:21.05" personId="{03CB0575-C3E6-4F90-B161-647A816C1753}" id="{645E96B4-2289-4F8D-B741-941D59938681}">
    <text>Stream calibration is more complicated than head calibration by nature (more dynamic) and on top of that we're starting from scratch (while GWH calibration has been performed).</text>
  </threadedComment>
  <threadedComment ref="F14" dT="2024-11-19T15:09:47.76" personId="{03CB0575-C3E6-4F90-B161-647A816C1753}" id="{F5021CE7-DBD1-41DF-9618-DFDF48BDE66D}">
    <text>Can't think of any at the time of writing, but I don't understand the process well enough yet.</text>
  </threadedComment>
  <threadedComment ref="I14" dT="2024-12-05T14:50:22.23" personId="{03CB0575-C3E6-4F90-B161-647A816C1753}" id="{B41CE1E3-7778-44D5-837F-122552FD1378}">
    <text>If this is part of the compiled code, then this becomes much harder. Unless we get in contact with the right people.</text>
  </threadedComment>
  <threadedComment ref="O14" dT="2024-12-12T07:58:25.56" personId="{03CB0575-C3E6-4F90-B161-647A816C1753}" id="{1CDEED7C-F268-43DE-B5B5-96C0BDA0ED31}">
    <text>Search for "The rotational period is 10 days " in the SIMGRO (MetaSWAP) manual.</text>
  </threadedComment>
  <threadedComment ref="A15" dT="2024-11-08T09:45:29.22" personId="{03CB0575-C3E6-4F90-B161-647A816C1753}" id="{D2946E44-B4F7-4526-9BCC-626710AE1669}">
    <text>Infiltration capacity per day may be enough, but hourly might NOT be. This leads to more runoff.</text>
  </threadedComment>
  <threadedComment ref="A15" dT="2024-11-08T09:46:15.41" personId="{03CB0575-C3E6-4F90-B161-647A816C1753}" id="{CCE52F8F-7B46-47E2-A4EE-781FF004A78F}" parentId="{D2946E44-B4F7-4526-9BCC-626710AE1669}">
    <text>Also when GWL above surface.</text>
  </threadedComment>
  <threadedComment ref="A15" dT="2024-11-08T09:47:05.68" personId="{03CB0575-C3E6-4F90-B161-647A816C1753}" id="{449E4DA9-C739-4B73-97A1-D7C41E4E0CA9}" parentId="{D2946E44-B4F7-4526-9BCC-626710AE1669}">
    <text>Ponding depth 2-10mm.</text>
  </threadedComment>
  <threadedComment ref="I15" dT="2024-12-09T13:01:33.14" personId="{03CB0575-C3E6-4F90-B161-647A816C1753}" id="{5D9F3407-1D37-4693-A330-39C8801220F4}">
    <text xml:space="preserve">For hourly data, try
Meteorological datasets NHI </text>
    <extLst>
      <x:ext xmlns:xltc2="http://schemas.microsoft.com/office/spreadsheetml/2020/threadedcomments2" uri="{F7C98A9C-CBB3-438F-8F68-D28B6AF4A901}">
        <xltc2:checksum>3089260475</xltc2:checksum>
        <xltc2:hyperlink startIndex="21" length="27" url="https://nhi.nu/data/meteorologie/meteorologische-datasets-nhi/"/>
      </x:ext>
    </extLst>
  </threadedComment>
</ThreadedComments>
</file>

<file path=xl/threadedComments/threadedComment2.xml><?xml version="1.0" encoding="utf-8"?>
<ThreadedComments xmlns="http://schemas.microsoft.com/office/spreadsheetml/2018/threadedcomments" xmlns:x="http://schemas.openxmlformats.org/spreadsheetml/2006/main">
  <threadedComment ref="J1" dT="2025-02-17T08:37:58.38" personId="{03CB0575-C3E6-4F90-B161-647A816C1753}" id="{F47377D2-DB22-48BD-B267-D756470B10CD}">
    <text>This means if the file references in some of the input files need to be extended.</text>
  </threadedComment>
  <threadedComment ref="H2" dT="2024-12-13T13:22:33.04" personId="{03CB0575-C3E6-4F90-B161-647A816C1753}" id="{51021B21-D9BA-4A5A-A695-7311ED30D49C}">
    <text>Depends on when the KNMI TS start</text>
  </threadedComment>
  <threadedComment ref="H2" dT="2025-02-07T14:48:10.72" personId="{03CB0575-C3E6-4F90-B161-647A816C1753}" id="{AC27715B-5465-47CE-AE10-1DE89CF267DE}" parentId="{51021B21-D9BA-4A5A-A695-7311ED30D49C}">
    <text>KNMI TS start at 2036, so there is no way to achieve continuity. Thus, the primary factor for choosing the latest date of extend is the rest of the TS files/types (e.g. if it's really hard to get accurate WEL data for the present, then we'll stick to whatever is already available.</text>
  </threadedComment>
  <threadedComment ref="H3" dT="2024-12-13T13:22:33.04" personId="{03CB0575-C3E6-4F90-B161-647A816C1753}" id="{A0D4D92F-F97F-4E4D-9E2D-7CECE4E5B881}">
    <text>Depends on when the KNMI TS start</text>
  </threadedComment>
  <threadedComment ref="H3" dT="2025-02-07T14:48:10.72" personId="{03CB0575-C3E6-4F90-B161-647A816C1753}" id="{C1165B2F-8369-4749-9643-6F6B46F7FA40}" parentId="{A0D4D92F-F97F-4E4D-9E2D-7CECE4E5B881}">
    <text>KNMI TS start at 2036, so there is no way to achieve continuity. Thus, the primary factor for choosing the latest date of extend is the rest of the TS files/types (e.g. if it's really hard to get accurate WEL data for the present, then we'll stick to whatever is already available.</text>
  </threadedComment>
  <threadedComment ref="B4" dT="2025-02-07T15:52:34.17" personId="{03CB0575-C3E6-4F90-B161-647A816C1753}" id="{F4BD67AD-A2E6-4CEB-AD66-3C0C4ADD3B0B}">
    <text>For each parameter</text>
  </threadedComment>
  <threadedComment ref="H4" dT="2024-12-13T13:22:33.04" personId="{03CB0575-C3E6-4F90-B161-647A816C1753}" id="{DBB861FB-04E1-49BE-9EA5-2D89AF54F60D}">
    <text>Depends on when the KNMI TS start</text>
  </threadedComment>
  <threadedComment ref="H4" dT="2025-02-07T14:48:10.72" personId="{03CB0575-C3E6-4F90-B161-647A816C1753}" id="{2712474B-80D1-41CA-960C-F6B806384997}" parentId="{DBB861FB-04E1-49BE-9EA5-2D89AF54F60D}">
    <text>KNMI TS start at 2036, so there is no way to achieve continuity. Thus, the primary factor for choosing the latest date of extend is the rest of the TS files/types (e.g. if it's really hard to get accurate WEL data for the present, then we'll stick to whatever is already available.</text>
  </threadedComment>
  <threadedComment ref="D5" dT="2025-02-07T15:34:48.07" personId="{03CB0575-C3E6-4F90-B161-647A816C1753}" id="{5B374DC3-3119-4E34-A91B-C83666A6DAEF}">
    <text>All GWAbs of this group start on the same date, even if they're 0 for a long time.</text>
  </threadedComment>
  <threadedComment ref="E5" dT="2025-02-07T15:36:12.62" personId="{03CB0575-C3E6-4F90-B161-647A816C1753}" id="{FDDC49D8-0FAA-45A7-BD57-1EECA209FBAA}">
    <text>Same end date for all.</text>
  </threadedComment>
  <threadedComment ref="F5" dT="2025-02-07T15:36:24.70" personId="{03CB0575-C3E6-4F90-B161-647A816C1753}" id="{ED65844E-9A96-4AED-BAD8-3BA7AF601E65}">
    <text>There is an extra data point for all.</text>
  </threadedComment>
  <threadedComment ref="H5" dT="2025-02-07T15:38:12.52" personId="{03CB0575-C3E6-4F90-B161-647A816C1753}" id="{33FB2B50-261A-4BF3-8678-324B1DEC7969}">
    <text>If we calibrate till 2018 (inc), then no. Otherwise, yes.</text>
  </threadedComment>
  <threadedComment ref="D6" dT="2025-02-07T15:39:30.81" personId="{03CB0575-C3E6-4F90-B161-647A816C1753}" id="{827DF360-A523-4B9C-96E3-B5AC17F6D9A1}">
    <text>For all.</text>
  </threadedComment>
  <threadedComment ref="E6" dT="2025-02-07T15:39:44.26" personId="{03CB0575-C3E6-4F90-B161-647A816C1753}" id="{DDD1E8AA-5C68-4532-82E5-5BC228B92F0D}">
    <text>For all.</text>
  </threadedComment>
  <threadedComment ref="G6" dT="2025-02-07T15:23:14.47" personId="{03CB0575-C3E6-4F90-B161-647A816C1753}" id="{B5497DBC-2982-4274-BA7F-A571FB0CE336}">
    <text>Every Jan, Apr, Jul, Oct</text>
  </threadedComment>
  <threadedComment ref="H6" dT="2025-02-07T15:40:16.35" personId="{03CB0575-C3E6-4F90-B161-647A816C1753}" id="{41904AF7-D965-42D9-968B-58AD8784C0A0}">
    <text>2018 isn't included. Those are a bit number of GWAbs</text>
  </threadedComment>
  <threadedComment ref="D7" dT="2025-02-07T15:30:52.69" personId="{03CB0575-C3E6-4F90-B161-647A816C1753}" id="{1B728C18-2C64-4DB3-9078-5ADCAE1C8554}">
    <text>Differs greatly. I opened some files. The first date ranged from 1961-1991.</text>
  </threadedComment>
  <threadedComment ref="E7" dT="2025-02-07T15:31:50.01" personId="{03CB0575-C3E6-4F90-B161-647A816C1753}" id="{4D95EE53-CBFC-47B2-9A85-3526597EC627}">
    <text>Generally Apr 2020. But there are a lot of GWAbs that seem to have stopped earlier (which makes sense).</text>
  </threadedComment>
  <threadedComment ref="H7" dT="2024-12-13T13:22:33.04" personId="{03CB0575-C3E6-4F90-B161-647A816C1753}" id="{5E7105F8-E6CE-4CCF-BB41-A387CD559E07}">
    <text>Depends on when the KNMI TS start</text>
  </threadedComment>
  <threadedComment ref="H7" dT="2025-02-07T14:48:10.72" personId="{03CB0575-C3E6-4F90-B161-647A816C1753}" id="{E368E679-5A09-40D2-9916-9AD8DDB5EA41}" parentId="{5E7105F8-E6CE-4CCF-BB41-A387CD559E07}">
    <text>KNMI TS start at 2036, so there is no way to achieve continuity. Thus, the primary factor for choosing the latest date of extend is the rest of the TS files/types (e.g. if it's really hard to get accurate WEL data for the present, then we'll stick to whatever is already available.</text>
  </threadedComment>
  <threadedComment ref="G8" dT="2025-02-07T15:50:36.32" personId="{03CB0575-C3E6-4F90-B161-647A816C1753}" id="{540140F6-E2FF-4747-A19D-7CEB6998D145}">
    <text>Every 14th and 28th</text>
  </threadedComment>
  <threadedComment ref="H8" dT="2025-02-07T15:38:12.52" personId="{03CB0575-C3E6-4F90-B161-647A816C1753}" id="{9C5A220C-E90B-473B-AA2E-8567CF5CDBDA}">
    <text>If we calibrate till 2018 (inc), then no. Otherwise, yes.</text>
  </threadedComment>
</ThreadedComments>
</file>

<file path=xl/threadedComments/threadedComment3.xml><?xml version="1.0" encoding="utf-8"?>
<ThreadedComments xmlns="http://schemas.microsoft.com/office/spreadsheetml/2018/threadedcomments" xmlns:x="http://schemas.openxmlformats.org/spreadsheetml/2006/main">
  <threadedComment ref="D4" dT="2025-02-18T12:15:01.11" personId="{03CB0575-C3E6-4F90-B161-647A816C1753}" id="{05758E19-DABB-4E03-85AC-677A52D21B7B}">
    <text>Initial comment:
The limitations are aknowledged. Validation will focus on simulating the processes correctly, but their timing and intensity will not be the highlight of this study.</text>
  </threadedComment>
  <threadedComment ref="D4" dT="2025-02-18T12:16:47.39" personId="{03CB0575-C3E6-4F90-B161-647A816C1753}" id="{3595A2F2-0E6C-4CE2-BCD0-DA35AFA2E959}" parentId="{05758E19-DABB-4E03-85AC-677A52D21B7B}">
    <text>iMOD should be compatible with this new MF version. A new EXE will be sent to me.
I've requested more information about what the STORAGE option does from USGS. All it says in the release notes ATM, is that it follows the logic of a similar option from an older MF version.</text>
  </threadedComment>
  <threadedComment ref="D6" dT="2025-02-14T08:14:32.41" personId="{03CB0575-C3E6-4F90-B161-647A816C1753}" id="{7C37DE47-7760-4D0D-B329-B17D27AD8820}">
    <text>Storage term may help with that too.</text>
  </threadedComment>
  <threadedComment ref="D6" dT="2025-02-18T12:18:06.38" personId="{03CB0575-C3E6-4F90-B161-647A816C1753}" id="{A73AFF0F-C84E-404D-A09E-D8678F48718B}" parentId="{7C37DE47-7760-4D0D-B329-B17D27AD8820}">
    <text>The STORAGE option may also counteract this to some extent as longer streams will have more room for storage.</text>
  </threadedComment>
  <threadedComment ref="C7" dT="2025-02-18T12:19:36.77" personId="{03CB0575-C3E6-4F90-B161-647A816C1753}" id="{D53D10F4-6B4D-47C1-8F52-03066CDEB4BC}">
    <text>It might be possible to implement rules with the MVR package, but that is still to be explored.</text>
  </threadedComment>
</ThreadedComments>
</file>

<file path=xl/threadedComments/threadedComment4.xml><?xml version="1.0" encoding="utf-8"?>
<ThreadedComments xmlns="http://schemas.microsoft.com/office/spreadsheetml/2018/threadedcomments" xmlns:x="http://schemas.openxmlformats.org/spreadsheetml/2006/main">
  <threadedComment ref="D10" dT="2025-07-04T11:54:06.61" personId="{03CB0575-C3E6-4F90-B161-647A816C1753}" id="{D4793487-D6C1-476E-A8B2-FA7E49FEE0CB}">
    <text>There is a problem: bodemhoogste is available on website, length comes from shapefiles.
We could match the cross sections to the 1ry/2ry/3ry shapefiles though.</text>
  </threadedComment>
  <threadedComment ref="D12" dT="2025-07-04T12:02:21.53" personId="{03CB0575-C3E6-4F90-B161-647A816C1753}" id="{92B32FC7-1C92-4272-8FCD-D336DE04F42E}">
    <text xml:space="preserve">SFR - RS vs Datasets for SFR </text>
    <extLst>
      <x:ext xmlns:xltc2="http://schemas.microsoft.com/office/spreadsheetml/2020/threadedcomments2" uri="{F7C98A9C-CBB3-438F-8F68-D28B6AF4A901}">
        <xltc2:checksum>3686889673</xltc2:checksum>
        <xltc2:hyperlink startIndex="0" length="28" url="https://chatgpt.com/c/6867a333-b440-8010-8270-fea663d00a8b"/>
      </x:ext>
    </extLst>
  </threadedComment>
</ThreadedComments>
</file>

<file path=xl/threadedComments/threadedComment5.xml><?xml version="1.0" encoding="utf-8"?>
<ThreadedComments xmlns="http://schemas.microsoft.com/office/spreadsheetml/2018/threadedcomments" xmlns:x="http://schemas.openxmlformats.org/spreadsheetml/2006/main">
  <threadedComment ref="J1" dT="2025-04-25T10:51:09.87" personId="{03CB0575-C3E6-4F90-B161-647A816C1753}" id="{8E0E0613-5620-4CD4-A681-6187F9B32A6D}">
    <text>Just for the .HED file</text>
  </threadedComment>
  <threadedComment ref="K1" dT="2025-04-25T12:22:08.23" personId="{03CB0575-C3E6-4F90-B161-647A816C1753}" id="{4C755D57-E80D-4678-A151-E00B776F1F03}">
    <text>Rough estimate, as I'm not sure about all the outputs that'll be produced.</text>
  </threadedComment>
  <threadedComment ref="O1" dT="2025-04-25T12:40:57.82" personId="{03CB0575-C3E6-4F90-B161-647A816C1753}" id="{93547DE0-9536-496B-8566-6EFCF9FF2A35}">
    <text>Assuming 50x speed-up over 1 core.</text>
  </threadedComment>
  <threadedComment ref="L2" dT="2025-04-25T12:29:54.29" personId="{03CB0575-C3E6-4F90-B161-647A816C1753}" id="{7E713826-36E7-4481-BEC8-8BCBDA63C1CC}">
    <text xml:space="preserve">Based on NBr5 (I'm hoping this is an overestimate, as Research cloud should be much faster than OneDrive).
</text>
  </threadedComment>
  <threadedComment ref="J14" dT="2025-04-25T10:51:09.87" personId="{03CB0575-C3E6-4F90-B161-647A816C1753}" id="{F1BEC491-BB3D-421D-B1D1-B5EC7D86B0DA}">
    <text>Just for the .HED file</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3.xml"/><Relationship Id="rId4" Type="http://schemas.microsoft.com/office/2017/10/relationships/threadedComment" Target="../threadedComments/threadedComment5.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4D60B-C912-4DC1-A87D-73F82C7BA5BB}">
  <dimension ref="A1:A3"/>
  <sheetViews>
    <sheetView workbookViewId="0">
      <selection activeCell="A4" sqref="A4"/>
    </sheetView>
  </sheetViews>
  <sheetFormatPr defaultRowHeight="15" x14ac:dyDescent="0.25"/>
  <sheetData>
    <row r="1" spans="1:1" x14ac:dyDescent="0.25">
      <c r="A1" t="s">
        <v>123</v>
      </c>
    </row>
    <row r="2" spans="1:1" x14ac:dyDescent="0.25">
      <c r="A2" t="s">
        <v>124</v>
      </c>
    </row>
    <row r="3" spans="1:1" x14ac:dyDescent="0.25">
      <c r="A3" s="69" t="s">
        <v>126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3E6B2-35C4-4A79-9D06-5BB2CD1E5FA3}">
  <sheetPr>
    <tabColor theme="7" tint="0.79998168889431442"/>
  </sheetPr>
  <dimension ref="A1:O17"/>
  <sheetViews>
    <sheetView zoomScale="115" zoomScaleNormal="115" workbookViewId="0">
      <selection activeCell="F24" sqref="F24"/>
    </sheetView>
  </sheetViews>
  <sheetFormatPr defaultRowHeight="15" x14ac:dyDescent="0.25"/>
  <cols>
    <col min="2" max="2" width="61" bestFit="1" customWidth="1"/>
    <col min="4" max="4" width="14.5703125" bestFit="1" customWidth="1"/>
    <col min="5" max="5" width="10.7109375" customWidth="1"/>
    <col min="11" max="11" width="9.140625" style="180"/>
    <col min="12" max="12" width="9.28515625" style="180" bestFit="1" customWidth="1"/>
    <col min="13" max="14" width="9.140625" style="180"/>
    <col min="15" max="15" width="9.140625" style="178"/>
  </cols>
  <sheetData>
    <row r="1" spans="1:15" s="177" customFormat="1" ht="30.75" thickBot="1" x14ac:dyDescent="0.3">
      <c r="A1" s="73" t="s">
        <v>0</v>
      </c>
      <c r="B1" s="73" t="s">
        <v>243</v>
      </c>
      <c r="C1" s="175" t="s">
        <v>244</v>
      </c>
      <c r="D1" s="176" t="s">
        <v>251</v>
      </c>
      <c r="E1" s="175" t="s">
        <v>242</v>
      </c>
      <c r="F1" s="73" t="s">
        <v>239</v>
      </c>
      <c r="G1" s="73" t="s">
        <v>240</v>
      </c>
      <c r="H1" s="73" t="s">
        <v>241</v>
      </c>
      <c r="I1" s="73" t="s">
        <v>245</v>
      </c>
      <c r="J1" s="189" t="s">
        <v>249</v>
      </c>
      <c r="K1" s="190" t="s">
        <v>250</v>
      </c>
      <c r="L1" s="183" t="s">
        <v>248</v>
      </c>
      <c r="M1" s="184" t="s">
        <v>246</v>
      </c>
      <c r="N1" s="184" t="s">
        <v>247</v>
      </c>
      <c r="O1" s="185" t="s">
        <v>252</v>
      </c>
    </row>
    <row r="2" spans="1:15" ht="15.75" thickTop="1" x14ac:dyDescent="0.25">
      <c r="A2">
        <v>1</v>
      </c>
      <c r="B2" t="s">
        <v>255</v>
      </c>
      <c r="C2" s="172">
        <v>1</v>
      </c>
      <c r="D2" s="174">
        <v>30</v>
      </c>
      <c r="E2" s="172">
        <f>365*D2/C2</f>
        <v>10950</v>
      </c>
      <c r="F2" s="173">
        <v>37</v>
      </c>
      <c r="G2" s="173">
        <v>344</v>
      </c>
      <c r="H2" s="173">
        <v>480</v>
      </c>
      <c r="I2" s="173">
        <v>4</v>
      </c>
      <c r="J2" s="186">
        <f>ROUND(I2*H2*G2*F2*E2/1024^3,0)</f>
        <v>249</v>
      </c>
      <c r="K2" s="187">
        <f>J2*4/1024</f>
        <v>0.97265625</v>
      </c>
      <c r="L2" s="179">
        <f>365*9/36</f>
        <v>91.25</v>
      </c>
      <c r="M2" s="187">
        <f>E2/L2</f>
        <v>120</v>
      </c>
      <c r="N2" s="191">
        <f>M2/24</f>
        <v>5</v>
      </c>
      <c r="O2" s="188">
        <f>N2/50</f>
        <v>0.1</v>
      </c>
    </row>
    <row r="3" spans="1:15" x14ac:dyDescent="0.25">
      <c r="A3">
        <v>2</v>
      </c>
      <c r="B3" t="s">
        <v>256</v>
      </c>
      <c r="C3" s="172">
        <v>1</v>
      </c>
      <c r="D3" s="174">
        <v>960</v>
      </c>
      <c r="E3" s="172">
        <f>365*D3/C3</f>
        <v>350400</v>
      </c>
      <c r="F3" s="173">
        <v>37</v>
      </c>
      <c r="G3" s="173">
        <v>344</v>
      </c>
      <c r="H3" s="173">
        <v>480</v>
      </c>
      <c r="I3" s="173">
        <v>4</v>
      </c>
      <c r="J3" s="186">
        <f>ROUND(I3*H3*G3*F3*E3/1024^3,0)</f>
        <v>7975</v>
      </c>
      <c r="K3" s="187">
        <f>J3*4/1024</f>
        <v>31.15234375</v>
      </c>
      <c r="L3" s="179">
        <f>L2</f>
        <v>91.25</v>
      </c>
      <c r="M3" s="187">
        <f>E3/L3</f>
        <v>3840</v>
      </c>
      <c r="N3" s="191">
        <f t="shared" ref="N3:N5" si="0">M3/24</f>
        <v>160</v>
      </c>
      <c r="O3" s="188">
        <f>N3/50</f>
        <v>3.2</v>
      </c>
    </row>
    <row r="4" spans="1:15" x14ac:dyDescent="0.25">
      <c r="A4">
        <v>3</v>
      </c>
      <c r="B4" t="s">
        <v>253</v>
      </c>
      <c r="C4" s="172">
        <v>1</v>
      </c>
      <c r="D4" s="174">
        <v>30</v>
      </c>
      <c r="E4" s="172">
        <f>E2</f>
        <v>10950</v>
      </c>
      <c r="F4" s="173">
        <f t="shared" ref="F4:I5" si="1">F2</f>
        <v>37</v>
      </c>
      <c r="G4" s="173">
        <v>1126</v>
      </c>
      <c r="H4" s="173">
        <v>1503</v>
      </c>
      <c r="I4" s="173">
        <f t="shared" si="1"/>
        <v>4</v>
      </c>
      <c r="J4" s="186">
        <f>ROUND(I4*H4*G4*F4*E4/1024^3,0)</f>
        <v>2554</v>
      </c>
      <c r="K4" s="187">
        <f>J4*4/1024</f>
        <v>9.9765625</v>
      </c>
      <c r="L4" s="179">
        <f>L2*G2*H2/G4/H4</f>
        <v>8.902975576378326</v>
      </c>
      <c r="M4" s="187">
        <f>E4/L4</f>
        <v>1229.9258720930234</v>
      </c>
      <c r="N4" s="191">
        <f t="shared" si="0"/>
        <v>51.246911337209305</v>
      </c>
      <c r="O4" s="188">
        <f>N4/50</f>
        <v>1.024938226744186</v>
      </c>
    </row>
    <row r="5" spans="1:15" x14ac:dyDescent="0.25">
      <c r="A5">
        <v>4</v>
      </c>
      <c r="B5" t="s">
        <v>254</v>
      </c>
      <c r="C5" s="172">
        <v>1</v>
      </c>
      <c r="D5" s="174">
        <v>960</v>
      </c>
      <c r="E5" s="172">
        <f>E3</f>
        <v>350400</v>
      </c>
      <c r="F5" s="173">
        <f t="shared" si="1"/>
        <v>37</v>
      </c>
      <c r="G5" s="173">
        <v>1126</v>
      </c>
      <c r="H5" s="173">
        <v>1503</v>
      </c>
      <c r="I5" s="173">
        <f t="shared" si="1"/>
        <v>4</v>
      </c>
      <c r="J5" s="186">
        <f>ROUND(I5*H5*G5*F5*E5/1024^3,0)</f>
        <v>81738</v>
      </c>
      <c r="K5" s="187">
        <f>J5*4/1024</f>
        <v>319.2890625</v>
      </c>
      <c r="L5" s="179">
        <f>L3*G3*H3/G5/H5</f>
        <v>8.902975576378326</v>
      </c>
      <c r="M5" s="187">
        <f>E5/L5</f>
        <v>39357.627906976748</v>
      </c>
      <c r="N5" s="191">
        <f t="shared" si="0"/>
        <v>1639.9011627906978</v>
      </c>
      <c r="O5" s="188">
        <f>N5/50</f>
        <v>32.798023255813952</v>
      </c>
    </row>
    <row r="6" spans="1:15" x14ac:dyDescent="0.25">
      <c r="A6">
        <v>5</v>
      </c>
      <c r="B6" t="s">
        <v>257</v>
      </c>
      <c r="C6" s="172">
        <v>1</v>
      </c>
      <c r="D6" s="174">
        <v>8</v>
      </c>
      <c r="E6" s="172">
        <f>365*D6/C6</f>
        <v>2920</v>
      </c>
      <c r="F6" s="173">
        <v>37</v>
      </c>
      <c r="G6" s="173">
        <v>344</v>
      </c>
      <c r="H6" s="173">
        <v>480</v>
      </c>
      <c r="I6" s="173">
        <v>4</v>
      </c>
      <c r="J6" s="186">
        <f>ROUND(I6*H6*G6*F6*E6/1024^3,0)</f>
        <v>66</v>
      </c>
      <c r="K6" s="187">
        <f>J6*4/1024</f>
        <v>0.2578125</v>
      </c>
      <c r="L6" s="179">
        <f>365*9/36</f>
        <v>91.25</v>
      </c>
      <c r="M6" s="187">
        <f>E6/L6</f>
        <v>32</v>
      </c>
      <c r="N6" s="191">
        <f>M6/24</f>
        <v>1.3333333333333333</v>
      </c>
      <c r="O6" s="188">
        <f>N6/50</f>
        <v>2.6666666666666665E-2</v>
      </c>
    </row>
    <row r="7" spans="1:15" x14ac:dyDescent="0.25">
      <c r="A7">
        <v>6</v>
      </c>
      <c r="C7" s="172"/>
      <c r="D7" s="174"/>
      <c r="E7" s="172"/>
      <c r="F7" s="173"/>
      <c r="G7" s="173"/>
      <c r="H7" s="173"/>
      <c r="I7" s="173"/>
      <c r="J7" s="173"/>
      <c r="K7" s="182"/>
      <c r="L7" s="179"/>
      <c r="M7" s="182"/>
      <c r="N7" s="192"/>
      <c r="O7" s="181"/>
    </row>
    <row r="8" spans="1:15" x14ac:dyDescent="0.25">
      <c r="A8">
        <v>7</v>
      </c>
      <c r="C8" s="172"/>
      <c r="D8" s="174"/>
      <c r="E8" s="172"/>
      <c r="F8" s="173"/>
      <c r="G8" s="173"/>
      <c r="H8" s="173"/>
      <c r="I8" s="173"/>
      <c r="J8" s="173"/>
      <c r="K8" s="182"/>
      <c r="L8" s="179"/>
      <c r="M8" s="182"/>
      <c r="N8" s="192"/>
      <c r="O8" s="181"/>
    </row>
    <row r="9" spans="1:15" x14ac:dyDescent="0.25">
      <c r="A9">
        <v>8</v>
      </c>
      <c r="C9" s="172"/>
      <c r="D9" s="174"/>
      <c r="E9" s="172"/>
      <c r="F9" s="173"/>
      <c r="G9" s="173"/>
      <c r="H9" s="173"/>
      <c r="I9" s="173"/>
      <c r="J9" s="173"/>
      <c r="K9" s="182"/>
      <c r="L9" s="179"/>
      <c r="M9" s="182"/>
      <c r="N9" s="192"/>
      <c r="O9" s="181"/>
    </row>
    <row r="10" spans="1:15" x14ac:dyDescent="0.25">
      <c r="A10">
        <v>9</v>
      </c>
      <c r="C10" s="172"/>
      <c r="D10" s="174"/>
      <c r="E10" s="172"/>
      <c r="F10" s="173"/>
      <c r="G10" s="173"/>
      <c r="H10" s="173"/>
      <c r="I10" s="173"/>
      <c r="J10" s="173"/>
      <c r="K10" s="182"/>
      <c r="L10" s="179"/>
      <c r="M10" s="182"/>
      <c r="N10" s="192"/>
      <c r="O10" s="181"/>
    </row>
    <row r="11" spans="1:15" x14ac:dyDescent="0.25">
      <c r="A11">
        <v>10</v>
      </c>
      <c r="C11" s="172"/>
      <c r="D11" s="174"/>
      <c r="E11" s="172"/>
      <c r="F11" s="173"/>
      <c r="G11" s="173"/>
      <c r="H11" s="173"/>
      <c r="I11" s="173"/>
      <c r="J11" s="173"/>
      <c r="K11" s="182"/>
      <c r="L11" s="179"/>
      <c r="M11" s="182"/>
      <c r="N11" s="192"/>
      <c r="O11" s="181"/>
    </row>
    <row r="13" spans="1:15" s="193" customFormat="1" x14ac:dyDescent="0.25">
      <c r="E13" s="250" t="s">
        <v>263</v>
      </c>
      <c r="F13" s="250"/>
      <c r="G13" s="250"/>
      <c r="H13" s="250"/>
      <c r="I13" s="250"/>
      <c r="J13" s="250"/>
      <c r="K13" s="194"/>
      <c r="L13" s="249" t="s">
        <v>258</v>
      </c>
      <c r="M13" s="249"/>
      <c r="N13" s="249"/>
      <c r="O13" s="249"/>
    </row>
    <row r="14" spans="1:15" s="145" customFormat="1" ht="30.75" thickBot="1" x14ac:dyDescent="0.3">
      <c r="E14" s="175" t="s">
        <v>242</v>
      </c>
      <c r="F14" s="73" t="s">
        <v>239</v>
      </c>
      <c r="G14" s="73" t="s">
        <v>240</v>
      </c>
      <c r="H14" s="73" t="s">
        <v>241</v>
      </c>
      <c r="I14" s="73" t="s">
        <v>245</v>
      </c>
      <c r="J14" s="189" t="s">
        <v>249</v>
      </c>
      <c r="K14" s="195"/>
      <c r="L14" s="73" t="s">
        <v>262</v>
      </c>
      <c r="M14" s="73" t="s">
        <v>259</v>
      </c>
      <c r="N14" s="73" t="s">
        <v>260</v>
      </c>
      <c r="O14" s="73" t="s">
        <v>261</v>
      </c>
    </row>
    <row r="15" spans="1:15" ht="15.75" thickTop="1" x14ac:dyDescent="0.25">
      <c r="E15">
        <f>9*365</f>
        <v>3285</v>
      </c>
      <c r="F15">
        <f>F2</f>
        <v>37</v>
      </c>
      <c r="G15">
        <f>G2</f>
        <v>344</v>
      </c>
      <c r="H15">
        <f>H2</f>
        <v>480</v>
      </c>
      <c r="I15">
        <v>8</v>
      </c>
      <c r="J15" s="186">
        <f>ROUND(I15*H15*G15*F15*E15/1024^3,1)</f>
        <v>149.5</v>
      </c>
      <c r="L15" s="196">
        <v>0.99609375</v>
      </c>
      <c r="M15" s="180">
        <v>150</v>
      </c>
      <c r="N15" s="180">
        <v>3473.1</v>
      </c>
      <c r="O15" s="178">
        <f>N15/M15/L15</f>
        <v>23.244800000000001</v>
      </c>
    </row>
    <row r="16" spans="1:15" x14ac:dyDescent="0.25">
      <c r="L16" s="196">
        <v>0.4931640625</v>
      </c>
      <c r="M16" s="180">
        <v>150</v>
      </c>
      <c r="N16" s="180">
        <v>1719.5</v>
      </c>
      <c r="O16" s="178">
        <f t="shared" ref="O16:O17" si="2">N16/M16/L16</f>
        <v>23.244462046204621</v>
      </c>
    </row>
    <row r="17" spans="12:15" x14ac:dyDescent="0.25">
      <c r="L17" s="196">
        <v>0.4931640625</v>
      </c>
      <c r="M17" s="180">
        <v>300</v>
      </c>
      <c r="N17" s="180">
        <v>3439.1</v>
      </c>
      <c r="O17" s="178">
        <f t="shared" si="2"/>
        <v>23.245137953795378</v>
      </c>
    </row>
  </sheetData>
  <mergeCells count="2">
    <mergeCell ref="L13:O13"/>
    <mergeCell ref="E13:J13"/>
  </mergeCell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CE914-8602-4EEE-A6E1-FD0A87000ADB}">
  <sheetPr>
    <tabColor theme="8" tint="0.79998168889431442"/>
  </sheetPr>
  <dimension ref="A1:K123"/>
  <sheetViews>
    <sheetView workbookViewId="0">
      <pane ySplit="8" topLeftCell="A11" activePane="bottomLeft" state="frozen"/>
      <selection pane="bottomLeft" activeCell="A35" sqref="A35"/>
    </sheetView>
  </sheetViews>
  <sheetFormatPr defaultRowHeight="15" x14ac:dyDescent="0.25"/>
  <cols>
    <col min="1" max="1" width="25.85546875" style="177" customWidth="1"/>
    <col min="2" max="2" width="11.42578125" style="177" customWidth="1"/>
    <col min="3" max="3" width="9.140625" style="177"/>
    <col min="4" max="4" width="10.5703125" style="224" bestFit="1" customWidth="1"/>
    <col min="5" max="5" width="9.140625" style="177"/>
    <col min="6" max="6" width="11.7109375" style="213" customWidth="1"/>
    <col min="7" max="7" width="13.85546875" style="213" customWidth="1"/>
    <col min="8" max="8" width="11.5703125" style="231" bestFit="1" customWidth="1"/>
    <col min="9" max="9" width="11.5703125" style="231" customWidth="1"/>
    <col min="10" max="10" width="11.5703125" style="217" customWidth="1"/>
    <col min="11" max="16384" width="9.140625" style="177"/>
  </cols>
  <sheetData>
    <row r="1" spans="1:11" s="198" customFormat="1" x14ac:dyDescent="0.25">
      <c r="A1" s="198" t="s">
        <v>266</v>
      </c>
      <c r="D1" s="223"/>
      <c r="F1" s="212"/>
      <c r="G1" s="212"/>
      <c r="H1" s="230"/>
      <c r="I1" s="230"/>
      <c r="J1" s="216"/>
    </row>
    <row r="2" spans="1:11" s="198" customFormat="1" x14ac:dyDescent="0.25">
      <c r="A2" s="198" t="s">
        <v>285</v>
      </c>
      <c r="D2" s="223"/>
      <c r="F2" s="212"/>
      <c r="G2" s="212"/>
      <c r="H2" s="230"/>
      <c r="I2" s="230"/>
      <c r="J2" s="216"/>
    </row>
    <row r="4" spans="1:11" s="198" customFormat="1" x14ac:dyDescent="0.25">
      <c r="B4" s="198" t="s">
        <v>288</v>
      </c>
      <c r="D4" s="223"/>
      <c r="F4" s="212"/>
      <c r="G4" s="212"/>
      <c r="H4" s="230"/>
      <c r="I4" s="230"/>
      <c r="J4" s="216"/>
    </row>
    <row r="5" spans="1:11" ht="15.75" thickBot="1" x14ac:dyDescent="0.3">
      <c r="B5" s="198" t="s">
        <v>289</v>
      </c>
    </row>
    <row r="6" spans="1:11" x14ac:dyDescent="0.25">
      <c r="B6" s="257" t="s">
        <v>286</v>
      </c>
      <c r="C6" s="258"/>
      <c r="D6" s="258"/>
      <c r="E6" s="211"/>
      <c r="F6" s="259" t="s">
        <v>287</v>
      </c>
      <c r="G6" s="259"/>
      <c r="H6" s="259"/>
      <c r="I6" s="259"/>
      <c r="J6" s="259"/>
      <c r="K6" s="208"/>
    </row>
    <row r="7" spans="1:11" x14ac:dyDescent="0.25">
      <c r="B7" s="255" t="s">
        <v>274</v>
      </c>
      <c r="C7" s="256"/>
      <c r="D7" s="256"/>
      <c r="E7" s="209"/>
      <c r="F7" s="254" t="s">
        <v>274</v>
      </c>
      <c r="G7" s="254"/>
      <c r="H7" s="254"/>
      <c r="I7" s="254"/>
      <c r="J7" s="254"/>
      <c r="K7" s="201"/>
    </row>
    <row r="8" spans="1:11" s="144" customFormat="1" ht="15.75" thickBot="1" x14ac:dyDescent="0.3">
      <c r="B8" s="251" t="s">
        <v>290</v>
      </c>
      <c r="C8" s="252"/>
      <c r="D8" s="225" t="s">
        <v>277</v>
      </c>
      <c r="E8" s="210"/>
      <c r="F8" s="253" t="s">
        <v>290</v>
      </c>
      <c r="G8" s="253"/>
      <c r="H8" s="232" t="s">
        <v>277</v>
      </c>
      <c r="I8" s="232" t="s">
        <v>292</v>
      </c>
      <c r="J8" s="218" t="s">
        <v>284</v>
      </c>
      <c r="K8" s="237"/>
    </row>
    <row r="9" spans="1:11" ht="15" customHeight="1" thickTop="1" x14ac:dyDescent="0.25">
      <c r="B9" s="199" t="s">
        <v>275</v>
      </c>
      <c r="C9" s="200"/>
      <c r="D9" s="226"/>
      <c r="E9" s="201" t="s">
        <v>275</v>
      </c>
      <c r="F9" s="214"/>
      <c r="G9" s="214"/>
      <c r="H9" s="233" t="s">
        <v>275</v>
      </c>
      <c r="I9" s="233"/>
      <c r="J9" s="219"/>
      <c r="K9" s="201"/>
    </row>
    <row r="10" spans="1:11" ht="15" customHeight="1" x14ac:dyDescent="0.25">
      <c r="B10" s="199" t="s">
        <v>276</v>
      </c>
      <c r="C10" s="200"/>
      <c r="D10" s="226"/>
      <c r="E10" s="201" t="s">
        <v>276</v>
      </c>
      <c r="F10" s="214"/>
      <c r="G10" s="214"/>
      <c r="H10" s="233" t="s">
        <v>276</v>
      </c>
      <c r="I10" s="233"/>
      <c r="J10" s="219"/>
      <c r="K10" s="201"/>
    </row>
    <row r="11" spans="1:11" ht="15" customHeight="1" x14ac:dyDescent="0.25">
      <c r="B11" s="199" t="s">
        <v>267</v>
      </c>
      <c r="C11" s="200" t="s">
        <v>268</v>
      </c>
      <c r="D11" s="226">
        <v>85372.449299999993</v>
      </c>
      <c r="E11" s="201"/>
      <c r="F11" s="214" t="s">
        <v>267</v>
      </c>
      <c r="G11" s="214" t="s">
        <v>268</v>
      </c>
      <c r="H11" s="233">
        <v>85372.449299999993</v>
      </c>
      <c r="I11" s="233">
        <f>(H11-D11)</f>
        <v>0</v>
      </c>
      <c r="J11" s="219">
        <f>I11/D11*100</f>
        <v>0</v>
      </c>
      <c r="K11" s="201"/>
    </row>
    <row r="12" spans="1:11" x14ac:dyDescent="0.25">
      <c r="B12" s="199" t="s">
        <v>269</v>
      </c>
      <c r="C12" s="200" t="s">
        <v>268</v>
      </c>
      <c r="D12" s="226">
        <v>0</v>
      </c>
      <c r="E12" s="201"/>
      <c r="F12" s="214" t="s">
        <v>269</v>
      </c>
      <c r="G12" s="214" t="s">
        <v>268</v>
      </c>
      <c r="H12" s="233">
        <v>0</v>
      </c>
      <c r="I12" s="233">
        <f t="shared" ref="I12:I32" si="0">(H12-D12)</f>
        <v>0</v>
      </c>
      <c r="J12" s="219" t="e">
        <f t="shared" ref="J12:J32" si="1">I12/D12*100</f>
        <v>#DIV/0!</v>
      </c>
      <c r="K12" s="201"/>
    </row>
    <row r="13" spans="1:11" x14ac:dyDescent="0.25">
      <c r="B13" s="199" t="s">
        <v>269</v>
      </c>
      <c r="C13" s="200" t="s">
        <v>268</v>
      </c>
      <c r="D13" s="226">
        <v>0</v>
      </c>
      <c r="E13" s="201"/>
      <c r="F13" s="214" t="s">
        <v>269</v>
      </c>
      <c r="G13" s="214" t="s">
        <v>268</v>
      </c>
      <c r="H13" s="233">
        <v>0</v>
      </c>
      <c r="I13" s="233">
        <f t="shared" si="0"/>
        <v>0</v>
      </c>
      <c r="J13" s="219" t="e">
        <f t="shared" si="1"/>
        <v>#DIV/0!</v>
      </c>
      <c r="K13" s="201"/>
    </row>
    <row r="14" spans="1:11" x14ac:dyDescent="0.25">
      <c r="B14" s="199" t="s">
        <v>270</v>
      </c>
      <c r="C14" s="200" t="s">
        <v>268</v>
      </c>
      <c r="D14" s="226">
        <v>0</v>
      </c>
      <c r="E14" s="201"/>
      <c r="F14" s="214" t="s">
        <v>270</v>
      </c>
      <c r="G14" s="214" t="s">
        <v>268</v>
      </c>
      <c r="H14" s="233">
        <v>0</v>
      </c>
      <c r="I14" s="233">
        <f t="shared" si="0"/>
        <v>0</v>
      </c>
      <c r="J14" s="219" t="e">
        <f t="shared" si="1"/>
        <v>#DIV/0!</v>
      </c>
      <c r="K14" s="201"/>
    </row>
    <row r="15" spans="1:11" ht="15" customHeight="1" x14ac:dyDescent="0.25">
      <c r="B15" s="199" t="s">
        <v>271</v>
      </c>
      <c r="C15" s="200" t="s">
        <v>268</v>
      </c>
      <c r="D15" s="226">
        <v>1.1268</v>
      </c>
      <c r="E15" s="201"/>
      <c r="F15" s="214" t="s">
        <v>271</v>
      </c>
      <c r="G15" s="214" t="s">
        <v>268</v>
      </c>
      <c r="H15" s="233">
        <v>1.1268</v>
      </c>
      <c r="I15" s="233">
        <f t="shared" si="0"/>
        <v>0</v>
      </c>
      <c r="J15" s="219">
        <f t="shared" si="1"/>
        <v>0</v>
      </c>
      <c r="K15" s="201"/>
    </row>
    <row r="16" spans="1:11" ht="15" customHeight="1" x14ac:dyDescent="0.25">
      <c r="B16" s="199" t="s">
        <v>272</v>
      </c>
      <c r="C16" s="200" t="s">
        <v>268</v>
      </c>
      <c r="D16" s="226">
        <v>730030.94590000005</v>
      </c>
      <c r="E16" s="201"/>
      <c r="F16" s="214" t="s">
        <v>272</v>
      </c>
      <c r="G16" s="214" t="s">
        <v>268</v>
      </c>
      <c r="H16" s="233">
        <v>730030.94590000005</v>
      </c>
      <c r="I16" s="233">
        <f t="shared" si="0"/>
        <v>0</v>
      </c>
      <c r="J16" s="219">
        <f t="shared" si="1"/>
        <v>0</v>
      </c>
      <c r="K16" s="201"/>
    </row>
    <row r="17" spans="2:11" ht="15" customHeight="1" x14ac:dyDescent="0.25">
      <c r="B17" s="199" t="s">
        <v>214</v>
      </c>
      <c r="C17" s="200" t="s">
        <v>268</v>
      </c>
      <c r="D17" s="226">
        <v>49526.385000000002</v>
      </c>
      <c r="E17" s="201"/>
      <c r="F17" s="213" t="s">
        <v>214</v>
      </c>
      <c r="G17" s="213" t="s">
        <v>268</v>
      </c>
      <c r="H17" s="233">
        <v>49526.385000000002</v>
      </c>
      <c r="I17" s="233">
        <f t="shared" si="0"/>
        <v>0</v>
      </c>
      <c r="J17" s="219">
        <f t="shared" si="1"/>
        <v>0</v>
      </c>
      <c r="K17" s="201"/>
    </row>
    <row r="18" spans="2:11" ht="15" customHeight="1" x14ac:dyDescent="0.25">
      <c r="B18" s="199"/>
      <c r="C18" s="200"/>
      <c r="D18" s="226"/>
      <c r="E18" s="201"/>
      <c r="F18" s="214" t="s">
        <v>273</v>
      </c>
      <c r="G18" s="214" t="s">
        <v>268</v>
      </c>
      <c r="H18" s="233">
        <v>0</v>
      </c>
      <c r="I18" s="233"/>
      <c r="J18" s="219"/>
      <c r="K18" s="201"/>
    </row>
    <row r="19" spans="2:11" ht="15" customHeight="1" x14ac:dyDescent="0.25">
      <c r="B19" s="199"/>
      <c r="C19" s="200"/>
      <c r="D19" s="226"/>
      <c r="E19" s="201"/>
      <c r="F19" s="214"/>
      <c r="G19" s="214"/>
      <c r="H19" s="233"/>
      <c r="I19" s="233"/>
      <c r="J19" s="219"/>
      <c r="K19" s="201"/>
    </row>
    <row r="20" spans="2:11" x14ac:dyDescent="0.25">
      <c r="B20" s="205" t="s">
        <v>283</v>
      </c>
      <c r="C20" s="206" t="s">
        <v>268</v>
      </c>
      <c r="D20" s="228">
        <v>864930.90700000001</v>
      </c>
      <c r="E20" s="207"/>
      <c r="F20" s="221" t="s">
        <v>283</v>
      </c>
      <c r="G20" s="221" t="s">
        <v>268</v>
      </c>
      <c r="H20" s="234">
        <v>864930.90700000001</v>
      </c>
      <c r="I20" s="234">
        <f t="shared" si="0"/>
        <v>0</v>
      </c>
      <c r="J20" s="222">
        <f t="shared" si="1"/>
        <v>0</v>
      </c>
      <c r="K20" s="207"/>
    </row>
    <row r="21" spans="2:11" x14ac:dyDescent="0.25">
      <c r="B21" s="199" t="s">
        <v>278</v>
      </c>
      <c r="C21" s="200" t="s">
        <v>278</v>
      </c>
      <c r="D21" s="226"/>
      <c r="E21" s="201"/>
      <c r="F21" s="214" t="s">
        <v>278</v>
      </c>
      <c r="G21" s="214" t="s">
        <v>278</v>
      </c>
      <c r="H21" s="233"/>
      <c r="I21" s="233"/>
      <c r="J21" s="219"/>
      <c r="K21" s="201"/>
    </row>
    <row r="22" spans="2:11" x14ac:dyDescent="0.25">
      <c r="B22" s="199" t="s">
        <v>279</v>
      </c>
      <c r="C22" s="200" t="s">
        <v>279</v>
      </c>
      <c r="D22" s="226"/>
      <c r="E22" s="201"/>
      <c r="F22" s="214" t="s">
        <v>279</v>
      </c>
      <c r="G22" s="214" t="s">
        <v>279</v>
      </c>
      <c r="H22" s="233"/>
      <c r="I22" s="233"/>
      <c r="J22" s="219"/>
      <c r="K22" s="201"/>
    </row>
    <row r="23" spans="2:11" x14ac:dyDescent="0.25">
      <c r="B23" s="199" t="s">
        <v>267</v>
      </c>
      <c r="C23" s="200" t="s">
        <v>268</v>
      </c>
      <c r="D23" s="226">
        <v>628508.89240000001</v>
      </c>
      <c r="E23" s="201"/>
      <c r="F23" s="214" t="s">
        <v>267</v>
      </c>
      <c r="G23" s="214" t="s">
        <v>268</v>
      </c>
      <c r="H23" s="233">
        <v>628508.89240000001</v>
      </c>
      <c r="I23" s="233">
        <f t="shared" si="0"/>
        <v>0</v>
      </c>
      <c r="J23" s="219">
        <f t="shared" si="1"/>
        <v>0</v>
      </c>
      <c r="K23" s="201"/>
    </row>
    <row r="24" spans="2:11" x14ac:dyDescent="0.25">
      <c r="B24" s="199" t="s">
        <v>269</v>
      </c>
      <c r="C24" s="200" t="s">
        <v>268</v>
      </c>
      <c r="D24" s="226">
        <v>30344.652300000002</v>
      </c>
      <c r="E24" s="201"/>
      <c r="F24" s="214" t="s">
        <v>269</v>
      </c>
      <c r="G24" s="214" t="s">
        <v>268</v>
      </c>
      <c r="H24" s="233">
        <v>30344.652300000002</v>
      </c>
      <c r="I24" s="233">
        <f t="shared" si="0"/>
        <v>0</v>
      </c>
      <c r="J24" s="219">
        <f t="shared" si="1"/>
        <v>0</v>
      </c>
      <c r="K24" s="201"/>
    </row>
    <row r="25" spans="2:11" x14ac:dyDescent="0.25">
      <c r="B25" s="199" t="s">
        <v>269</v>
      </c>
      <c r="C25" s="200" t="s">
        <v>268</v>
      </c>
      <c r="D25" s="226">
        <v>3355.8359</v>
      </c>
      <c r="E25" s="201"/>
      <c r="F25" s="214" t="s">
        <v>269</v>
      </c>
      <c r="G25" s="214" t="s">
        <v>268</v>
      </c>
      <c r="H25" s="233">
        <v>3355.8359</v>
      </c>
      <c r="I25" s="233">
        <f t="shared" si="0"/>
        <v>0</v>
      </c>
      <c r="J25" s="219">
        <f t="shared" si="1"/>
        <v>0</v>
      </c>
      <c r="K25" s="201"/>
    </row>
    <row r="26" spans="2:11" x14ac:dyDescent="0.25">
      <c r="B26" s="199" t="s">
        <v>270</v>
      </c>
      <c r="C26" s="200" t="s">
        <v>268</v>
      </c>
      <c r="D26" s="226">
        <v>26518.071100000001</v>
      </c>
      <c r="E26" s="201"/>
      <c r="F26" s="214" t="s">
        <v>270</v>
      </c>
      <c r="G26" s="214" t="s">
        <v>268</v>
      </c>
      <c r="H26" s="233">
        <v>26518.071100000001</v>
      </c>
      <c r="I26" s="233">
        <f t="shared" si="0"/>
        <v>0</v>
      </c>
      <c r="J26" s="219">
        <f t="shared" si="1"/>
        <v>0</v>
      </c>
      <c r="K26" s="201"/>
    </row>
    <row r="27" spans="2:11" x14ac:dyDescent="0.25">
      <c r="B27" s="199" t="s">
        <v>271</v>
      </c>
      <c r="C27" s="200" t="s">
        <v>268</v>
      </c>
      <c r="D27" s="226">
        <v>31860.243399999999</v>
      </c>
      <c r="E27" s="201"/>
      <c r="F27" s="214" t="s">
        <v>271</v>
      </c>
      <c r="G27" s="214" t="s">
        <v>268</v>
      </c>
      <c r="H27" s="233">
        <v>31860.243399999999</v>
      </c>
      <c r="I27" s="233">
        <f t="shared" si="0"/>
        <v>0</v>
      </c>
      <c r="J27" s="219">
        <f t="shared" si="1"/>
        <v>0</v>
      </c>
      <c r="K27" s="201"/>
    </row>
    <row r="28" spans="2:11" x14ac:dyDescent="0.25">
      <c r="B28" s="199" t="s">
        <v>272</v>
      </c>
      <c r="C28" s="200" t="s">
        <v>268</v>
      </c>
      <c r="D28" s="226">
        <v>75077.154500000004</v>
      </c>
      <c r="E28" s="201"/>
      <c r="F28" s="214" t="s">
        <v>272</v>
      </c>
      <c r="G28" s="214" t="s">
        <v>268</v>
      </c>
      <c r="H28" s="233">
        <v>75077.154500000004</v>
      </c>
      <c r="I28" s="233">
        <f t="shared" si="0"/>
        <v>0</v>
      </c>
      <c r="J28" s="219">
        <f t="shared" si="1"/>
        <v>0</v>
      </c>
      <c r="K28" s="201"/>
    </row>
    <row r="29" spans="2:11" x14ac:dyDescent="0.25">
      <c r="B29" s="199" t="s">
        <v>214</v>
      </c>
      <c r="C29" s="200" t="s">
        <v>268</v>
      </c>
      <c r="D29" s="226">
        <v>69409.986699999994</v>
      </c>
      <c r="E29" s="201"/>
      <c r="F29" s="214" t="s">
        <v>214</v>
      </c>
      <c r="G29" s="214" t="s">
        <v>268</v>
      </c>
      <c r="H29" s="233">
        <v>69409.986699999994</v>
      </c>
      <c r="I29" s="233"/>
      <c r="J29" s="219"/>
      <c r="K29" s="201"/>
    </row>
    <row r="30" spans="2:11" x14ac:dyDescent="0.25">
      <c r="B30" s="199"/>
      <c r="C30" s="200"/>
      <c r="D30" s="226"/>
      <c r="E30" s="201"/>
      <c r="F30" s="214" t="s">
        <v>273</v>
      </c>
      <c r="G30" s="214" t="s">
        <v>268</v>
      </c>
      <c r="H30" s="233">
        <v>0</v>
      </c>
      <c r="I30" s="233"/>
      <c r="J30" s="219"/>
      <c r="K30" s="201"/>
    </row>
    <row r="31" spans="2:11" x14ac:dyDescent="0.25">
      <c r="B31" s="199"/>
      <c r="C31" s="200"/>
      <c r="D31" s="226"/>
      <c r="E31" s="201"/>
      <c r="F31" s="214"/>
      <c r="G31" s="214"/>
      <c r="H31" s="233"/>
      <c r="I31" s="233"/>
      <c r="J31" s="219"/>
      <c r="K31" s="201"/>
    </row>
    <row r="32" spans="2:11" ht="15.75" thickBot="1" x14ac:dyDescent="0.3">
      <c r="B32" s="202" t="s">
        <v>291</v>
      </c>
      <c r="C32" s="203" t="s">
        <v>268</v>
      </c>
      <c r="D32" s="229">
        <v>865074.83640000003</v>
      </c>
      <c r="E32" s="204"/>
      <c r="F32" s="215" t="s">
        <v>291</v>
      </c>
      <c r="G32" s="215" t="s">
        <v>268</v>
      </c>
      <c r="H32" s="235">
        <v>865074.83640000003</v>
      </c>
      <c r="I32" s="235">
        <f t="shared" si="0"/>
        <v>0</v>
      </c>
      <c r="J32" s="220">
        <f t="shared" si="1"/>
        <v>0</v>
      </c>
      <c r="K32" s="204"/>
    </row>
    <row r="33" spans="1:10" x14ac:dyDescent="0.25">
      <c r="B33" s="200"/>
      <c r="C33" s="200"/>
      <c r="D33" s="226"/>
      <c r="E33" s="200"/>
      <c r="F33" s="214"/>
      <c r="G33" s="214"/>
      <c r="H33" s="233"/>
      <c r="I33" s="233"/>
      <c r="J33" s="219"/>
    </row>
    <row r="34" spans="1:10" x14ac:dyDescent="0.25">
      <c r="B34" s="200"/>
      <c r="C34" s="200"/>
      <c r="D34" s="226"/>
      <c r="E34" s="200"/>
      <c r="F34" s="214"/>
      <c r="G34" s="214"/>
      <c r="H34" s="233"/>
      <c r="I34" s="233"/>
      <c r="J34" s="219"/>
    </row>
    <row r="35" spans="1:10" ht="21" x14ac:dyDescent="0.35">
      <c r="A35" s="238" t="s">
        <v>293</v>
      </c>
      <c r="B35" s="200"/>
      <c r="C35" s="200"/>
      <c r="D35" s="226"/>
      <c r="E35" s="200"/>
      <c r="F35" s="214"/>
      <c r="G35" s="214"/>
      <c r="H35" s="233"/>
      <c r="I35" s="233"/>
      <c r="J35" s="219"/>
    </row>
    <row r="36" spans="1:10" x14ac:dyDescent="0.25">
      <c r="B36" s="200"/>
      <c r="C36" s="200"/>
      <c r="D36" s="226"/>
      <c r="E36" s="200"/>
      <c r="F36" s="214"/>
      <c r="G36" s="214"/>
      <c r="H36" s="233"/>
      <c r="I36" s="233"/>
      <c r="J36" s="219"/>
    </row>
    <row r="37" spans="1:10" x14ac:dyDescent="0.25">
      <c r="B37" s="200"/>
      <c r="C37" s="200"/>
      <c r="D37" s="226"/>
      <c r="E37" s="200"/>
      <c r="F37" s="214"/>
      <c r="G37" s="214"/>
      <c r="H37" s="233"/>
      <c r="I37" s="233"/>
      <c r="J37" s="219"/>
    </row>
    <row r="38" spans="1:10" x14ac:dyDescent="0.25">
      <c r="B38" s="200"/>
      <c r="C38" s="200"/>
      <c r="D38" s="226"/>
      <c r="E38" s="200"/>
      <c r="F38" s="214"/>
      <c r="G38" s="214"/>
      <c r="H38" s="233"/>
      <c r="I38" s="233"/>
      <c r="J38" s="219"/>
    </row>
    <row r="39" spans="1:10" x14ac:dyDescent="0.25">
      <c r="B39" s="200"/>
      <c r="C39" s="200"/>
      <c r="D39" s="226"/>
      <c r="E39" s="200"/>
      <c r="F39" s="214"/>
      <c r="G39" s="214"/>
      <c r="H39" s="233"/>
      <c r="I39" s="233"/>
      <c r="J39" s="219"/>
    </row>
    <row r="40" spans="1:10" x14ac:dyDescent="0.25">
      <c r="B40" s="200"/>
      <c r="C40" s="200"/>
      <c r="D40" s="226"/>
      <c r="E40" s="200"/>
      <c r="F40" s="214"/>
      <c r="G40" s="214"/>
      <c r="H40" s="233"/>
      <c r="I40" s="233"/>
      <c r="J40" s="219"/>
    </row>
    <row r="41" spans="1:10" x14ac:dyDescent="0.25">
      <c r="B41" s="200"/>
      <c r="C41" s="200"/>
      <c r="D41" s="226"/>
      <c r="E41" s="200"/>
      <c r="F41" s="214"/>
      <c r="G41" s="214"/>
      <c r="H41" s="233"/>
      <c r="I41" s="233"/>
      <c r="J41" s="219"/>
    </row>
    <row r="42" spans="1:10" x14ac:dyDescent="0.25">
      <c r="B42" s="200"/>
      <c r="C42" s="200"/>
      <c r="D42" s="226"/>
      <c r="E42" s="200"/>
      <c r="F42" s="214"/>
      <c r="G42" s="214"/>
      <c r="H42" s="233"/>
      <c r="I42" s="233"/>
      <c r="J42" s="219"/>
    </row>
    <row r="43" spans="1:10" x14ac:dyDescent="0.25">
      <c r="B43" s="200"/>
      <c r="C43" s="200"/>
      <c r="D43" s="226"/>
      <c r="E43" s="200"/>
      <c r="F43" s="214"/>
      <c r="G43" s="214"/>
      <c r="H43" s="233"/>
      <c r="I43" s="233"/>
      <c r="J43" s="219"/>
    </row>
    <row r="44" spans="1:10" x14ac:dyDescent="0.25">
      <c r="B44" s="200"/>
      <c r="C44" s="200"/>
      <c r="D44" s="226"/>
      <c r="E44" s="200"/>
      <c r="F44" s="214"/>
      <c r="G44" s="214"/>
      <c r="H44" s="233"/>
      <c r="I44" s="233"/>
      <c r="J44" s="219"/>
    </row>
    <row r="45" spans="1:10" x14ac:dyDescent="0.25">
      <c r="B45" s="200"/>
      <c r="C45" s="200"/>
      <c r="D45" s="226"/>
      <c r="E45" s="200"/>
      <c r="F45" s="214"/>
      <c r="G45" s="214"/>
      <c r="H45" s="233"/>
      <c r="I45" s="233"/>
      <c r="J45" s="219"/>
    </row>
    <row r="46" spans="1:10" x14ac:dyDescent="0.25">
      <c r="B46" s="200"/>
      <c r="C46" s="200"/>
      <c r="D46" s="226"/>
      <c r="E46" s="200"/>
      <c r="F46" s="214"/>
      <c r="G46" s="214"/>
      <c r="H46" s="233"/>
      <c r="I46" s="233"/>
      <c r="J46" s="219"/>
    </row>
    <row r="47" spans="1:10" x14ac:dyDescent="0.25">
      <c r="B47" s="200"/>
      <c r="C47" s="200"/>
      <c r="D47" s="226"/>
      <c r="E47" s="200"/>
      <c r="F47" s="214"/>
      <c r="G47" s="214"/>
      <c r="H47" s="233"/>
      <c r="I47" s="233"/>
      <c r="J47" s="219"/>
    </row>
    <row r="48" spans="1:10" x14ac:dyDescent="0.25">
      <c r="B48" s="200"/>
      <c r="C48" s="200"/>
      <c r="D48" s="226"/>
      <c r="E48" s="200"/>
      <c r="F48" s="214"/>
      <c r="G48" s="214"/>
      <c r="H48" s="233"/>
      <c r="I48" s="233"/>
      <c r="J48" s="219"/>
    </row>
    <row r="49" spans="2:10" x14ac:dyDescent="0.25">
      <c r="B49" s="200"/>
      <c r="C49" s="200"/>
      <c r="D49" s="226"/>
      <c r="E49" s="200"/>
      <c r="F49" s="214"/>
      <c r="G49" s="214"/>
      <c r="H49" s="233"/>
      <c r="I49" s="233"/>
      <c r="J49" s="219"/>
    </row>
    <row r="50" spans="2:10" x14ac:dyDescent="0.25">
      <c r="B50" s="200"/>
      <c r="C50" s="200"/>
      <c r="D50" s="226"/>
      <c r="E50" s="200"/>
      <c r="F50" s="214"/>
      <c r="G50" s="214"/>
      <c r="H50" s="233"/>
      <c r="I50" s="233"/>
      <c r="J50" s="219"/>
    </row>
    <row r="51" spans="2:10" x14ac:dyDescent="0.25">
      <c r="B51" s="200"/>
      <c r="C51" s="200"/>
      <c r="D51" s="226"/>
      <c r="E51" s="200"/>
      <c r="F51" s="214"/>
      <c r="G51" s="214"/>
      <c r="H51" s="233"/>
      <c r="I51" s="233"/>
      <c r="J51" s="219"/>
    </row>
    <row r="52" spans="2:10" x14ac:dyDescent="0.25">
      <c r="B52" s="200"/>
      <c r="C52" s="200"/>
      <c r="D52" s="226"/>
      <c r="E52" s="200"/>
      <c r="F52" s="214"/>
      <c r="G52" s="214"/>
      <c r="H52" s="233"/>
      <c r="I52" s="233"/>
      <c r="J52" s="219"/>
    </row>
    <row r="53" spans="2:10" x14ac:dyDescent="0.25">
      <c r="B53" s="200"/>
      <c r="C53" s="200"/>
      <c r="D53" s="226"/>
      <c r="E53" s="200"/>
      <c r="F53" s="214"/>
      <c r="G53" s="214"/>
      <c r="H53" s="233"/>
      <c r="I53" s="233"/>
      <c r="J53" s="219"/>
    </row>
    <row r="54" spans="2:10" x14ac:dyDescent="0.25">
      <c r="B54" s="200"/>
      <c r="C54" s="200"/>
      <c r="D54" s="226"/>
      <c r="E54" s="200"/>
      <c r="F54" s="214"/>
      <c r="G54" s="214"/>
      <c r="H54" s="233"/>
      <c r="I54" s="233"/>
      <c r="J54" s="219"/>
    </row>
    <row r="55" spans="2:10" x14ac:dyDescent="0.25">
      <c r="B55" s="200"/>
      <c r="C55" s="200"/>
      <c r="D55" s="226"/>
      <c r="E55" s="200"/>
      <c r="F55" s="214"/>
      <c r="G55" s="214"/>
      <c r="H55" s="233"/>
      <c r="I55" s="233"/>
      <c r="J55" s="219"/>
    </row>
    <row r="56" spans="2:10" x14ac:dyDescent="0.25">
      <c r="B56" s="200"/>
      <c r="C56" s="200"/>
      <c r="D56" s="226"/>
      <c r="E56" s="200"/>
      <c r="F56" s="214"/>
      <c r="G56" s="214"/>
      <c r="H56" s="233"/>
      <c r="I56" s="233"/>
      <c r="J56" s="219"/>
    </row>
    <row r="57" spans="2:10" x14ac:dyDescent="0.25">
      <c r="B57" s="200"/>
      <c r="C57" s="200"/>
      <c r="D57" s="226"/>
      <c r="E57" s="200"/>
      <c r="F57" s="214"/>
      <c r="G57" s="214"/>
      <c r="H57" s="233"/>
      <c r="I57" s="233"/>
      <c r="J57" s="219"/>
    </row>
    <row r="58" spans="2:10" x14ac:dyDescent="0.25">
      <c r="B58" s="200"/>
      <c r="C58" s="200"/>
      <c r="D58" s="226"/>
      <c r="E58" s="200"/>
      <c r="F58" s="214"/>
      <c r="G58" s="214"/>
      <c r="H58" s="233"/>
      <c r="I58" s="233"/>
      <c r="J58" s="219"/>
    </row>
    <row r="59" spans="2:10" x14ac:dyDescent="0.25">
      <c r="B59" s="200"/>
      <c r="C59" s="200"/>
      <c r="D59" s="226"/>
    </row>
    <row r="60" spans="2:10" x14ac:dyDescent="0.25">
      <c r="B60" s="200"/>
      <c r="C60" s="200"/>
      <c r="D60" s="226"/>
    </row>
    <row r="61" spans="2:10" x14ac:dyDescent="0.25">
      <c r="B61" s="200"/>
      <c r="C61" s="200"/>
      <c r="D61" s="226"/>
    </row>
    <row r="62" spans="2:10" x14ac:dyDescent="0.25">
      <c r="B62" s="200"/>
      <c r="C62" s="200"/>
      <c r="D62" s="226"/>
    </row>
    <row r="63" spans="2:10" x14ac:dyDescent="0.25">
      <c r="B63" s="200"/>
      <c r="C63" s="200"/>
      <c r="D63" s="226"/>
    </row>
    <row r="64" spans="2:10" x14ac:dyDescent="0.25">
      <c r="B64" s="200"/>
      <c r="C64" s="200"/>
      <c r="D64" s="226"/>
    </row>
    <row r="65" spans="2:4" x14ac:dyDescent="0.25">
      <c r="B65" s="200"/>
      <c r="C65" s="200"/>
      <c r="D65" s="226"/>
    </row>
    <row r="66" spans="2:4" x14ac:dyDescent="0.25">
      <c r="B66" s="200"/>
      <c r="C66" s="200"/>
      <c r="D66" s="226"/>
    </row>
    <row r="67" spans="2:4" x14ac:dyDescent="0.25">
      <c r="B67" s="200"/>
      <c r="C67" s="200"/>
      <c r="D67" s="226"/>
    </row>
    <row r="68" spans="2:4" x14ac:dyDescent="0.25">
      <c r="B68" s="200"/>
      <c r="C68" s="200"/>
      <c r="D68" s="226"/>
    </row>
    <row r="69" spans="2:4" x14ac:dyDescent="0.25">
      <c r="B69" s="200"/>
      <c r="C69" s="200"/>
      <c r="D69" s="226"/>
    </row>
    <row r="70" spans="2:4" x14ac:dyDescent="0.25">
      <c r="B70" s="200"/>
      <c r="C70" s="200"/>
      <c r="D70" s="226"/>
    </row>
    <row r="71" spans="2:4" x14ac:dyDescent="0.25">
      <c r="B71" s="200"/>
      <c r="C71" s="200"/>
      <c r="D71" s="226"/>
    </row>
    <row r="72" spans="2:4" x14ac:dyDescent="0.25">
      <c r="B72" s="200"/>
      <c r="C72" s="200"/>
      <c r="D72" s="226"/>
    </row>
    <row r="73" spans="2:4" x14ac:dyDescent="0.25">
      <c r="B73" s="200"/>
      <c r="C73" s="200"/>
      <c r="D73" s="226"/>
    </row>
    <row r="74" spans="2:4" x14ac:dyDescent="0.25">
      <c r="B74" s="200"/>
      <c r="C74" s="200"/>
      <c r="D74" s="226"/>
    </row>
    <row r="75" spans="2:4" x14ac:dyDescent="0.25">
      <c r="B75" s="200"/>
      <c r="C75" s="200"/>
      <c r="D75" s="226"/>
    </row>
    <row r="76" spans="2:4" x14ac:dyDescent="0.25">
      <c r="B76" s="200"/>
      <c r="C76" s="200"/>
      <c r="D76" s="226"/>
    </row>
    <row r="77" spans="2:4" x14ac:dyDescent="0.25">
      <c r="B77" s="200"/>
      <c r="C77" s="200"/>
      <c r="D77" s="226"/>
    </row>
    <row r="78" spans="2:4" x14ac:dyDescent="0.25">
      <c r="B78" s="200"/>
      <c r="C78" s="200"/>
      <c r="D78" s="226"/>
    </row>
    <row r="79" spans="2:4" x14ac:dyDescent="0.25">
      <c r="B79" s="200"/>
      <c r="C79" s="200"/>
      <c r="D79" s="226"/>
    </row>
    <row r="80" spans="2:4" x14ac:dyDescent="0.25">
      <c r="B80" s="200"/>
      <c r="C80" s="200"/>
      <c r="D80" s="226"/>
    </row>
    <row r="81" spans="2:4" x14ac:dyDescent="0.25">
      <c r="B81" s="200"/>
      <c r="C81" s="200"/>
      <c r="D81" s="226"/>
    </row>
    <row r="82" spans="2:4" x14ac:dyDescent="0.25">
      <c r="B82" s="200"/>
      <c r="C82" s="200"/>
      <c r="D82" s="226"/>
    </row>
    <row r="83" spans="2:4" x14ac:dyDescent="0.25">
      <c r="B83" s="200"/>
      <c r="C83" s="200"/>
      <c r="D83" s="226"/>
    </row>
    <row r="84" spans="2:4" x14ac:dyDescent="0.25">
      <c r="B84" s="200"/>
      <c r="C84" s="200"/>
      <c r="D84" s="226"/>
    </row>
    <row r="85" spans="2:4" x14ac:dyDescent="0.25">
      <c r="B85" s="200"/>
      <c r="C85" s="200"/>
      <c r="D85" s="226"/>
    </row>
    <row r="86" spans="2:4" x14ac:dyDescent="0.25">
      <c r="B86" s="200"/>
      <c r="C86" s="200"/>
      <c r="D86" s="226"/>
    </row>
    <row r="87" spans="2:4" x14ac:dyDescent="0.25">
      <c r="B87" s="200"/>
      <c r="C87" s="200"/>
      <c r="D87" s="226"/>
    </row>
    <row r="88" spans="2:4" x14ac:dyDescent="0.25">
      <c r="B88" s="200"/>
      <c r="C88" s="200"/>
      <c r="D88" s="226"/>
    </row>
    <row r="89" spans="2:4" x14ac:dyDescent="0.25">
      <c r="B89" s="200"/>
      <c r="C89" s="200"/>
      <c r="D89" s="226"/>
    </row>
    <row r="90" spans="2:4" x14ac:dyDescent="0.25">
      <c r="B90" s="200"/>
      <c r="C90" s="200"/>
      <c r="D90" s="226"/>
    </row>
    <row r="91" spans="2:4" x14ac:dyDescent="0.25">
      <c r="B91" s="200"/>
      <c r="C91" s="200"/>
      <c r="D91" s="226"/>
    </row>
    <row r="92" spans="2:4" x14ac:dyDescent="0.25">
      <c r="B92" s="200"/>
      <c r="C92" s="200"/>
      <c r="D92" s="226"/>
    </row>
    <row r="93" spans="2:4" x14ac:dyDescent="0.25">
      <c r="B93" s="200"/>
      <c r="C93" s="200"/>
      <c r="D93" s="226"/>
    </row>
    <row r="94" spans="2:4" x14ac:dyDescent="0.25">
      <c r="B94" s="200"/>
      <c r="C94" s="200"/>
      <c r="D94" s="226"/>
    </row>
    <row r="95" spans="2:4" x14ac:dyDescent="0.25">
      <c r="B95" s="200"/>
      <c r="C95" s="200"/>
      <c r="D95" s="226"/>
    </row>
    <row r="96" spans="2:4" x14ac:dyDescent="0.25">
      <c r="B96" s="200"/>
      <c r="C96" s="200"/>
      <c r="D96" s="226"/>
    </row>
    <row r="97" spans="2:4" x14ac:dyDescent="0.25">
      <c r="B97" s="200"/>
      <c r="C97" s="200"/>
      <c r="D97" s="226"/>
    </row>
    <row r="98" spans="2:4" x14ac:dyDescent="0.25">
      <c r="B98" s="200"/>
      <c r="C98" s="200"/>
      <c r="D98" s="226"/>
    </row>
    <row r="99" spans="2:4" x14ac:dyDescent="0.25">
      <c r="B99" s="200"/>
      <c r="C99" s="200"/>
      <c r="D99" s="226"/>
    </row>
    <row r="100" spans="2:4" x14ac:dyDescent="0.25">
      <c r="B100" s="200"/>
      <c r="C100" s="200"/>
      <c r="D100" s="226"/>
    </row>
    <row r="101" spans="2:4" x14ac:dyDescent="0.25">
      <c r="B101" s="200"/>
      <c r="C101" s="200"/>
      <c r="D101" s="226"/>
    </row>
    <row r="102" spans="2:4" x14ac:dyDescent="0.25">
      <c r="B102" s="200"/>
      <c r="C102" s="200"/>
      <c r="D102" s="226"/>
    </row>
    <row r="103" spans="2:4" x14ac:dyDescent="0.25">
      <c r="B103" s="200"/>
      <c r="C103" s="200"/>
      <c r="D103" s="226"/>
    </row>
    <row r="104" spans="2:4" x14ac:dyDescent="0.25">
      <c r="B104" s="200"/>
      <c r="C104" s="200"/>
      <c r="D104" s="226"/>
    </row>
    <row r="105" spans="2:4" x14ac:dyDescent="0.25">
      <c r="B105" s="200"/>
      <c r="C105" s="200"/>
      <c r="D105" s="226"/>
    </row>
    <row r="106" spans="2:4" x14ac:dyDescent="0.25">
      <c r="B106" s="200"/>
      <c r="C106" s="200"/>
      <c r="D106" s="226"/>
    </row>
    <row r="107" spans="2:4" x14ac:dyDescent="0.25">
      <c r="B107" s="200"/>
      <c r="C107" s="200"/>
      <c r="D107" s="226"/>
    </row>
    <row r="108" spans="2:4" x14ac:dyDescent="0.25">
      <c r="B108" s="200"/>
      <c r="C108" s="200"/>
      <c r="D108" s="226"/>
    </row>
    <row r="109" spans="2:4" x14ac:dyDescent="0.25">
      <c r="B109" s="200"/>
      <c r="C109" s="200"/>
      <c r="D109" s="226"/>
    </row>
    <row r="110" spans="2:4" x14ac:dyDescent="0.25">
      <c r="B110" s="200"/>
      <c r="C110" s="200"/>
      <c r="D110" s="226"/>
    </row>
    <row r="111" spans="2:4" x14ac:dyDescent="0.25">
      <c r="B111" s="200"/>
      <c r="C111" s="200"/>
      <c r="D111" s="226"/>
    </row>
    <row r="112" spans="2:4" x14ac:dyDescent="0.25">
      <c r="B112" s="200"/>
      <c r="C112" s="200"/>
      <c r="D112" s="226"/>
    </row>
    <row r="113" spans="2:4" x14ac:dyDescent="0.25">
      <c r="B113" s="200"/>
      <c r="C113" s="200"/>
      <c r="D113" s="226"/>
    </row>
    <row r="114" spans="2:4" x14ac:dyDescent="0.25">
      <c r="B114" s="200"/>
      <c r="C114" s="200"/>
      <c r="D114" s="226"/>
    </row>
    <row r="115" spans="2:4" x14ac:dyDescent="0.25">
      <c r="B115" s="200"/>
      <c r="C115" s="200"/>
      <c r="D115" s="226"/>
    </row>
    <row r="116" spans="2:4" x14ac:dyDescent="0.25">
      <c r="B116" s="200"/>
      <c r="C116" s="200"/>
      <c r="D116" s="226"/>
    </row>
    <row r="117" spans="2:4" x14ac:dyDescent="0.25">
      <c r="B117" s="200"/>
      <c r="C117" s="200"/>
      <c r="D117" s="226"/>
    </row>
    <row r="118" spans="2:4" x14ac:dyDescent="0.25">
      <c r="B118" s="200"/>
      <c r="C118" s="200"/>
      <c r="D118" s="226"/>
    </row>
    <row r="119" spans="2:4" x14ac:dyDescent="0.25">
      <c r="B119" s="200"/>
      <c r="C119" s="200"/>
      <c r="D119" s="226"/>
    </row>
    <row r="120" spans="2:4" x14ac:dyDescent="0.25">
      <c r="B120" s="200"/>
      <c r="C120" s="200"/>
      <c r="D120" s="226"/>
    </row>
    <row r="121" spans="2:4" x14ac:dyDescent="0.25">
      <c r="B121" s="200"/>
      <c r="C121" s="200"/>
      <c r="D121" s="226"/>
    </row>
    <row r="122" spans="2:4" x14ac:dyDescent="0.25">
      <c r="B122" s="200"/>
      <c r="C122" s="200"/>
      <c r="D122" s="226"/>
    </row>
    <row r="123" spans="2:4" x14ac:dyDescent="0.25">
      <c r="B123" s="200"/>
      <c r="C123" s="200"/>
      <c r="D123" s="226"/>
    </row>
  </sheetData>
  <mergeCells count="6">
    <mergeCell ref="B8:C8"/>
    <mergeCell ref="F8:G8"/>
    <mergeCell ref="F7:J7"/>
    <mergeCell ref="B7:D7"/>
    <mergeCell ref="B6:D6"/>
    <mergeCell ref="F6:J6"/>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58FD0-D098-40CA-826E-11B5DFE4D6A4}">
  <sheetPr>
    <tabColor theme="8" tint="0.79998168889431442"/>
  </sheetPr>
  <dimension ref="A1:K148"/>
  <sheetViews>
    <sheetView workbookViewId="0">
      <pane ySplit="8" topLeftCell="A9" activePane="bottomLeft" state="frozen"/>
      <selection pane="bottomLeft" activeCell="B6" sqref="B6:D6"/>
    </sheetView>
  </sheetViews>
  <sheetFormatPr defaultRowHeight="15" x14ac:dyDescent="0.25"/>
  <cols>
    <col min="1" max="1" width="25.85546875" style="177" customWidth="1"/>
    <col min="2" max="2" width="11.42578125" style="177" customWidth="1"/>
    <col min="3" max="3" width="9.140625" style="177"/>
    <col min="4" max="4" width="10.5703125" style="224" bestFit="1" customWidth="1"/>
    <col min="5" max="5" width="9.140625" style="177"/>
    <col min="6" max="6" width="11.7109375" style="213" customWidth="1"/>
    <col min="7" max="7" width="13.85546875" style="213" customWidth="1"/>
    <col min="8" max="8" width="11.5703125" style="231" bestFit="1" customWidth="1"/>
    <col min="9" max="9" width="11.5703125" style="231" customWidth="1"/>
    <col min="10" max="10" width="11.5703125" style="217" customWidth="1"/>
    <col min="11" max="16384" width="9.140625" style="177"/>
  </cols>
  <sheetData>
    <row r="1" spans="1:11" s="198" customFormat="1" x14ac:dyDescent="0.25">
      <c r="A1" s="198" t="s">
        <v>266</v>
      </c>
      <c r="D1" s="223"/>
      <c r="F1" s="212"/>
      <c r="G1" s="212"/>
      <c r="H1" s="230"/>
      <c r="I1" s="230"/>
      <c r="J1" s="216"/>
    </row>
    <row r="2" spans="1:11" s="198" customFormat="1" x14ac:dyDescent="0.25">
      <c r="A2" s="198" t="s">
        <v>285</v>
      </c>
      <c r="D2" s="223"/>
      <c r="F2" s="212"/>
      <c r="G2" s="212"/>
      <c r="H2" s="230"/>
      <c r="I2" s="230"/>
      <c r="J2" s="216"/>
    </row>
    <row r="4" spans="1:11" s="198" customFormat="1" x14ac:dyDescent="0.25">
      <c r="B4" s="198" t="s">
        <v>288</v>
      </c>
      <c r="D4" s="223"/>
      <c r="F4" s="212"/>
      <c r="G4" s="212"/>
      <c r="H4" s="230"/>
      <c r="I4" s="230"/>
      <c r="J4" s="216"/>
    </row>
    <row r="5" spans="1:11" ht="15.75" thickBot="1" x14ac:dyDescent="0.3">
      <c r="B5" s="198" t="s">
        <v>289</v>
      </c>
    </row>
    <row r="6" spans="1:11" x14ac:dyDescent="0.25">
      <c r="B6" s="257" t="s">
        <v>286</v>
      </c>
      <c r="C6" s="258"/>
      <c r="D6" s="258"/>
      <c r="E6" s="211"/>
      <c r="F6" s="259" t="s">
        <v>287</v>
      </c>
      <c r="G6" s="259"/>
      <c r="H6" s="259"/>
      <c r="I6" s="259"/>
      <c r="J6" s="259"/>
      <c r="K6" s="208"/>
    </row>
    <row r="7" spans="1:11" x14ac:dyDescent="0.25">
      <c r="B7" s="255" t="s">
        <v>274</v>
      </c>
      <c r="C7" s="256"/>
      <c r="D7" s="256"/>
      <c r="E7" s="209"/>
      <c r="F7" s="254" t="s">
        <v>274</v>
      </c>
      <c r="G7" s="254"/>
      <c r="H7" s="254"/>
      <c r="I7" s="254"/>
      <c r="J7" s="254"/>
      <c r="K7" s="201"/>
    </row>
    <row r="8" spans="1:11" s="144" customFormat="1" ht="15.75" thickBot="1" x14ac:dyDescent="0.3">
      <c r="B8" s="260" t="s">
        <v>290</v>
      </c>
      <c r="C8" s="261"/>
      <c r="D8" s="236" t="s">
        <v>277</v>
      </c>
      <c r="E8" s="209"/>
      <c r="F8" s="253" t="s">
        <v>290</v>
      </c>
      <c r="G8" s="253"/>
      <c r="H8" s="232" t="s">
        <v>277</v>
      </c>
      <c r="I8" s="232" t="s">
        <v>292</v>
      </c>
      <c r="J8" s="218" t="s">
        <v>284</v>
      </c>
      <c r="K8" s="237"/>
    </row>
    <row r="9" spans="1:11" ht="15" customHeight="1" thickTop="1" x14ac:dyDescent="0.25">
      <c r="B9" s="199" t="s">
        <v>275</v>
      </c>
      <c r="C9" s="200"/>
      <c r="D9" s="226"/>
      <c r="E9" s="201" t="s">
        <v>275</v>
      </c>
      <c r="F9" s="214"/>
      <c r="G9" s="214"/>
      <c r="H9" s="233" t="s">
        <v>275</v>
      </c>
      <c r="I9" s="233"/>
      <c r="J9" s="219"/>
      <c r="K9" s="201"/>
    </row>
    <row r="10" spans="1:11" ht="15" customHeight="1" x14ac:dyDescent="0.25">
      <c r="B10" s="199" t="s">
        <v>276</v>
      </c>
      <c r="C10" s="200"/>
      <c r="D10" s="226"/>
      <c r="E10" s="201" t="s">
        <v>276</v>
      </c>
      <c r="F10" s="214"/>
      <c r="G10" s="214"/>
      <c r="H10" s="233" t="s">
        <v>276</v>
      </c>
      <c r="I10" s="233"/>
      <c r="J10" s="219"/>
      <c r="K10" s="201"/>
    </row>
    <row r="11" spans="1:11" ht="15" customHeight="1" x14ac:dyDescent="0.25">
      <c r="B11" s="199" t="s">
        <v>267</v>
      </c>
      <c r="C11" s="200" t="s">
        <v>268</v>
      </c>
      <c r="D11" s="226">
        <v>85372.449299999993</v>
      </c>
      <c r="E11" s="201"/>
      <c r="F11" s="214" t="s">
        <v>267</v>
      </c>
      <c r="G11" s="214" t="s">
        <v>268</v>
      </c>
      <c r="H11" s="233">
        <v>82156.388500000001</v>
      </c>
      <c r="I11" s="233">
        <f>(H11-D11)</f>
        <v>-3216.060799999992</v>
      </c>
      <c r="J11" s="219">
        <f>(H11-D11)/D11*100</f>
        <v>-3.7670944506918254</v>
      </c>
      <c r="K11" s="201"/>
    </row>
    <row r="12" spans="1:11" x14ac:dyDescent="0.25">
      <c r="B12" s="199" t="s">
        <v>269</v>
      </c>
      <c r="C12" s="200" t="s">
        <v>268</v>
      </c>
      <c r="D12" s="226">
        <v>0</v>
      </c>
      <c r="E12" s="201"/>
      <c r="F12" s="214" t="s">
        <v>269</v>
      </c>
      <c r="G12" s="214" t="s">
        <v>268</v>
      </c>
      <c r="H12" s="233">
        <v>0</v>
      </c>
      <c r="I12" s="233"/>
      <c r="J12" s="219"/>
      <c r="K12" s="201"/>
    </row>
    <row r="13" spans="1:11" x14ac:dyDescent="0.25">
      <c r="B13" s="199" t="s">
        <v>269</v>
      </c>
      <c r="C13" s="200" t="s">
        <v>268</v>
      </c>
      <c r="D13" s="226">
        <v>0</v>
      </c>
      <c r="E13" s="201"/>
      <c r="F13" s="214" t="s">
        <v>270</v>
      </c>
      <c r="G13" s="214" t="s">
        <v>268</v>
      </c>
      <c r="H13" s="233">
        <v>0</v>
      </c>
      <c r="I13" s="233"/>
      <c r="J13" s="219"/>
      <c r="K13" s="201"/>
    </row>
    <row r="14" spans="1:11" x14ac:dyDescent="0.25">
      <c r="B14" s="199" t="s">
        <v>269</v>
      </c>
      <c r="C14" s="200" t="s">
        <v>268</v>
      </c>
      <c r="D14" s="226">
        <v>0</v>
      </c>
      <c r="E14" s="201"/>
      <c r="F14" s="214" t="s">
        <v>271</v>
      </c>
      <c r="G14" s="214" t="s">
        <v>268</v>
      </c>
      <c r="H14" s="233">
        <v>1.1268</v>
      </c>
      <c r="I14" s="233">
        <f>(H14-SUM(D19:D23))/SUM(D19:D23)</f>
        <v>0</v>
      </c>
      <c r="J14" s="219">
        <f>(H14-SUM(D19:D23))/SUM(D19:D23)*100</f>
        <v>0</v>
      </c>
      <c r="K14" s="201"/>
    </row>
    <row r="15" spans="1:11" ht="15" customHeight="1" x14ac:dyDescent="0.25">
      <c r="B15" s="199" t="s">
        <v>269</v>
      </c>
      <c r="C15" s="200" t="s">
        <v>268</v>
      </c>
      <c r="D15" s="226">
        <v>0</v>
      </c>
      <c r="E15" s="201"/>
      <c r="F15" s="214" t="s">
        <v>272</v>
      </c>
      <c r="G15" s="214" t="s">
        <v>268</v>
      </c>
      <c r="H15" s="233">
        <v>730016.60699999996</v>
      </c>
      <c r="I15" s="233">
        <f>(H15-D24)</f>
        <v>-14.338900000089779</v>
      </c>
      <c r="J15" s="219">
        <f>(H15-D24)/D24*100</f>
        <v>-1.9641496131937849E-3</v>
      </c>
      <c r="K15" s="201"/>
    </row>
    <row r="16" spans="1:11" ht="15" customHeight="1" x14ac:dyDescent="0.25">
      <c r="B16" s="199" t="s">
        <v>270</v>
      </c>
      <c r="C16" s="200" t="s">
        <v>268</v>
      </c>
      <c r="D16" s="226">
        <v>0</v>
      </c>
      <c r="E16" s="201"/>
      <c r="F16" s="214" t="s">
        <v>214</v>
      </c>
      <c r="G16" s="214" t="s">
        <v>268</v>
      </c>
      <c r="H16" s="233">
        <v>47252.058599999997</v>
      </c>
      <c r="I16" s="233">
        <f>(H16-SUM(D25:D43))</f>
        <v>-2274.3263999999981</v>
      </c>
      <c r="J16" s="219">
        <f>(H16-SUM(D25:D43))/SUM(D25:D43)*100</f>
        <v>-4.5921510322225183</v>
      </c>
      <c r="K16" s="201"/>
    </row>
    <row r="17" spans="2:11" ht="15" customHeight="1" x14ac:dyDescent="0.25">
      <c r="B17" s="199" t="s">
        <v>270</v>
      </c>
      <c r="C17" s="200" t="s">
        <v>268</v>
      </c>
      <c r="D17" s="226">
        <v>0</v>
      </c>
      <c r="E17" s="201"/>
      <c r="F17" s="214" t="s">
        <v>273</v>
      </c>
      <c r="G17" s="214" t="s">
        <v>268</v>
      </c>
      <c r="H17" s="233">
        <v>0</v>
      </c>
      <c r="I17" s="233"/>
      <c r="J17" s="219"/>
      <c r="K17" s="201"/>
    </row>
    <row r="18" spans="2:11" ht="15" customHeight="1" x14ac:dyDescent="0.25">
      <c r="B18" s="199" t="s">
        <v>270</v>
      </c>
      <c r="C18" s="200" t="s">
        <v>268</v>
      </c>
      <c r="D18" s="226">
        <v>0</v>
      </c>
      <c r="E18" s="201"/>
      <c r="F18" s="214"/>
      <c r="G18" s="214"/>
      <c r="H18" s="233"/>
      <c r="I18" s="233"/>
      <c r="J18" s="219"/>
      <c r="K18" s="201"/>
    </row>
    <row r="19" spans="2:11" x14ac:dyDescent="0.25">
      <c r="B19" s="199" t="s">
        <v>271</v>
      </c>
      <c r="C19" s="200" t="s">
        <v>268</v>
      </c>
      <c r="D19" s="226">
        <v>0</v>
      </c>
      <c r="E19" s="201"/>
      <c r="F19" s="214" t="s">
        <v>283</v>
      </c>
      <c r="G19" s="214" t="s">
        <v>268</v>
      </c>
      <c r="H19" s="233">
        <v>859426.18099999998</v>
      </c>
      <c r="I19" s="233">
        <f>(H19-D45)</f>
        <v>-5504.7260000000242</v>
      </c>
      <c r="J19" s="219">
        <f>(H19-D45)/D45*100</f>
        <v>-0.6364353447714205</v>
      </c>
      <c r="K19" s="201"/>
    </row>
    <row r="20" spans="2:11" x14ac:dyDescent="0.25">
      <c r="B20" s="199" t="s">
        <v>271</v>
      </c>
      <c r="C20" s="200" t="s">
        <v>268</v>
      </c>
      <c r="D20" s="226">
        <v>0</v>
      </c>
      <c r="E20" s="201"/>
      <c r="F20" s="214"/>
      <c r="G20" s="214"/>
      <c r="H20" s="233"/>
      <c r="I20" s="233"/>
      <c r="J20" s="219"/>
      <c r="K20" s="201"/>
    </row>
    <row r="21" spans="2:11" x14ac:dyDescent="0.25">
      <c r="B21" s="199" t="s">
        <v>271</v>
      </c>
      <c r="C21" s="200" t="s">
        <v>268</v>
      </c>
      <c r="D21" s="226">
        <v>0</v>
      </c>
      <c r="E21" s="201"/>
      <c r="F21" s="214"/>
      <c r="G21" s="214"/>
      <c r="H21" s="233"/>
      <c r="I21" s="233"/>
      <c r="J21" s="219"/>
      <c r="K21" s="201"/>
    </row>
    <row r="22" spans="2:11" x14ac:dyDescent="0.25">
      <c r="B22" s="199" t="s">
        <v>271</v>
      </c>
      <c r="C22" s="200" t="s">
        <v>268</v>
      </c>
      <c r="D22" s="226">
        <v>0</v>
      </c>
      <c r="E22" s="201"/>
      <c r="F22" s="214"/>
      <c r="G22" s="214"/>
      <c r="H22" s="233"/>
      <c r="I22" s="233"/>
      <c r="J22" s="219"/>
      <c r="K22" s="201"/>
    </row>
    <row r="23" spans="2:11" x14ac:dyDescent="0.25">
      <c r="B23" s="199" t="s">
        <v>271</v>
      </c>
      <c r="C23" s="200" t="s">
        <v>268</v>
      </c>
      <c r="D23" s="226">
        <v>1.1268</v>
      </c>
      <c r="E23" s="201"/>
      <c r="F23" s="214"/>
      <c r="G23" s="214"/>
      <c r="H23" s="233"/>
      <c r="I23" s="233"/>
      <c r="J23" s="219"/>
      <c r="K23" s="201"/>
    </row>
    <row r="24" spans="2:11" x14ac:dyDescent="0.25">
      <c r="B24" s="199" t="s">
        <v>272</v>
      </c>
      <c r="C24" s="200" t="s">
        <v>268</v>
      </c>
      <c r="D24" s="226">
        <v>730030.94590000005</v>
      </c>
      <c r="E24" s="201"/>
      <c r="F24" s="214"/>
      <c r="G24" s="214"/>
      <c r="H24" s="233"/>
      <c r="I24" s="233"/>
      <c r="J24" s="219"/>
      <c r="K24" s="201"/>
    </row>
    <row r="25" spans="2:11" x14ac:dyDescent="0.25">
      <c r="B25" s="199" t="s">
        <v>214</v>
      </c>
      <c r="C25" s="200" t="s">
        <v>268</v>
      </c>
      <c r="D25" s="226">
        <v>530.32600000000002</v>
      </c>
      <c r="E25" s="201"/>
      <c r="F25" s="214"/>
      <c r="G25" s="214"/>
      <c r="H25" s="233"/>
      <c r="I25" s="233"/>
      <c r="J25" s="219"/>
      <c r="K25" s="201"/>
    </row>
    <row r="26" spans="2:11" x14ac:dyDescent="0.25">
      <c r="B26" s="199" t="s">
        <v>214</v>
      </c>
      <c r="C26" s="200" t="s">
        <v>268</v>
      </c>
      <c r="D26" s="226">
        <v>3913.6963000000001</v>
      </c>
      <c r="E26" s="201"/>
      <c r="F26" s="214"/>
      <c r="G26" s="214"/>
      <c r="H26" s="233"/>
      <c r="I26" s="233"/>
      <c r="J26" s="219"/>
      <c r="K26" s="201"/>
    </row>
    <row r="27" spans="2:11" x14ac:dyDescent="0.25">
      <c r="B27" s="199" t="s">
        <v>214</v>
      </c>
      <c r="C27" s="200" t="s">
        <v>268</v>
      </c>
      <c r="D27" s="226">
        <v>2842.8613</v>
      </c>
      <c r="E27" s="201"/>
      <c r="F27" s="214"/>
      <c r="G27" s="214"/>
      <c r="H27" s="233"/>
      <c r="I27" s="233"/>
      <c r="J27" s="219"/>
      <c r="K27" s="201"/>
    </row>
    <row r="28" spans="2:11" x14ac:dyDescent="0.25">
      <c r="B28" s="199" t="s">
        <v>214</v>
      </c>
      <c r="C28" s="200" t="s">
        <v>268</v>
      </c>
      <c r="D28" s="226">
        <v>1014.8166</v>
      </c>
      <c r="E28" s="201"/>
      <c r="F28" s="214"/>
      <c r="G28" s="214"/>
      <c r="H28" s="233"/>
      <c r="I28" s="233"/>
      <c r="J28" s="219"/>
      <c r="K28" s="201"/>
    </row>
    <row r="29" spans="2:11" x14ac:dyDescent="0.25">
      <c r="B29" s="199" t="s">
        <v>214</v>
      </c>
      <c r="C29" s="200" t="s">
        <v>268</v>
      </c>
      <c r="D29" s="226">
        <v>778.73800000000006</v>
      </c>
      <c r="E29" s="201"/>
      <c r="F29" s="214"/>
      <c r="G29" s="214"/>
      <c r="H29" s="233"/>
      <c r="I29" s="233"/>
      <c r="J29" s="219"/>
      <c r="K29" s="201"/>
    </row>
    <row r="30" spans="2:11" x14ac:dyDescent="0.25">
      <c r="B30" s="199" t="s">
        <v>214</v>
      </c>
      <c r="C30" s="200" t="s">
        <v>268</v>
      </c>
      <c r="D30" s="226">
        <v>1332.8432</v>
      </c>
      <c r="E30" s="201"/>
      <c r="F30" s="214"/>
      <c r="G30" s="214"/>
      <c r="H30" s="233"/>
      <c r="I30" s="233"/>
      <c r="J30" s="219"/>
      <c r="K30" s="201"/>
    </row>
    <row r="31" spans="2:11" x14ac:dyDescent="0.25">
      <c r="B31" s="199" t="s">
        <v>214</v>
      </c>
      <c r="C31" s="200" t="s">
        <v>268</v>
      </c>
      <c r="D31" s="226">
        <v>516.88149999999996</v>
      </c>
      <c r="E31" s="201"/>
      <c r="F31" s="214"/>
      <c r="G31" s="214"/>
      <c r="H31" s="233"/>
      <c r="I31" s="233"/>
      <c r="J31" s="219"/>
      <c r="K31" s="201"/>
    </row>
    <row r="32" spans="2:11" x14ac:dyDescent="0.25">
      <c r="B32" s="199" t="s">
        <v>214</v>
      </c>
      <c r="C32" s="200" t="s">
        <v>268</v>
      </c>
      <c r="D32" s="226">
        <v>1186.6908000000001</v>
      </c>
      <c r="E32" s="201"/>
      <c r="F32" s="214"/>
      <c r="G32" s="214"/>
      <c r="H32" s="233"/>
      <c r="I32" s="233"/>
      <c r="J32" s="219"/>
      <c r="K32" s="201"/>
    </row>
    <row r="33" spans="2:11" x14ac:dyDescent="0.25">
      <c r="B33" s="199" t="s">
        <v>214</v>
      </c>
      <c r="C33" s="200" t="s">
        <v>268</v>
      </c>
      <c r="D33" s="226">
        <v>2091.6387</v>
      </c>
      <c r="E33" s="201"/>
      <c r="F33" s="214"/>
      <c r="G33" s="214"/>
      <c r="H33" s="233"/>
      <c r="I33" s="233"/>
      <c r="J33" s="219"/>
      <c r="K33" s="201"/>
    </row>
    <row r="34" spans="2:11" x14ac:dyDescent="0.25">
      <c r="B34" s="199" t="s">
        <v>214</v>
      </c>
      <c r="C34" s="200" t="s">
        <v>268</v>
      </c>
      <c r="D34" s="226">
        <v>5208.4462000000003</v>
      </c>
      <c r="E34" s="201"/>
      <c r="F34" s="214"/>
      <c r="G34" s="214"/>
      <c r="H34" s="233"/>
      <c r="I34" s="233"/>
      <c r="J34" s="219"/>
      <c r="K34" s="201"/>
    </row>
    <row r="35" spans="2:11" x14ac:dyDescent="0.25">
      <c r="B35" s="199" t="s">
        <v>214</v>
      </c>
      <c r="C35" s="200" t="s">
        <v>268</v>
      </c>
      <c r="D35" s="226">
        <v>1631.9170999999999</v>
      </c>
      <c r="E35" s="201"/>
      <c r="F35" s="214"/>
      <c r="G35" s="214"/>
      <c r="H35" s="233"/>
      <c r="I35" s="233"/>
      <c r="J35" s="219"/>
      <c r="K35" s="201"/>
    </row>
    <row r="36" spans="2:11" x14ac:dyDescent="0.25">
      <c r="B36" s="199" t="s">
        <v>214</v>
      </c>
      <c r="C36" s="200" t="s">
        <v>268</v>
      </c>
      <c r="D36" s="226">
        <v>6871.9678000000004</v>
      </c>
      <c r="E36" s="201"/>
      <c r="F36" s="214"/>
      <c r="G36" s="214"/>
      <c r="H36" s="233"/>
      <c r="I36" s="233"/>
      <c r="J36" s="219"/>
      <c r="K36" s="201"/>
    </row>
    <row r="37" spans="2:11" x14ac:dyDescent="0.25">
      <c r="B37" s="199" t="s">
        <v>214</v>
      </c>
      <c r="C37" s="200" t="s">
        <v>268</v>
      </c>
      <c r="D37" s="226">
        <v>4820.8257000000003</v>
      </c>
      <c r="E37" s="201"/>
      <c r="F37" s="214"/>
      <c r="G37" s="214"/>
      <c r="H37" s="233"/>
      <c r="I37" s="233"/>
      <c r="J37" s="219"/>
      <c r="K37" s="201"/>
    </row>
    <row r="38" spans="2:11" x14ac:dyDescent="0.25">
      <c r="B38" s="199" t="s">
        <v>214</v>
      </c>
      <c r="C38" s="200" t="s">
        <v>268</v>
      </c>
      <c r="D38" s="226">
        <v>0</v>
      </c>
      <c r="E38" s="201"/>
      <c r="F38" s="214"/>
      <c r="G38" s="214"/>
      <c r="H38" s="233"/>
      <c r="I38" s="233"/>
      <c r="J38" s="219"/>
      <c r="K38" s="201"/>
    </row>
    <row r="39" spans="2:11" x14ac:dyDescent="0.25">
      <c r="B39" s="199" t="s">
        <v>214</v>
      </c>
      <c r="C39" s="200" t="s">
        <v>268</v>
      </c>
      <c r="D39" s="226">
        <v>0</v>
      </c>
      <c r="E39" s="201"/>
      <c r="F39" s="214"/>
      <c r="G39" s="214"/>
      <c r="H39" s="233"/>
      <c r="I39" s="233"/>
      <c r="J39" s="219"/>
      <c r="K39" s="201"/>
    </row>
    <row r="40" spans="2:11" x14ac:dyDescent="0.25">
      <c r="B40" s="199" t="s">
        <v>214</v>
      </c>
      <c r="C40" s="200" t="s">
        <v>268</v>
      </c>
      <c r="D40" s="226">
        <v>0</v>
      </c>
      <c r="E40" s="201"/>
      <c r="F40" s="214"/>
      <c r="G40" s="214"/>
      <c r="H40" s="233"/>
      <c r="I40" s="233"/>
      <c r="J40" s="219"/>
      <c r="K40" s="201"/>
    </row>
    <row r="41" spans="2:11" x14ac:dyDescent="0.25">
      <c r="B41" s="199" t="s">
        <v>214</v>
      </c>
      <c r="C41" s="200" t="s">
        <v>268</v>
      </c>
      <c r="D41" s="226">
        <v>60.378300000000003</v>
      </c>
      <c r="E41" s="201"/>
      <c r="F41" s="214"/>
      <c r="G41" s="214"/>
      <c r="H41" s="233"/>
      <c r="I41" s="233"/>
      <c r="J41" s="219"/>
      <c r="K41" s="201"/>
    </row>
    <row r="42" spans="2:11" x14ac:dyDescent="0.25">
      <c r="B42" s="199" t="s">
        <v>214</v>
      </c>
      <c r="C42" s="200" t="s">
        <v>268</v>
      </c>
      <c r="D42" s="226">
        <v>7267.0291999999999</v>
      </c>
      <c r="E42" s="201"/>
      <c r="F42" s="214"/>
      <c r="G42" s="214"/>
      <c r="H42" s="233"/>
      <c r="I42" s="233"/>
      <c r="J42" s="219"/>
      <c r="K42" s="201"/>
    </row>
    <row r="43" spans="2:11" x14ac:dyDescent="0.25">
      <c r="B43" s="199" t="s">
        <v>214</v>
      </c>
      <c r="C43" s="200" t="s">
        <v>268</v>
      </c>
      <c r="D43" s="226">
        <v>9457.3282999999992</v>
      </c>
      <c r="E43" s="201"/>
      <c r="F43" s="214"/>
      <c r="G43" s="214"/>
      <c r="H43" s="233"/>
      <c r="I43" s="233"/>
      <c r="J43" s="219"/>
      <c r="K43" s="201"/>
    </row>
    <row r="44" spans="2:11" x14ac:dyDescent="0.25">
      <c r="B44" s="199"/>
      <c r="C44" s="200"/>
      <c r="D44" s="226"/>
      <c r="E44" s="201"/>
      <c r="F44" s="214"/>
      <c r="G44" s="214"/>
      <c r="H44" s="233"/>
      <c r="I44" s="233"/>
      <c r="J44" s="219"/>
      <c r="K44" s="201"/>
    </row>
    <row r="45" spans="2:11" x14ac:dyDescent="0.25">
      <c r="B45" s="199" t="s">
        <v>283</v>
      </c>
      <c r="C45" s="200" t="s">
        <v>268</v>
      </c>
      <c r="D45" s="227">
        <v>864930.90700000001</v>
      </c>
      <c r="E45" s="201"/>
      <c r="F45" s="214"/>
      <c r="G45" s="214"/>
      <c r="H45" s="233"/>
      <c r="I45" s="233"/>
      <c r="J45" s="219"/>
      <c r="K45" s="201"/>
    </row>
    <row r="46" spans="2:11" x14ac:dyDescent="0.25">
      <c r="B46" s="205"/>
      <c r="C46" s="206"/>
      <c r="D46" s="228"/>
      <c r="E46" s="207"/>
      <c r="F46" s="221"/>
      <c r="G46" s="221"/>
      <c r="H46" s="234"/>
      <c r="I46" s="234"/>
      <c r="J46" s="222"/>
      <c r="K46" s="207"/>
    </row>
    <row r="47" spans="2:11" x14ac:dyDescent="0.25">
      <c r="B47" s="199" t="s">
        <v>278</v>
      </c>
      <c r="C47" s="200" t="s">
        <v>278</v>
      </c>
      <c r="D47" s="226"/>
      <c r="E47" s="201"/>
      <c r="F47" s="214" t="s">
        <v>278</v>
      </c>
      <c r="G47" s="214" t="s">
        <v>278</v>
      </c>
      <c r="H47" s="233"/>
      <c r="I47" s="233"/>
      <c r="J47" s="219"/>
      <c r="K47" s="201"/>
    </row>
    <row r="48" spans="2:11" x14ac:dyDescent="0.25">
      <c r="B48" s="199" t="s">
        <v>279</v>
      </c>
      <c r="C48" s="200" t="s">
        <v>279</v>
      </c>
      <c r="D48" s="226"/>
      <c r="E48" s="201"/>
      <c r="F48" s="214" t="s">
        <v>279</v>
      </c>
      <c r="G48" s="214" t="s">
        <v>279</v>
      </c>
      <c r="H48" s="233"/>
      <c r="I48" s="233"/>
      <c r="J48" s="219"/>
      <c r="K48" s="201"/>
    </row>
    <row r="49" spans="2:11" x14ac:dyDescent="0.25">
      <c r="B49" s="199" t="s">
        <v>267</v>
      </c>
      <c r="C49" s="200" t="s">
        <v>268</v>
      </c>
      <c r="D49" s="226">
        <v>628508.89240000001</v>
      </c>
      <c r="E49" s="201"/>
      <c r="F49" s="214" t="s">
        <v>267</v>
      </c>
      <c r="G49" s="214" t="s">
        <v>268</v>
      </c>
      <c r="H49" s="233">
        <v>639366.25690000004</v>
      </c>
      <c r="I49" s="233">
        <f>(H49-D49)</f>
        <v>10857.364500000025</v>
      </c>
      <c r="J49" s="219">
        <f>(H49-D49)/D49*100</f>
        <v>1.7274798545077872</v>
      </c>
      <c r="K49" s="201"/>
    </row>
    <row r="50" spans="2:11" x14ac:dyDescent="0.25">
      <c r="B50" s="199" t="s">
        <v>269</v>
      </c>
      <c r="C50" s="200" t="s">
        <v>268</v>
      </c>
      <c r="D50" s="226">
        <v>0</v>
      </c>
      <c r="E50" s="201"/>
      <c r="F50" s="214" t="s">
        <v>269</v>
      </c>
      <c r="G50" s="214" t="s">
        <v>268</v>
      </c>
      <c r="H50" s="233">
        <v>3355.8359</v>
      </c>
      <c r="I50" s="233"/>
      <c r="J50" s="219"/>
      <c r="K50" s="201"/>
    </row>
    <row r="51" spans="2:11" x14ac:dyDescent="0.25">
      <c r="B51" s="199" t="s">
        <v>269</v>
      </c>
      <c r="C51" s="200" t="s">
        <v>268</v>
      </c>
      <c r="D51" s="226">
        <v>0</v>
      </c>
      <c r="E51" s="201"/>
      <c r="F51" s="214" t="s">
        <v>270</v>
      </c>
      <c r="G51" s="214" t="s">
        <v>268</v>
      </c>
      <c r="H51" s="233">
        <v>26519.6548</v>
      </c>
      <c r="I51" s="233">
        <f>(H51-SUM(D54:D56))</f>
        <v>1.5837000000028638</v>
      </c>
      <c r="J51" s="219">
        <f>(H51-SUM(D54:D56))/SUM(D54:D56)*100</f>
        <v>5.9721538343822595E-3</v>
      </c>
      <c r="K51" s="201"/>
    </row>
    <row r="52" spans="2:11" x14ac:dyDescent="0.25">
      <c r="B52" s="199" t="s">
        <v>269</v>
      </c>
      <c r="C52" s="200" t="s">
        <v>268</v>
      </c>
      <c r="D52" s="226">
        <v>30344.652300000002</v>
      </c>
      <c r="E52" s="201"/>
      <c r="F52" s="214" t="s">
        <v>271</v>
      </c>
      <c r="G52" s="214" t="s">
        <v>268</v>
      </c>
      <c r="H52" s="233">
        <v>31881.773799999999</v>
      </c>
      <c r="I52" s="233">
        <f>(H52-SUM(D57:D61))</f>
        <v>21.530399999999645</v>
      </c>
      <c r="J52" s="219">
        <f>(H52-SUM(D57:D61))/SUM(D57:D61)*100</f>
        <v>6.7577638154514688E-2</v>
      </c>
      <c r="K52" s="201"/>
    </row>
    <row r="53" spans="2:11" x14ac:dyDescent="0.25">
      <c r="B53" s="199" t="s">
        <v>269</v>
      </c>
      <c r="C53" s="200" t="s">
        <v>268</v>
      </c>
      <c r="D53" s="226">
        <v>3355.8359</v>
      </c>
      <c r="E53" s="201"/>
      <c r="F53" s="214" t="s">
        <v>272</v>
      </c>
      <c r="G53" s="214" t="s">
        <v>268</v>
      </c>
      <c r="H53" s="233">
        <v>75084.667499999996</v>
      </c>
      <c r="I53" s="233">
        <f>(H53-D62)</f>
        <v>7.5129999999917345</v>
      </c>
      <c r="J53" s="219">
        <f>(H53-D62)/D62*100</f>
        <v>1.000703882562802E-2</v>
      </c>
      <c r="K53" s="201"/>
    </row>
    <row r="54" spans="2:11" x14ac:dyDescent="0.25">
      <c r="B54" s="199" t="s">
        <v>270</v>
      </c>
      <c r="C54" s="200" t="s">
        <v>268</v>
      </c>
      <c r="D54" s="226">
        <v>21057.396499999999</v>
      </c>
      <c r="E54" s="201"/>
      <c r="F54" s="214" t="s">
        <v>214</v>
      </c>
      <c r="G54" s="214" t="s">
        <v>268</v>
      </c>
      <c r="H54" s="233">
        <v>83056.463099999994</v>
      </c>
      <c r="I54" s="233">
        <f>(H54-SUM(D63:D81))</f>
        <v>13646.47629999998</v>
      </c>
      <c r="J54" s="219">
        <f>(H54-SUM(D63:D81))/SUM(D63:D81)*100</f>
        <v>19.660681307030558</v>
      </c>
      <c r="K54" s="201"/>
    </row>
    <row r="55" spans="2:11" x14ac:dyDescent="0.25">
      <c r="B55" s="199" t="s">
        <v>270</v>
      </c>
      <c r="C55" s="200" t="s">
        <v>268</v>
      </c>
      <c r="D55" s="226">
        <v>969.43079999999998</v>
      </c>
      <c r="E55" s="201"/>
      <c r="F55" s="214" t="s">
        <v>273</v>
      </c>
      <c r="G55" s="214" t="s">
        <v>268</v>
      </c>
      <c r="H55" s="233">
        <v>0</v>
      </c>
      <c r="I55" s="233"/>
      <c r="J55" s="219"/>
      <c r="K55" s="201"/>
    </row>
    <row r="56" spans="2:11" x14ac:dyDescent="0.25">
      <c r="B56" s="199" t="s">
        <v>270</v>
      </c>
      <c r="C56" s="200" t="s">
        <v>268</v>
      </c>
      <c r="D56" s="226">
        <v>4491.2438000000002</v>
      </c>
      <c r="E56" s="201"/>
      <c r="F56" s="214"/>
      <c r="G56" s="214"/>
      <c r="H56" s="233"/>
      <c r="I56" s="233"/>
      <c r="J56" s="219"/>
      <c r="K56" s="201"/>
    </row>
    <row r="57" spans="2:11" ht="15.75" thickBot="1" x14ac:dyDescent="0.3">
      <c r="B57" s="199" t="s">
        <v>271</v>
      </c>
      <c r="C57" s="200" t="s">
        <v>268</v>
      </c>
      <c r="D57" s="226">
        <v>31860.243399999999</v>
      </c>
      <c r="E57" s="201"/>
      <c r="F57" s="215" t="s">
        <v>291</v>
      </c>
      <c r="G57" s="215" t="s">
        <v>268</v>
      </c>
      <c r="H57" s="235">
        <v>859264.652</v>
      </c>
      <c r="I57" s="235">
        <f>(H57-D83)</f>
        <v>-5810.1844000000274</v>
      </c>
      <c r="J57" s="220">
        <f>(H57-D83)/D83*100</f>
        <v>-0.67163951088660145</v>
      </c>
      <c r="K57" s="204"/>
    </row>
    <row r="58" spans="2:11" x14ac:dyDescent="0.25">
      <c r="B58" s="199" t="s">
        <v>271</v>
      </c>
      <c r="C58" s="200" t="s">
        <v>268</v>
      </c>
      <c r="D58" s="226">
        <v>0</v>
      </c>
      <c r="E58" s="201"/>
      <c r="F58" s="214"/>
      <c r="G58" s="214"/>
      <c r="H58" s="233"/>
      <c r="I58" s="233"/>
      <c r="J58" s="219"/>
    </row>
    <row r="59" spans="2:11" x14ac:dyDescent="0.25">
      <c r="B59" s="199" t="s">
        <v>271</v>
      </c>
      <c r="C59" s="200" t="s">
        <v>268</v>
      </c>
      <c r="D59" s="226">
        <v>0</v>
      </c>
      <c r="E59" s="201"/>
      <c r="F59" s="214" t="s">
        <v>274</v>
      </c>
      <c r="G59" s="214" t="s">
        <v>72</v>
      </c>
      <c r="H59" s="233" t="s">
        <v>280</v>
      </c>
      <c r="I59" s="233"/>
      <c r="J59" s="219"/>
    </row>
    <row r="60" spans="2:11" x14ac:dyDescent="0.25">
      <c r="B60" s="199" t="s">
        <v>271</v>
      </c>
      <c r="C60" s="200" t="s">
        <v>268</v>
      </c>
      <c r="D60" s="226">
        <v>0</v>
      </c>
      <c r="E60" s="201"/>
      <c r="F60" s="214"/>
      <c r="G60" s="214"/>
      <c r="H60" s="233"/>
      <c r="I60" s="233"/>
      <c r="J60" s="219"/>
    </row>
    <row r="61" spans="2:11" x14ac:dyDescent="0.25">
      <c r="B61" s="199" t="s">
        <v>271</v>
      </c>
      <c r="C61" s="200" t="s">
        <v>268</v>
      </c>
      <c r="D61" s="226">
        <v>0</v>
      </c>
      <c r="E61" s="201"/>
      <c r="F61" s="214" t="s">
        <v>281</v>
      </c>
      <c r="G61" s="214" t="s">
        <v>282</v>
      </c>
      <c r="H61" s="233" t="s">
        <v>268</v>
      </c>
      <c r="I61" s="233"/>
      <c r="J61" s="219"/>
    </row>
    <row r="62" spans="2:11" x14ac:dyDescent="0.25">
      <c r="B62" s="199" t="s">
        <v>272</v>
      </c>
      <c r="C62" s="200" t="s">
        <v>268</v>
      </c>
      <c r="D62" s="226">
        <v>75077.154500000004</v>
      </c>
      <c r="E62" s="201"/>
      <c r="F62" s="214"/>
      <c r="G62" s="214"/>
      <c r="H62" s="233"/>
      <c r="I62" s="233"/>
      <c r="J62" s="219"/>
    </row>
    <row r="63" spans="2:11" x14ac:dyDescent="0.25">
      <c r="B63" s="199" t="s">
        <v>214</v>
      </c>
      <c r="C63" s="200" t="s">
        <v>268</v>
      </c>
      <c r="D63" s="226">
        <v>3471.5511000000001</v>
      </c>
      <c r="E63" s="201"/>
      <c r="F63" s="214"/>
      <c r="G63" s="214"/>
      <c r="H63" s="233"/>
      <c r="I63" s="233"/>
      <c r="J63" s="219"/>
    </row>
    <row r="64" spans="2:11" x14ac:dyDescent="0.25">
      <c r="B64" s="199" t="s">
        <v>214</v>
      </c>
      <c r="C64" s="200" t="s">
        <v>268</v>
      </c>
      <c r="D64" s="226">
        <v>800.52049999999997</v>
      </c>
      <c r="E64" s="201"/>
      <c r="F64" s="214"/>
      <c r="G64" s="214"/>
      <c r="H64" s="233"/>
      <c r="I64" s="233"/>
      <c r="J64" s="219"/>
    </row>
    <row r="65" spans="2:10" x14ac:dyDescent="0.25">
      <c r="B65" s="199" t="s">
        <v>214</v>
      </c>
      <c r="C65" s="200" t="s">
        <v>268</v>
      </c>
      <c r="D65" s="226">
        <v>2378.2730999999999</v>
      </c>
      <c r="E65" s="201"/>
      <c r="F65" s="214"/>
      <c r="G65" s="214"/>
      <c r="H65" s="233"/>
      <c r="I65" s="233"/>
      <c r="J65" s="219"/>
    </row>
    <row r="66" spans="2:10" x14ac:dyDescent="0.25">
      <c r="B66" s="199" t="s">
        <v>214</v>
      </c>
      <c r="C66" s="200" t="s">
        <v>268</v>
      </c>
      <c r="D66" s="226">
        <v>5032.6646000000001</v>
      </c>
      <c r="E66" s="201"/>
      <c r="F66" s="214"/>
      <c r="G66" s="214"/>
      <c r="H66" s="233"/>
      <c r="I66" s="233"/>
      <c r="J66" s="219"/>
    </row>
    <row r="67" spans="2:10" x14ac:dyDescent="0.25">
      <c r="B67" s="199" t="s">
        <v>214</v>
      </c>
      <c r="C67" s="200" t="s">
        <v>268</v>
      </c>
      <c r="D67" s="226">
        <v>2443.7285999999999</v>
      </c>
      <c r="E67" s="201"/>
      <c r="F67" s="214"/>
      <c r="G67" s="214"/>
      <c r="H67" s="233"/>
      <c r="I67" s="233"/>
      <c r="J67" s="219"/>
    </row>
    <row r="68" spans="2:10" x14ac:dyDescent="0.25">
      <c r="B68" s="199" t="s">
        <v>214</v>
      </c>
      <c r="C68" s="200" t="s">
        <v>268</v>
      </c>
      <c r="D68" s="226">
        <v>2738.4059999999999</v>
      </c>
      <c r="E68" s="201"/>
      <c r="F68" s="214"/>
      <c r="G68" s="214"/>
      <c r="H68" s="233"/>
      <c r="I68" s="233"/>
      <c r="J68" s="219"/>
    </row>
    <row r="69" spans="2:10" x14ac:dyDescent="0.25">
      <c r="B69" s="199" t="s">
        <v>214</v>
      </c>
      <c r="C69" s="200" t="s">
        <v>268</v>
      </c>
      <c r="D69" s="226">
        <v>1244.4766999999999</v>
      </c>
      <c r="E69" s="201"/>
      <c r="F69" s="214"/>
      <c r="G69" s="214"/>
      <c r="H69" s="233"/>
      <c r="I69" s="233"/>
      <c r="J69" s="219"/>
    </row>
    <row r="70" spans="2:10" x14ac:dyDescent="0.25">
      <c r="B70" s="199" t="s">
        <v>214</v>
      </c>
      <c r="C70" s="200" t="s">
        <v>268</v>
      </c>
      <c r="D70" s="226">
        <v>1689.0364</v>
      </c>
      <c r="E70" s="201"/>
      <c r="F70" s="214"/>
      <c r="G70" s="214"/>
      <c r="H70" s="233"/>
      <c r="I70" s="233"/>
      <c r="J70" s="219"/>
    </row>
    <row r="71" spans="2:10" x14ac:dyDescent="0.25">
      <c r="B71" s="199" t="s">
        <v>214</v>
      </c>
      <c r="C71" s="200" t="s">
        <v>268</v>
      </c>
      <c r="D71" s="226">
        <v>4631.8999000000003</v>
      </c>
      <c r="E71" s="201"/>
      <c r="F71" s="214"/>
      <c r="G71" s="214"/>
      <c r="H71" s="233"/>
      <c r="I71" s="233"/>
      <c r="J71" s="219"/>
    </row>
    <row r="72" spans="2:10" x14ac:dyDescent="0.25">
      <c r="B72" s="199" t="s">
        <v>214</v>
      </c>
      <c r="C72" s="200" t="s">
        <v>268</v>
      </c>
      <c r="D72" s="226">
        <v>2115.9992999999999</v>
      </c>
      <c r="E72" s="201"/>
      <c r="F72" s="214"/>
      <c r="G72" s="214"/>
      <c r="H72" s="233"/>
      <c r="I72" s="233"/>
      <c r="J72" s="219"/>
    </row>
    <row r="73" spans="2:10" x14ac:dyDescent="0.25">
      <c r="B73" s="199" t="s">
        <v>214</v>
      </c>
      <c r="C73" s="200" t="s">
        <v>268</v>
      </c>
      <c r="D73" s="226">
        <v>3695.4479999999999</v>
      </c>
      <c r="E73" s="201"/>
      <c r="F73" s="214"/>
      <c r="G73" s="214"/>
      <c r="H73" s="233"/>
      <c r="I73" s="233"/>
      <c r="J73" s="219"/>
    </row>
    <row r="74" spans="2:10" x14ac:dyDescent="0.25">
      <c r="B74" s="199" t="s">
        <v>214</v>
      </c>
      <c r="C74" s="200" t="s">
        <v>268</v>
      </c>
      <c r="D74" s="226">
        <v>3832.8202999999999</v>
      </c>
      <c r="E74" s="201"/>
      <c r="F74" s="214"/>
      <c r="G74" s="214"/>
      <c r="H74" s="233"/>
      <c r="I74" s="233"/>
      <c r="J74" s="219"/>
    </row>
    <row r="75" spans="2:10" x14ac:dyDescent="0.25">
      <c r="B75" s="199" t="s">
        <v>214</v>
      </c>
      <c r="C75" s="200" t="s">
        <v>268</v>
      </c>
      <c r="D75" s="226">
        <v>6525.9380000000001</v>
      </c>
      <c r="E75" s="201"/>
      <c r="F75" s="214"/>
      <c r="G75" s="214"/>
      <c r="H75" s="233"/>
      <c r="I75" s="233"/>
      <c r="J75" s="219"/>
    </row>
    <row r="76" spans="2:10" x14ac:dyDescent="0.25">
      <c r="B76" s="199" t="s">
        <v>214</v>
      </c>
      <c r="C76" s="200" t="s">
        <v>268</v>
      </c>
      <c r="D76" s="226">
        <v>0</v>
      </c>
      <c r="E76" s="201"/>
      <c r="F76" s="214"/>
      <c r="G76" s="214"/>
      <c r="H76" s="233"/>
      <c r="I76" s="233"/>
      <c r="J76" s="219"/>
    </row>
    <row r="77" spans="2:10" x14ac:dyDescent="0.25">
      <c r="B77" s="199" t="s">
        <v>214</v>
      </c>
      <c r="C77" s="200" t="s">
        <v>268</v>
      </c>
      <c r="D77" s="226">
        <v>0</v>
      </c>
      <c r="E77" s="201"/>
      <c r="F77" s="214"/>
      <c r="G77" s="214"/>
      <c r="H77" s="233"/>
      <c r="I77" s="233"/>
      <c r="J77" s="219"/>
    </row>
    <row r="78" spans="2:10" x14ac:dyDescent="0.25">
      <c r="B78" s="199" t="s">
        <v>214</v>
      </c>
      <c r="C78" s="200" t="s">
        <v>268</v>
      </c>
      <c r="D78" s="226">
        <v>0</v>
      </c>
      <c r="E78" s="201"/>
      <c r="F78" s="214"/>
      <c r="G78" s="214"/>
      <c r="H78" s="233"/>
      <c r="I78" s="233"/>
      <c r="J78" s="219"/>
    </row>
    <row r="79" spans="2:10" x14ac:dyDescent="0.25">
      <c r="B79" s="199" t="s">
        <v>214</v>
      </c>
      <c r="C79" s="200" t="s">
        <v>268</v>
      </c>
      <c r="D79" s="226">
        <v>52.5762</v>
      </c>
      <c r="E79" s="201"/>
      <c r="F79" s="214"/>
      <c r="G79" s="214"/>
      <c r="H79" s="233"/>
      <c r="I79" s="233"/>
      <c r="J79" s="219"/>
    </row>
    <row r="80" spans="2:10" x14ac:dyDescent="0.25">
      <c r="B80" s="199" t="s">
        <v>214</v>
      </c>
      <c r="C80" s="200" t="s">
        <v>268</v>
      </c>
      <c r="D80" s="226">
        <v>23411.458500000001</v>
      </c>
      <c r="E80" s="201"/>
      <c r="F80" s="214"/>
      <c r="G80" s="214"/>
      <c r="H80" s="233"/>
      <c r="I80" s="233"/>
      <c r="J80" s="219"/>
    </row>
    <row r="81" spans="2:10" x14ac:dyDescent="0.25">
      <c r="B81" s="199" t="s">
        <v>214</v>
      </c>
      <c r="C81" s="200" t="s">
        <v>268</v>
      </c>
      <c r="D81" s="226">
        <v>5345.1895999999997</v>
      </c>
      <c r="E81" s="201"/>
      <c r="F81" s="214"/>
      <c r="G81" s="214"/>
      <c r="H81" s="233"/>
      <c r="I81" s="233"/>
      <c r="J81" s="219"/>
    </row>
    <row r="82" spans="2:10" x14ac:dyDescent="0.25">
      <c r="B82" s="199"/>
      <c r="C82" s="200"/>
      <c r="D82" s="226"/>
      <c r="E82" s="201"/>
      <c r="F82" s="214"/>
      <c r="G82" s="214"/>
      <c r="H82" s="233"/>
      <c r="I82" s="233"/>
      <c r="J82" s="219"/>
    </row>
    <row r="83" spans="2:10" ht="15.75" thickBot="1" x14ac:dyDescent="0.3">
      <c r="B83" s="202" t="s">
        <v>291</v>
      </c>
      <c r="C83" s="203" t="s">
        <v>268</v>
      </c>
      <c r="D83" s="229">
        <v>865074.83640000003</v>
      </c>
      <c r="E83" s="204"/>
      <c r="F83" s="214"/>
      <c r="G83" s="214"/>
      <c r="H83" s="233"/>
      <c r="I83" s="233"/>
      <c r="J83" s="219"/>
    </row>
    <row r="84" spans="2:10" x14ac:dyDescent="0.25">
      <c r="B84" s="200"/>
      <c r="C84" s="200"/>
      <c r="D84" s="226"/>
    </row>
    <row r="85" spans="2:10" x14ac:dyDescent="0.25">
      <c r="B85" s="200"/>
      <c r="C85" s="200"/>
      <c r="D85" s="226"/>
    </row>
    <row r="86" spans="2:10" x14ac:dyDescent="0.25">
      <c r="B86" s="200"/>
      <c r="C86" s="200"/>
      <c r="D86" s="226"/>
    </row>
    <row r="87" spans="2:10" x14ac:dyDescent="0.25">
      <c r="B87" s="200"/>
      <c r="C87" s="200"/>
      <c r="D87" s="226"/>
    </row>
    <row r="88" spans="2:10" x14ac:dyDescent="0.25">
      <c r="B88" s="200"/>
      <c r="C88" s="200"/>
      <c r="D88" s="226"/>
    </row>
    <row r="89" spans="2:10" x14ac:dyDescent="0.25">
      <c r="B89" s="200"/>
      <c r="C89" s="200"/>
      <c r="D89" s="226"/>
    </row>
    <row r="90" spans="2:10" x14ac:dyDescent="0.25">
      <c r="B90" s="200"/>
      <c r="C90" s="200"/>
      <c r="D90" s="226"/>
    </row>
    <row r="91" spans="2:10" x14ac:dyDescent="0.25">
      <c r="B91" s="200"/>
      <c r="C91" s="200"/>
      <c r="D91" s="226"/>
    </row>
    <row r="92" spans="2:10" x14ac:dyDescent="0.25">
      <c r="B92" s="200"/>
      <c r="C92" s="200"/>
      <c r="D92" s="226"/>
    </row>
    <row r="93" spans="2:10" x14ac:dyDescent="0.25">
      <c r="B93" s="200"/>
      <c r="C93" s="200"/>
      <c r="D93" s="226"/>
    </row>
    <row r="94" spans="2:10" x14ac:dyDescent="0.25">
      <c r="B94" s="200"/>
      <c r="C94" s="200"/>
      <c r="D94" s="226"/>
    </row>
    <row r="95" spans="2:10" x14ac:dyDescent="0.25">
      <c r="B95" s="200"/>
      <c r="C95" s="200"/>
      <c r="D95" s="226"/>
    </row>
    <row r="96" spans="2:10" x14ac:dyDescent="0.25">
      <c r="B96" s="200"/>
      <c r="C96" s="200"/>
      <c r="D96" s="226"/>
    </row>
    <row r="97" spans="2:4" x14ac:dyDescent="0.25">
      <c r="B97" s="200"/>
      <c r="C97" s="200"/>
      <c r="D97" s="226"/>
    </row>
    <row r="98" spans="2:4" x14ac:dyDescent="0.25">
      <c r="B98" s="200"/>
      <c r="C98" s="200"/>
      <c r="D98" s="226"/>
    </row>
    <row r="99" spans="2:4" x14ac:dyDescent="0.25">
      <c r="B99" s="200"/>
      <c r="C99" s="200"/>
      <c r="D99" s="226"/>
    </row>
    <row r="100" spans="2:4" x14ac:dyDescent="0.25">
      <c r="B100" s="200"/>
      <c r="C100" s="200"/>
      <c r="D100" s="226"/>
    </row>
    <row r="101" spans="2:4" x14ac:dyDescent="0.25">
      <c r="B101" s="200"/>
      <c r="C101" s="200"/>
      <c r="D101" s="226"/>
    </row>
    <row r="102" spans="2:4" x14ac:dyDescent="0.25">
      <c r="B102" s="200"/>
      <c r="C102" s="200"/>
      <c r="D102" s="226"/>
    </row>
    <row r="103" spans="2:4" x14ac:dyDescent="0.25">
      <c r="B103" s="200"/>
      <c r="C103" s="200"/>
      <c r="D103" s="226"/>
    </row>
    <row r="104" spans="2:4" x14ac:dyDescent="0.25">
      <c r="B104" s="200"/>
      <c r="C104" s="200"/>
      <c r="D104" s="226"/>
    </row>
    <row r="105" spans="2:4" x14ac:dyDescent="0.25">
      <c r="B105" s="200"/>
      <c r="C105" s="200"/>
      <c r="D105" s="226"/>
    </row>
    <row r="106" spans="2:4" x14ac:dyDescent="0.25">
      <c r="B106" s="200"/>
      <c r="C106" s="200"/>
      <c r="D106" s="226"/>
    </row>
    <row r="107" spans="2:4" x14ac:dyDescent="0.25">
      <c r="B107" s="200"/>
      <c r="C107" s="200"/>
      <c r="D107" s="226"/>
    </row>
    <row r="108" spans="2:4" x14ac:dyDescent="0.25">
      <c r="B108" s="200"/>
      <c r="C108" s="200"/>
      <c r="D108" s="226"/>
    </row>
    <row r="109" spans="2:4" x14ac:dyDescent="0.25">
      <c r="B109" s="200"/>
      <c r="C109" s="200"/>
      <c r="D109" s="226"/>
    </row>
    <row r="110" spans="2:4" x14ac:dyDescent="0.25">
      <c r="B110" s="200"/>
      <c r="C110" s="200"/>
      <c r="D110" s="226"/>
    </row>
    <row r="111" spans="2:4" x14ac:dyDescent="0.25">
      <c r="B111" s="200"/>
      <c r="C111" s="200"/>
      <c r="D111" s="226"/>
    </row>
    <row r="112" spans="2:4" x14ac:dyDescent="0.25">
      <c r="B112" s="200"/>
      <c r="C112" s="200"/>
      <c r="D112" s="226"/>
    </row>
    <row r="113" spans="2:4" x14ac:dyDescent="0.25">
      <c r="B113" s="200"/>
      <c r="C113" s="200"/>
      <c r="D113" s="226"/>
    </row>
    <row r="114" spans="2:4" x14ac:dyDescent="0.25">
      <c r="B114" s="200"/>
      <c r="C114" s="200"/>
      <c r="D114" s="226"/>
    </row>
    <row r="115" spans="2:4" x14ac:dyDescent="0.25">
      <c r="B115" s="200"/>
      <c r="C115" s="200"/>
      <c r="D115" s="226"/>
    </row>
    <row r="116" spans="2:4" x14ac:dyDescent="0.25">
      <c r="B116" s="200"/>
      <c r="C116" s="200"/>
      <c r="D116" s="226"/>
    </row>
    <row r="117" spans="2:4" x14ac:dyDescent="0.25">
      <c r="B117" s="200"/>
      <c r="C117" s="200"/>
      <c r="D117" s="226"/>
    </row>
    <row r="118" spans="2:4" x14ac:dyDescent="0.25">
      <c r="B118" s="200"/>
      <c r="C118" s="200"/>
      <c r="D118" s="226"/>
    </row>
    <row r="119" spans="2:4" x14ac:dyDescent="0.25">
      <c r="B119" s="200"/>
      <c r="C119" s="200"/>
      <c r="D119" s="226"/>
    </row>
    <row r="120" spans="2:4" x14ac:dyDescent="0.25">
      <c r="B120" s="200"/>
      <c r="C120" s="200"/>
      <c r="D120" s="226"/>
    </row>
    <row r="121" spans="2:4" x14ac:dyDescent="0.25">
      <c r="B121" s="200"/>
      <c r="C121" s="200"/>
      <c r="D121" s="226"/>
    </row>
    <row r="122" spans="2:4" x14ac:dyDescent="0.25">
      <c r="B122" s="200"/>
      <c r="C122" s="200"/>
      <c r="D122" s="226"/>
    </row>
    <row r="123" spans="2:4" x14ac:dyDescent="0.25">
      <c r="B123" s="200"/>
      <c r="C123" s="200"/>
      <c r="D123" s="226"/>
    </row>
    <row r="124" spans="2:4" x14ac:dyDescent="0.25">
      <c r="B124" s="200"/>
      <c r="C124" s="200"/>
      <c r="D124" s="226"/>
    </row>
    <row r="125" spans="2:4" x14ac:dyDescent="0.25">
      <c r="B125" s="200"/>
      <c r="C125" s="200"/>
      <c r="D125" s="226"/>
    </row>
    <row r="126" spans="2:4" x14ac:dyDescent="0.25">
      <c r="B126" s="200"/>
      <c r="C126" s="200"/>
      <c r="D126" s="226"/>
    </row>
    <row r="127" spans="2:4" x14ac:dyDescent="0.25">
      <c r="B127" s="200"/>
      <c r="C127" s="200"/>
      <c r="D127" s="226"/>
    </row>
    <row r="128" spans="2:4" x14ac:dyDescent="0.25">
      <c r="B128" s="200"/>
      <c r="C128" s="200"/>
      <c r="D128" s="226"/>
    </row>
    <row r="129" spans="2:4" x14ac:dyDescent="0.25">
      <c r="B129" s="200"/>
      <c r="C129" s="200"/>
      <c r="D129" s="226"/>
    </row>
    <row r="130" spans="2:4" x14ac:dyDescent="0.25">
      <c r="B130" s="200"/>
      <c r="C130" s="200"/>
      <c r="D130" s="226"/>
    </row>
    <row r="131" spans="2:4" x14ac:dyDescent="0.25">
      <c r="B131" s="200"/>
      <c r="C131" s="200"/>
      <c r="D131" s="226"/>
    </row>
    <row r="132" spans="2:4" x14ac:dyDescent="0.25">
      <c r="B132" s="200"/>
      <c r="C132" s="200"/>
      <c r="D132" s="226"/>
    </row>
    <row r="133" spans="2:4" x14ac:dyDescent="0.25">
      <c r="B133" s="200"/>
      <c r="C133" s="200"/>
      <c r="D133" s="226"/>
    </row>
    <row r="134" spans="2:4" x14ac:dyDescent="0.25">
      <c r="B134" s="200"/>
      <c r="C134" s="200"/>
      <c r="D134" s="226"/>
    </row>
    <row r="135" spans="2:4" x14ac:dyDescent="0.25">
      <c r="B135" s="200"/>
      <c r="C135" s="200"/>
      <c r="D135" s="226"/>
    </row>
    <row r="136" spans="2:4" x14ac:dyDescent="0.25">
      <c r="B136" s="200"/>
      <c r="C136" s="200"/>
      <c r="D136" s="226"/>
    </row>
    <row r="137" spans="2:4" x14ac:dyDescent="0.25">
      <c r="B137" s="200"/>
      <c r="C137" s="200"/>
      <c r="D137" s="226"/>
    </row>
    <row r="138" spans="2:4" x14ac:dyDescent="0.25">
      <c r="B138" s="200"/>
      <c r="C138" s="200"/>
      <c r="D138" s="226"/>
    </row>
    <row r="139" spans="2:4" x14ac:dyDescent="0.25">
      <c r="B139" s="200"/>
      <c r="C139" s="200"/>
      <c r="D139" s="226"/>
    </row>
    <row r="140" spans="2:4" x14ac:dyDescent="0.25">
      <c r="B140" s="200"/>
      <c r="C140" s="200"/>
      <c r="D140" s="226"/>
    </row>
    <row r="141" spans="2:4" x14ac:dyDescent="0.25">
      <c r="B141" s="200"/>
      <c r="C141" s="200"/>
      <c r="D141" s="226"/>
    </row>
    <row r="142" spans="2:4" x14ac:dyDescent="0.25">
      <c r="B142" s="200"/>
      <c r="C142" s="200"/>
      <c r="D142" s="226"/>
    </row>
    <row r="143" spans="2:4" x14ac:dyDescent="0.25">
      <c r="B143" s="200"/>
      <c r="C143" s="200"/>
      <c r="D143" s="226"/>
    </row>
    <row r="144" spans="2:4" x14ac:dyDescent="0.25">
      <c r="B144" s="200"/>
      <c r="C144" s="200"/>
      <c r="D144" s="226"/>
    </row>
    <row r="145" spans="2:4" x14ac:dyDescent="0.25">
      <c r="B145" s="200"/>
      <c r="C145" s="200"/>
      <c r="D145" s="226"/>
    </row>
    <row r="146" spans="2:4" x14ac:dyDescent="0.25">
      <c r="B146" s="200"/>
      <c r="C146" s="200"/>
      <c r="D146" s="226"/>
    </row>
    <row r="147" spans="2:4" x14ac:dyDescent="0.25">
      <c r="B147" s="200"/>
      <c r="C147" s="200"/>
      <c r="D147" s="226"/>
    </row>
    <row r="148" spans="2:4" x14ac:dyDescent="0.25">
      <c r="B148" s="200"/>
      <c r="C148" s="200"/>
      <c r="D148" s="226"/>
    </row>
  </sheetData>
  <mergeCells count="6">
    <mergeCell ref="B6:D6"/>
    <mergeCell ref="F6:J6"/>
    <mergeCell ref="B7:D7"/>
    <mergeCell ref="F7:J7"/>
    <mergeCell ref="B8:C8"/>
    <mergeCell ref="F8:G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79998168889431442"/>
  </sheetPr>
  <dimension ref="A1:T15"/>
  <sheetViews>
    <sheetView zoomScale="85" zoomScaleNormal="85" workbookViewId="0">
      <pane xSplit="3" ySplit="1" topLeftCell="D2" activePane="bottomRight" state="frozen"/>
      <selection activeCell="H9" sqref="H9"/>
      <selection pane="topRight" activeCell="H9" sqref="H9"/>
      <selection pane="bottomLeft" activeCell="H9" sqref="H9"/>
      <selection pane="bottomRight" activeCell="H9" sqref="H9"/>
    </sheetView>
  </sheetViews>
  <sheetFormatPr defaultColWidth="9.140625" defaultRowHeight="15" x14ac:dyDescent="0.25"/>
  <cols>
    <col min="1" max="1" width="30.140625" style="3" bestFit="1" customWidth="1"/>
    <col min="2" max="2" width="25.7109375" style="4" hidden="1" customWidth="1"/>
    <col min="3" max="3" width="25.7109375" style="5" hidden="1" customWidth="1"/>
    <col min="4" max="4" width="50.7109375" style="11" customWidth="1"/>
    <col min="5" max="5" width="50.7109375" style="12" customWidth="1"/>
    <col min="6" max="7" width="25.7109375" style="13" customWidth="1"/>
    <col min="8" max="8" width="25.7109375" style="71" customWidth="1"/>
    <col min="9" max="9" width="50.7109375" style="90" customWidth="1"/>
    <col min="10" max="10" width="12.7109375" style="91" customWidth="1"/>
    <col min="11" max="12" width="12.7109375" style="92" customWidth="1"/>
    <col min="13" max="14" width="8.7109375" style="92" customWidth="1"/>
    <col min="15" max="15" width="60.7109375" style="67" customWidth="1"/>
    <col min="16" max="16" width="20.7109375" style="67" customWidth="1"/>
    <col min="17" max="19" width="9.140625" style="24"/>
    <col min="20" max="20" width="12.28515625" style="24" bestFit="1" customWidth="1"/>
    <col min="21" max="21" width="9.42578125" style="24" bestFit="1" customWidth="1"/>
    <col min="22" max="16384" width="9.140625" style="24"/>
  </cols>
  <sheetData>
    <row r="1" spans="1:20" s="22" customFormat="1" ht="45.75" thickBot="1" x14ac:dyDescent="0.3">
      <c r="A1" s="8" t="s">
        <v>1</v>
      </c>
      <c r="B1" s="8" t="s">
        <v>58</v>
      </c>
      <c r="C1" s="9" t="s">
        <v>19</v>
      </c>
      <c r="D1" s="10" t="s">
        <v>2</v>
      </c>
      <c r="E1" s="9" t="s">
        <v>3</v>
      </c>
      <c r="F1" s="8" t="s">
        <v>39</v>
      </c>
      <c r="G1" s="8" t="s">
        <v>54</v>
      </c>
      <c r="H1" s="70" t="s">
        <v>111</v>
      </c>
      <c r="I1" s="70" t="s">
        <v>88</v>
      </c>
      <c r="J1" s="89" t="s">
        <v>4</v>
      </c>
      <c r="K1" s="70" t="s">
        <v>7</v>
      </c>
      <c r="L1" s="70" t="s">
        <v>26</v>
      </c>
      <c r="M1" s="70" t="s">
        <v>109</v>
      </c>
      <c r="N1" s="70" t="s">
        <v>110</v>
      </c>
      <c r="O1" s="68" t="s">
        <v>8</v>
      </c>
      <c r="P1" s="68" t="s">
        <v>157</v>
      </c>
    </row>
    <row r="2" spans="1:20" s="121" customFormat="1" ht="45" customHeight="1" thickTop="1" x14ac:dyDescent="0.25">
      <c r="A2" s="108" t="s">
        <v>265</v>
      </c>
      <c r="B2" s="109" t="s">
        <v>87</v>
      </c>
      <c r="C2" s="110" t="s">
        <v>75</v>
      </c>
      <c r="D2" s="111" t="s">
        <v>73</v>
      </c>
      <c r="E2" s="112" t="s">
        <v>84</v>
      </c>
      <c r="F2" s="113" t="s">
        <v>72</v>
      </c>
      <c r="G2" s="114" t="s">
        <v>81</v>
      </c>
      <c r="H2" s="115" t="s">
        <v>98</v>
      </c>
      <c r="I2" s="116" t="s">
        <v>152</v>
      </c>
      <c r="J2" s="117">
        <v>10</v>
      </c>
      <c r="K2" s="118">
        <v>9</v>
      </c>
      <c r="L2" s="119">
        <v>1.5</v>
      </c>
      <c r="M2" s="114">
        <v>-2</v>
      </c>
      <c r="N2" s="114">
        <v>3</v>
      </c>
      <c r="O2" s="120" t="s">
        <v>112</v>
      </c>
      <c r="P2" s="120"/>
    </row>
    <row r="3" spans="1:20" s="128" customFormat="1" ht="45" customHeight="1" x14ac:dyDescent="0.25">
      <c r="A3" s="21" t="s">
        <v>89</v>
      </c>
      <c r="B3" s="20" t="s">
        <v>87</v>
      </c>
      <c r="C3" s="16" t="s">
        <v>75</v>
      </c>
      <c r="D3" s="19" t="s">
        <v>85</v>
      </c>
      <c r="E3" s="17" t="s">
        <v>61</v>
      </c>
      <c r="F3" s="15" t="s">
        <v>72</v>
      </c>
      <c r="G3" s="18" t="s">
        <v>82</v>
      </c>
      <c r="H3" s="122" t="s">
        <v>98</v>
      </c>
      <c r="I3" s="123" t="s">
        <v>153</v>
      </c>
      <c r="J3" s="124">
        <v>10</v>
      </c>
      <c r="K3" s="125">
        <v>8</v>
      </c>
      <c r="L3" s="126">
        <v>0.5</v>
      </c>
      <c r="M3" s="18">
        <f t="shared" ref="M3:M4" si="0">IF(J3&lt;&gt;J2,N2,M2)</f>
        <v>-2</v>
      </c>
      <c r="N3" s="18">
        <f t="shared" ref="N3:N10" si="1">IF(ISNUMBER(SEARCH("Yes", H3)),M3+SUMIFS(L:L,J:J,J3),M3)</f>
        <v>3</v>
      </c>
      <c r="O3" s="127" t="s">
        <v>264</v>
      </c>
      <c r="P3" s="127"/>
    </row>
    <row r="4" spans="1:20" s="107" customFormat="1" ht="45" customHeight="1" x14ac:dyDescent="0.25">
      <c r="A4" s="93" t="s">
        <v>114</v>
      </c>
      <c r="B4" s="94" t="s">
        <v>87</v>
      </c>
      <c r="C4" s="95" t="s">
        <v>75</v>
      </c>
      <c r="D4" s="96" t="s">
        <v>115</v>
      </c>
      <c r="E4" s="97" t="s">
        <v>116</v>
      </c>
      <c r="F4" s="98" t="s">
        <v>117</v>
      </c>
      <c r="G4" s="99" t="s">
        <v>122</v>
      </c>
      <c r="H4" s="100" t="s">
        <v>121</v>
      </c>
      <c r="I4" s="101" t="s">
        <v>151</v>
      </c>
      <c r="J4" s="102">
        <v>10</v>
      </c>
      <c r="K4" s="103">
        <v>9</v>
      </c>
      <c r="L4" s="104">
        <v>3</v>
      </c>
      <c r="M4" s="105">
        <f t="shared" si="0"/>
        <v>-2</v>
      </c>
      <c r="N4" s="105">
        <f t="shared" si="1"/>
        <v>3</v>
      </c>
      <c r="O4" s="106" t="s">
        <v>118</v>
      </c>
      <c r="P4" s="106"/>
    </row>
    <row r="5" spans="1:20" s="143" customFormat="1" ht="45" customHeight="1" x14ac:dyDescent="0.25">
      <c r="A5" s="129" t="s">
        <v>90</v>
      </c>
      <c r="B5" s="130" t="s">
        <v>14</v>
      </c>
      <c r="C5" s="131" t="s">
        <v>24</v>
      </c>
      <c r="D5" s="132" t="s">
        <v>25</v>
      </c>
      <c r="E5" s="133" t="s">
        <v>32</v>
      </c>
      <c r="F5" s="134" t="s">
        <v>63</v>
      </c>
      <c r="G5" s="135" t="s">
        <v>64</v>
      </c>
      <c r="H5" s="136" t="s">
        <v>74</v>
      </c>
      <c r="I5" s="137" t="s">
        <v>154</v>
      </c>
      <c r="J5" s="138">
        <v>9</v>
      </c>
      <c r="K5" s="139">
        <v>4</v>
      </c>
      <c r="L5" s="140">
        <v>5</v>
      </c>
      <c r="M5" s="141">
        <f>IF(J5&lt;&gt;J4,N4,M4)</f>
        <v>3</v>
      </c>
      <c r="N5" s="141">
        <f t="shared" si="1"/>
        <v>3</v>
      </c>
      <c r="O5" s="142" t="s">
        <v>71</v>
      </c>
      <c r="P5" s="142"/>
    </row>
    <row r="6" spans="1:20" s="107" customFormat="1" ht="45" customHeight="1" x14ac:dyDescent="0.25">
      <c r="A6" s="146" t="s">
        <v>38</v>
      </c>
      <c r="B6" s="94" t="s">
        <v>34</v>
      </c>
      <c r="C6" s="95" t="s">
        <v>21</v>
      </c>
      <c r="D6" s="96" t="s">
        <v>45</v>
      </c>
      <c r="E6" s="97" t="s">
        <v>35</v>
      </c>
      <c r="F6" s="147" t="s">
        <v>44</v>
      </c>
      <c r="G6" s="148" t="s">
        <v>65</v>
      </c>
      <c r="H6" s="149" t="s">
        <v>99</v>
      </c>
      <c r="I6" s="101" t="s">
        <v>155</v>
      </c>
      <c r="J6" s="102">
        <v>8</v>
      </c>
      <c r="K6" s="103">
        <v>7</v>
      </c>
      <c r="L6" s="104">
        <v>1.5</v>
      </c>
      <c r="M6" s="105">
        <f t="shared" ref="M6:M10" si="2">IF(J6&lt;&gt;J5,N5,M5)</f>
        <v>3</v>
      </c>
      <c r="N6" s="105">
        <f t="shared" si="1"/>
        <v>4.5</v>
      </c>
      <c r="O6" s="106" t="s">
        <v>36</v>
      </c>
      <c r="P6" s="106"/>
    </row>
    <row r="7" spans="1:20" s="107" customFormat="1" ht="45" customHeight="1" x14ac:dyDescent="0.25">
      <c r="A7" s="93" t="s">
        <v>91</v>
      </c>
      <c r="B7" s="94" t="s">
        <v>22</v>
      </c>
      <c r="C7" s="95" t="s">
        <v>13</v>
      </c>
      <c r="D7" s="96" t="s">
        <v>27</v>
      </c>
      <c r="E7" s="97" t="s">
        <v>46</v>
      </c>
      <c r="F7" s="147" t="s">
        <v>42</v>
      </c>
      <c r="G7" s="148" t="s">
        <v>43</v>
      </c>
      <c r="H7" s="149" t="s">
        <v>101</v>
      </c>
      <c r="I7" s="155" t="s">
        <v>158</v>
      </c>
      <c r="J7" s="102">
        <v>7</v>
      </c>
      <c r="K7" s="156">
        <v>6</v>
      </c>
      <c r="L7" s="157">
        <v>2</v>
      </c>
      <c r="M7" s="158">
        <f t="shared" si="2"/>
        <v>4.5</v>
      </c>
      <c r="N7" s="158">
        <f t="shared" si="1"/>
        <v>6.5</v>
      </c>
      <c r="O7" s="106" t="s">
        <v>100</v>
      </c>
      <c r="P7" s="106"/>
    </row>
    <row r="8" spans="1:20" s="107" customFormat="1" ht="45" customHeight="1" x14ac:dyDescent="0.25">
      <c r="A8" s="93" t="s">
        <v>92</v>
      </c>
      <c r="B8" s="94" t="s">
        <v>57</v>
      </c>
      <c r="C8" s="95" t="s">
        <v>24</v>
      </c>
      <c r="D8" s="96" t="s">
        <v>105</v>
      </c>
      <c r="E8" s="97" t="s">
        <v>76</v>
      </c>
      <c r="F8" s="98" t="s">
        <v>77</v>
      </c>
      <c r="G8" s="105" t="s">
        <v>78</v>
      </c>
      <c r="H8" s="100" t="s">
        <v>104</v>
      </c>
      <c r="I8" s="101" t="s">
        <v>160</v>
      </c>
      <c r="J8" s="102">
        <v>6</v>
      </c>
      <c r="K8" s="103">
        <v>10</v>
      </c>
      <c r="L8" s="104">
        <v>1.5</v>
      </c>
      <c r="M8" s="105">
        <f t="shared" si="2"/>
        <v>6.5</v>
      </c>
      <c r="N8" s="105">
        <f t="shared" si="1"/>
        <v>8</v>
      </c>
      <c r="O8" s="106" t="s">
        <v>102</v>
      </c>
      <c r="P8" s="106"/>
    </row>
    <row r="9" spans="1:20" s="25" customFormat="1" ht="90" customHeight="1" x14ac:dyDescent="0.25">
      <c r="A9" s="41" t="s">
        <v>93</v>
      </c>
      <c r="B9" s="79" t="s">
        <v>23</v>
      </c>
      <c r="C9" s="80" t="s">
        <v>20</v>
      </c>
      <c r="D9" s="81" t="s">
        <v>48</v>
      </c>
      <c r="E9" s="82" t="s">
        <v>18</v>
      </c>
      <c r="F9" s="55" t="s">
        <v>40</v>
      </c>
      <c r="G9" s="83" t="s">
        <v>41</v>
      </c>
      <c r="H9" s="56" t="s">
        <v>103</v>
      </c>
      <c r="I9" s="84" t="s">
        <v>159</v>
      </c>
      <c r="J9" s="59">
        <v>5</v>
      </c>
      <c r="K9" s="60">
        <v>10</v>
      </c>
      <c r="L9" s="87">
        <v>5</v>
      </c>
      <c r="M9" s="88">
        <f t="shared" si="2"/>
        <v>8</v>
      </c>
      <c r="N9" s="88">
        <f t="shared" si="1"/>
        <v>16</v>
      </c>
      <c r="O9" s="47" t="s">
        <v>37</v>
      </c>
      <c r="P9" s="47"/>
      <c r="T9" s="197"/>
    </row>
    <row r="10" spans="1:20" ht="45" customHeight="1" x14ac:dyDescent="0.25">
      <c r="A10" s="41" t="s">
        <v>95</v>
      </c>
      <c r="B10" s="79" t="s">
        <v>5</v>
      </c>
      <c r="C10" s="80" t="s">
        <v>21</v>
      </c>
      <c r="D10" s="81" t="s">
        <v>30</v>
      </c>
      <c r="E10" s="82" t="s">
        <v>31</v>
      </c>
      <c r="F10" s="55" t="s">
        <v>53</v>
      </c>
      <c r="G10" s="83" t="s">
        <v>52</v>
      </c>
      <c r="H10" s="56" t="s">
        <v>107</v>
      </c>
      <c r="I10" s="84" t="s">
        <v>161</v>
      </c>
      <c r="J10" s="59">
        <v>5</v>
      </c>
      <c r="K10" s="46">
        <v>7</v>
      </c>
      <c r="L10" s="85">
        <v>1</v>
      </c>
      <c r="M10" s="86">
        <f t="shared" si="2"/>
        <v>8</v>
      </c>
      <c r="N10" s="86">
        <f t="shared" si="1"/>
        <v>16</v>
      </c>
      <c r="O10" s="47" t="s">
        <v>28</v>
      </c>
      <c r="P10" s="47"/>
    </row>
    <row r="11" spans="1:20" ht="45" customHeight="1" x14ac:dyDescent="0.25">
      <c r="A11" s="41" t="s">
        <v>144</v>
      </c>
      <c r="B11" s="79" t="s">
        <v>146</v>
      </c>
      <c r="C11" s="80" t="s">
        <v>21</v>
      </c>
      <c r="D11" s="81" t="s">
        <v>145</v>
      </c>
      <c r="E11" s="82" t="s">
        <v>147</v>
      </c>
      <c r="F11" s="55" t="s">
        <v>148</v>
      </c>
      <c r="G11" s="83" t="s">
        <v>149</v>
      </c>
      <c r="H11" s="56" t="s">
        <v>150</v>
      </c>
      <c r="I11" s="84" t="s">
        <v>162</v>
      </c>
      <c r="J11" s="59">
        <v>5</v>
      </c>
      <c r="K11" s="46">
        <v>7</v>
      </c>
      <c r="L11" s="85">
        <v>2</v>
      </c>
      <c r="M11" s="86">
        <f t="shared" ref="M11:M15" si="3">IF(J11&lt;&gt;J10,N10,M10)</f>
        <v>8</v>
      </c>
      <c r="N11" s="86">
        <f t="shared" ref="N11:N15" si="4">IF(ISNUMBER(SEARCH("Yes", H11)),M11+SUMIFS(L:L,J:J,J11),M11)</f>
        <v>16</v>
      </c>
      <c r="O11" s="47" t="s">
        <v>163</v>
      </c>
      <c r="P11" s="47"/>
    </row>
    <row r="12" spans="1:20" s="107" customFormat="1" ht="45" customHeight="1" x14ac:dyDescent="0.25">
      <c r="A12" s="93" t="s">
        <v>97</v>
      </c>
      <c r="B12" s="159" t="s">
        <v>6</v>
      </c>
      <c r="C12" s="160" t="s">
        <v>56</v>
      </c>
      <c r="D12" s="161" t="s">
        <v>47</v>
      </c>
      <c r="E12" s="162" t="s">
        <v>49</v>
      </c>
      <c r="F12" s="163" t="s">
        <v>66</v>
      </c>
      <c r="G12" s="164" t="s">
        <v>67</v>
      </c>
      <c r="H12" s="165" t="s">
        <v>156</v>
      </c>
      <c r="I12" s="166" t="s">
        <v>166</v>
      </c>
      <c r="J12" s="167">
        <v>4</v>
      </c>
      <c r="K12" s="168">
        <v>2</v>
      </c>
      <c r="L12" s="169">
        <v>1.5</v>
      </c>
      <c r="M12" s="170">
        <f t="shared" si="3"/>
        <v>16</v>
      </c>
      <c r="N12" s="170">
        <f t="shared" si="4"/>
        <v>16</v>
      </c>
      <c r="O12" s="171" t="s">
        <v>108</v>
      </c>
      <c r="P12" s="171"/>
    </row>
    <row r="13" spans="1:20" ht="45" customHeight="1" x14ac:dyDescent="0.25">
      <c r="A13" s="54" t="s">
        <v>94</v>
      </c>
      <c r="B13" s="79" t="s">
        <v>22</v>
      </c>
      <c r="C13" s="80" t="s">
        <v>13</v>
      </c>
      <c r="D13" s="81" t="s">
        <v>27</v>
      </c>
      <c r="E13" s="82" t="s">
        <v>46</v>
      </c>
      <c r="F13" s="55" t="s">
        <v>51</v>
      </c>
      <c r="G13" s="83" t="s">
        <v>50</v>
      </c>
      <c r="H13" s="56" t="s">
        <v>106</v>
      </c>
      <c r="I13" s="84" t="s">
        <v>165</v>
      </c>
      <c r="J13" s="45">
        <v>3</v>
      </c>
      <c r="K13" s="46">
        <v>9</v>
      </c>
      <c r="L13" s="85">
        <v>3</v>
      </c>
      <c r="M13" s="86">
        <f t="shared" si="3"/>
        <v>16</v>
      </c>
      <c r="N13" s="86">
        <f t="shared" si="4"/>
        <v>19</v>
      </c>
      <c r="O13" s="47" t="s">
        <v>29</v>
      </c>
      <c r="P13" s="47"/>
    </row>
    <row r="14" spans="1:20" ht="45" customHeight="1" x14ac:dyDescent="0.25">
      <c r="A14" s="41" t="s">
        <v>120</v>
      </c>
      <c r="B14" s="79" t="s">
        <v>5</v>
      </c>
      <c r="C14" s="80" t="s">
        <v>72</v>
      </c>
      <c r="D14" s="81" t="s">
        <v>60</v>
      </c>
      <c r="E14" s="82" t="s">
        <v>70</v>
      </c>
      <c r="F14" s="42" t="s">
        <v>72</v>
      </c>
      <c r="G14" s="86" t="s">
        <v>80</v>
      </c>
      <c r="H14" s="43" t="s">
        <v>119</v>
      </c>
      <c r="I14" s="84" t="s">
        <v>167</v>
      </c>
      <c r="J14" s="45">
        <v>2</v>
      </c>
      <c r="K14" s="46">
        <v>8</v>
      </c>
      <c r="L14" s="85">
        <v>2</v>
      </c>
      <c r="M14" s="86">
        <f t="shared" si="3"/>
        <v>19</v>
      </c>
      <c r="N14" s="86">
        <f t="shared" si="4"/>
        <v>21</v>
      </c>
      <c r="O14" s="47" t="s">
        <v>83</v>
      </c>
      <c r="P14" s="47"/>
    </row>
    <row r="15" spans="1:20" ht="45" customHeight="1" x14ac:dyDescent="0.25">
      <c r="A15" s="41" t="s">
        <v>96</v>
      </c>
      <c r="B15" s="79" t="s">
        <v>5</v>
      </c>
      <c r="C15" s="80" t="s">
        <v>13</v>
      </c>
      <c r="D15" s="81" t="s">
        <v>59</v>
      </c>
      <c r="E15" s="82" t="s">
        <v>62</v>
      </c>
      <c r="F15" s="42" t="s">
        <v>68</v>
      </c>
      <c r="G15" s="86" t="s">
        <v>69</v>
      </c>
      <c r="H15" s="43" t="s">
        <v>164</v>
      </c>
      <c r="I15" s="84" t="s">
        <v>168</v>
      </c>
      <c r="J15" s="45">
        <v>1</v>
      </c>
      <c r="K15" s="46">
        <v>5</v>
      </c>
      <c r="L15" s="85">
        <v>1</v>
      </c>
      <c r="M15" s="86">
        <f t="shared" si="3"/>
        <v>21</v>
      </c>
      <c r="N15" s="86">
        <f t="shared" si="4"/>
        <v>22</v>
      </c>
      <c r="O15" s="47" t="s">
        <v>79</v>
      </c>
      <c r="P15" s="47"/>
    </row>
  </sheetData>
  <autoFilter ref="A1:O15" xr:uid="{00000000-0001-0000-0000-000000000000}">
    <sortState xmlns:xlrd2="http://schemas.microsoft.com/office/spreadsheetml/2017/richdata2" ref="A2:O15">
      <sortCondition descending="1" ref="J1:J15"/>
    </sortState>
  </autoFilter>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3A6D8-97C8-42D4-9AE3-D0C7243F87F8}">
  <sheetPr>
    <tabColor theme="8" tint="0.79998168889431442"/>
  </sheetPr>
  <dimension ref="A1:F14"/>
  <sheetViews>
    <sheetView workbookViewId="0">
      <selection activeCell="C24" sqref="C24"/>
    </sheetView>
  </sheetViews>
  <sheetFormatPr defaultRowHeight="15" x14ac:dyDescent="0.25"/>
  <cols>
    <col min="1" max="1" width="9.140625" style="144"/>
    <col min="2" max="2" width="16.140625" style="144" bestFit="1" customWidth="1"/>
    <col min="3" max="3" width="120.7109375" style="144" customWidth="1"/>
    <col min="4" max="6" width="20.7109375" style="144" customWidth="1"/>
    <col min="7" max="16384" width="9.140625" style="144"/>
  </cols>
  <sheetData>
    <row r="1" spans="1:6" s="145" customFormat="1" ht="15.75" thickBot="1" x14ac:dyDescent="0.3">
      <c r="A1" s="73" t="s">
        <v>0</v>
      </c>
      <c r="B1" s="73" t="s">
        <v>130</v>
      </c>
      <c r="C1" s="73" t="s">
        <v>127</v>
      </c>
      <c r="D1" s="73" t="s">
        <v>192</v>
      </c>
      <c r="E1" s="73" t="s">
        <v>189</v>
      </c>
      <c r="F1" s="73" t="s">
        <v>176</v>
      </c>
    </row>
    <row r="2" spans="1:6" ht="15.75" thickTop="1" x14ac:dyDescent="0.25">
      <c r="B2" s="144" t="s">
        <v>177</v>
      </c>
      <c r="D2" s="144" t="s">
        <v>196</v>
      </c>
      <c r="E2" s="144">
        <v>1</v>
      </c>
    </row>
    <row r="3" spans="1:6" x14ac:dyDescent="0.25">
      <c r="B3" s="144" t="s">
        <v>178</v>
      </c>
      <c r="D3" s="144" t="s">
        <v>196</v>
      </c>
      <c r="E3" s="144">
        <v>1</v>
      </c>
    </row>
    <row r="4" spans="1:6" x14ac:dyDescent="0.25">
      <c r="B4" s="144" t="s">
        <v>179</v>
      </c>
      <c r="D4" s="144" t="s">
        <v>196</v>
      </c>
      <c r="E4" s="144">
        <v>1</v>
      </c>
    </row>
    <row r="5" spans="1:6" x14ac:dyDescent="0.25">
      <c r="B5" s="144" t="s">
        <v>180</v>
      </c>
      <c r="D5" s="144" t="s">
        <v>196</v>
      </c>
      <c r="E5" s="144">
        <v>1</v>
      </c>
    </row>
    <row r="6" spans="1:6" x14ac:dyDescent="0.25">
      <c r="B6" s="144" t="s">
        <v>181</v>
      </c>
      <c r="D6" s="144" t="s">
        <v>196</v>
      </c>
      <c r="E6" s="144">
        <v>1</v>
      </c>
    </row>
    <row r="7" spans="1:6" x14ac:dyDescent="0.25">
      <c r="B7" s="144" t="s">
        <v>182</v>
      </c>
      <c r="D7" s="144" t="s">
        <v>196</v>
      </c>
      <c r="E7" s="144">
        <v>1</v>
      </c>
    </row>
    <row r="8" spans="1:6" x14ac:dyDescent="0.25">
      <c r="B8" s="144" t="s">
        <v>183</v>
      </c>
      <c r="D8" s="144" t="s">
        <v>196</v>
      </c>
      <c r="E8" s="144">
        <v>1</v>
      </c>
    </row>
    <row r="9" spans="1:6" x14ac:dyDescent="0.25">
      <c r="B9" s="144" t="s">
        <v>184</v>
      </c>
      <c r="D9" s="144" t="s">
        <v>196</v>
      </c>
      <c r="E9" s="144">
        <v>1</v>
      </c>
    </row>
    <row r="10" spans="1:6" x14ac:dyDescent="0.25">
      <c r="B10" s="144" t="s">
        <v>185</v>
      </c>
      <c r="D10" s="144" t="s">
        <v>196</v>
      </c>
      <c r="E10" s="144">
        <v>1</v>
      </c>
    </row>
    <row r="11" spans="1:6" x14ac:dyDescent="0.25">
      <c r="B11" s="144" t="s">
        <v>186</v>
      </c>
      <c r="D11" s="144" t="s">
        <v>196</v>
      </c>
      <c r="E11" s="144">
        <v>1</v>
      </c>
    </row>
    <row r="12" spans="1:6" x14ac:dyDescent="0.25">
      <c r="B12" s="144" t="s">
        <v>187</v>
      </c>
      <c r="C12" s="144" t="s">
        <v>188</v>
      </c>
      <c r="D12" s="144" t="s">
        <v>193</v>
      </c>
      <c r="E12" s="144">
        <v>1</v>
      </c>
      <c r="F12" s="144">
        <v>0</v>
      </c>
    </row>
    <row r="13" spans="1:6" x14ac:dyDescent="0.25">
      <c r="B13" s="144" t="s">
        <v>190</v>
      </c>
      <c r="D13" s="144" t="s">
        <v>194</v>
      </c>
    </row>
    <row r="14" spans="1:6" x14ac:dyDescent="0.25">
      <c r="B14" s="144" t="s">
        <v>195</v>
      </c>
      <c r="D14" s="144" t="s">
        <v>191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4E697-14DA-42AB-805D-AE9B5B8C5A45}">
  <sheetPr>
    <tabColor theme="9" tint="0.79998168889431442"/>
  </sheetPr>
  <dimension ref="A1:L8"/>
  <sheetViews>
    <sheetView zoomScaleNormal="100" workbookViewId="0">
      <pane ySplit="1" topLeftCell="A2" activePane="bottomLeft" state="frozen"/>
      <selection activeCell="H9" sqref="H9"/>
      <selection pane="bottomLeft" activeCell="H9" sqref="H9"/>
    </sheetView>
  </sheetViews>
  <sheetFormatPr defaultRowHeight="15" x14ac:dyDescent="0.25"/>
  <cols>
    <col min="1" max="1" width="21.85546875" bestFit="1" customWidth="1"/>
    <col min="2" max="2" width="21.85546875" customWidth="1"/>
    <col min="4" max="6" width="11.85546875" style="76" bestFit="1" customWidth="1"/>
    <col min="7" max="7" width="15.7109375" style="76" bestFit="1" customWidth="1"/>
    <col min="8" max="8" width="10.42578125" bestFit="1" customWidth="1"/>
    <col min="12" max="12" width="150.7109375" customWidth="1"/>
  </cols>
  <sheetData>
    <row r="1" spans="1:12" s="74" customFormat="1" ht="45.75" thickBot="1" x14ac:dyDescent="0.3">
      <c r="A1" s="73" t="s">
        <v>130</v>
      </c>
      <c r="B1" s="73" t="s">
        <v>213</v>
      </c>
      <c r="C1" s="73" t="s">
        <v>132</v>
      </c>
      <c r="D1" s="77" t="s">
        <v>134</v>
      </c>
      <c r="E1" s="77" t="s">
        <v>135</v>
      </c>
      <c r="F1" s="77" t="s">
        <v>216</v>
      </c>
      <c r="G1" s="77" t="s">
        <v>199</v>
      </c>
      <c r="H1" s="73" t="s">
        <v>138</v>
      </c>
      <c r="I1" s="73" t="s">
        <v>136</v>
      </c>
      <c r="J1" s="75" t="s">
        <v>139</v>
      </c>
      <c r="K1" s="75" t="s">
        <v>137</v>
      </c>
      <c r="L1" s="75" t="s">
        <v>127</v>
      </c>
    </row>
    <row r="2" spans="1:12" ht="15.75" thickTop="1" x14ac:dyDescent="0.25">
      <c r="A2" t="s">
        <v>131</v>
      </c>
      <c r="C2" t="s">
        <v>133</v>
      </c>
      <c r="D2" s="76">
        <v>29221</v>
      </c>
      <c r="E2" s="76">
        <v>44109</v>
      </c>
      <c r="G2" s="76" t="s">
        <v>200</v>
      </c>
      <c r="H2" t="s">
        <v>218</v>
      </c>
      <c r="J2" t="s">
        <v>142</v>
      </c>
    </row>
    <row r="3" spans="1:12" x14ac:dyDescent="0.25">
      <c r="A3" t="s">
        <v>140</v>
      </c>
      <c r="C3" t="s">
        <v>133</v>
      </c>
      <c r="D3" s="76">
        <v>29221</v>
      </c>
      <c r="E3" s="76">
        <v>44109</v>
      </c>
      <c r="G3" s="76" t="s">
        <v>200</v>
      </c>
      <c r="H3" t="s">
        <v>218</v>
      </c>
      <c r="J3" t="s">
        <v>142</v>
      </c>
    </row>
    <row r="4" spans="1:12" x14ac:dyDescent="0.25">
      <c r="A4" t="s">
        <v>211</v>
      </c>
      <c r="B4">
        <v>4749</v>
      </c>
      <c r="C4" t="s">
        <v>133</v>
      </c>
      <c r="D4" s="76">
        <v>39083</v>
      </c>
      <c r="E4" s="76">
        <v>43831</v>
      </c>
      <c r="G4" s="76" t="s">
        <v>200</v>
      </c>
      <c r="H4" t="s">
        <v>218</v>
      </c>
    </row>
    <row r="5" spans="1:12" x14ac:dyDescent="0.25">
      <c r="A5" t="s">
        <v>202</v>
      </c>
      <c r="B5">
        <v>17</v>
      </c>
      <c r="C5" t="s">
        <v>201</v>
      </c>
      <c r="D5" s="76">
        <v>27760</v>
      </c>
      <c r="E5" s="76">
        <v>43101</v>
      </c>
      <c r="F5" s="76">
        <v>46023</v>
      </c>
      <c r="G5" s="76" t="s">
        <v>203</v>
      </c>
      <c r="H5" s="76" t="s">
        <v>141</v>
      </c>
      <c r="J5" t="s">
        <v>204</v>
      </c>
      <c r="L5" t="s">
        <v>205</v>
      </c>
    </row>
    <row r="6" spans="1:12" x14ac:dyDescent="0.25">
      <c r="A6" t="s">
        <v>206</v>
      </c>
      <c r="B6">
        <v>860</v>
      </c>
      <c r="C6" t="s">
        <v>201</v>
      </c>
      <c r="D6" s="76">
        <v>34335</v>
      </c>
      <c r="E6" s="76">
        <v>42736</v>
      </c>
      <c r="F6" s="76">
        <v>45658</v>
      </c>
      <c r="G6" s="76" t="s">
        <v>209</v>
      </c>
      <c r="H6" s="76" t="s">
        <v>212</v>
      </c>
      <c r="J6" t="s">
        <v>204</v>
      </c>
      <c r="L6" t="s">
        <v>208</v>
      </c>
    </row>
    <row r="7" spans="1:12" x14ac:dyDescent="0.25">
      <c r="A7" t="s">
        <v>207</v>
      </c>
      <c r="B7">
        <v>826</v>
      </c>
      <c r="C7" t="s">
        <v>201</v>
      </c>
      <c r="D7" s="76">
        <v>27760</v>
      </c>
      <c r="E7" s="76">
        <v>43951</v>
      </c>
      <c r="F7" s="76">
        <v>46023</v>
      </c>
      <c r="G7" s="76" t="s">
        <v>210</v>
      </c>
      <c r="H7" t="s">
        <v>218</v>
      </c>
      <c r="J7" t="s">
        <v>204</v>
      </c>
    </row>
    <row r="8" spans="1:12" x14ac:dyDescent="0.25">
      <c r="A8" t="s">
        <v>214</v>
      </c>
      <c r="B8">
        <v>11656</v>
      </c>
      <c r="C8" t="s">
        <v>215</v>
      </c>
      <c r="D8" s="76">
        <v>33970</v>
      </c>
      <c r="E8" s="76">
        <v>43462</v>
      </c>
      <c r="G8" s="76" t="s">
        <v>217</v>
      </c>
      <c r="H8" s="76" t="s">
        <v>141</v>
      </c>
    </row>
  </sheetData>
  <conditionalFormatting sqref="K2:K5 L5 K8:K31 K6:L7">
    <cfRule type="expression" dxfId="1" priority="1">
      <formula>IF(OR(K2="Yes",D2=""),FALSE, TRUE)</formula>
    </cfRule>
  </conditionalFormatting>
  <conditionalFormatting sqref="I2:I31">
    <cfRule type="expression" dxfId="0" priority="2">
      <formula>IF(OR(I2="Yes",A2=""),FALSE, TRUE)</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D0E78-71CC-4A4D-A65A-3E7CBAE30F9C}">
  <sheetPr>
    <tabColor theme="9" tint="0.79998168889431442"/>
  </sheetPr>
  <dimension ref="A1:H14"/>
  <sheetViews>
    <sheetView zoomScale="85" zoomScaleNormal="85" workbookViewId="0">
      <pane xSplit="1" ySplit="1" topLeftCell="B2" activePane="bottomRight" state="frozen"/>
      <selection activeCell="H9" sqref="H9"/>
      <selection pane="topRight" activeCell="H9" sqref="H9"/>
      <selection pane="bottomLeft" activeCell="H9" sqref="H9"/>
      <selection pane="bottomRight" activeCell="H9" sqref="H9"/>
    </sheetView>
  </sheetViews>
  <sheetFormatPr defaultColWidth="9.140625" defaultRowHeight="15" x14ac:dyDescent="0.25"/>
  <cols>
    <col min="1" max="1" width="30.140625" style="3" bestFit="1" customWidth="1"/>
    <col min="2" max="2" width="60.7109375" style="14" customWidth="1"/>
    <col min="3" max="3" width="12.7109375" style="6" customWidth="1"/>
    <col min="4" max="4" width="12.7109375" style="7" customWidth="1"/>
    <col min="5" max="5" width="25.7109375" style="13" customWidth="1"/>
    <col min="6" max="6" width="25.7109375" style="71" customWidth="1"/>
    <col min="7" max="7" width="25.7109375" style="72" customWidth="1"/>
    <col min="8" max="8" width="60.7109375" style="67" customWidth="1"/>
    <col min="9" max="16384" width="9.140625" style="24"/>
  </cols>
  <sheetData>
    <row r="1" spans="1:8" s="22" customFormat="1" ht="45.75" thickBot="1" x14ac:dyDescent="0.3">
      <c r="A1" s="8" t="s">
        <v>1</v>
      </c>
      <c r="B1" s="26" t="s">
        <v>127</v>
      </c>
      <c r="C1" s="10" t="s">
        <v>4</v>
      </c>
      <c r="D1" s="8" t="s">
        <v>7</v>
      </c>
      <c r="E1" s="8" t="s">
        <v>39</v>
      </c>
      <c r="F1" s="70" t="s">
        <v>111</v>
      </c>
      <c r="G1" s="70" t="s">
        <v>88</v>
      </c>
      <c r="H1" s="68" t="s">
        <v>113</v>
      </c>
    </row>
    <row r="2" spans="1:8" s="23" customFormat="1" ht="45" customHeight="1" thickTop="1" x14ac:dyDescent="0.25">
      <c r="A2" s="27" t="s">
        <v>128</v>
      </c>
      <c r="B2" s="33" t="s">
        <v>125</v>
      </c>
      <c r="C2" s="31"/>
      <c r="D2" s="32">
        <v>9</v>
      </c>
      <c r="E2" s="28" t="s">
        <v>72</v>
      </c>
      <c r="F2" s="29"/>
      <c r="G2" s="30"/>
      <c r="H2" s="33"/>
    </row>
    <row r="3" spans="1:8" ht="45" customHeight="1" x14ac:dyDescent="0.25">
      <c r="A3" s="34" t="s">
        <v>129</v>
      </c>
      <c r="B3" s="40" t="s">
        <v>143</v>
      </c>
      <c r="C3" s="38"/>
      <c r="D3" s="39">
        <v>8</v>
      </c>
      <c r="E3" s="35" t="s">
        <v>172</v>
      </c>
      <c r="F3" s="36"/>
      <c r="G3" s="37"/>
      <c r="H3" s="40"/>
    </row>
    <row r="4" spans="1:8" ht="45" customHeight="1" x14ac:dyDescent="0.25">
      <c r="A4" s="41" t="s">
        <v>169</v>
      </c>
      <c r="B4" s="47" t="s">
        <v>170</v>
      </c>
      <c r="C4" s="45"/>
      <c r="D4" s="46">
        <v>8</v>
      </c>
      <c r="E4" s="42" t="s">
        <v>171</v>
      </c>
      <c r="F4" s="43"/>
      <c r="G4" s="44"/>
      <c r="H4" s="47"/>
    </row>
    <row r="5" spans="1:8" ht="45" customHeight="1" x14ac:dyDescent="0.25">
      <c r="A5" s="41" t="s">
        <v>173</v>
      </c>
      <c r="B5" s="53"/>
      <c r="C5" s="51"/>
      <c r="D5" s="52"/>
      <c r="E5" s="48"/>
      <c r="F5" s="49"/>
      <c r="G5" s="50"/>
      <c r="H5" s="53"/>
    </row>
    <row r="6" spans="1:8" ht="45" customHeight="1" x14ac:dyDescent="0.25">
      <c r="A6" s="41" t="s">
        <v>175</v>
      </c>
      <c r="B6" s="47" t="s">
        <v>174</v>
      </c>
      <c r="C6" s="45"/>
      <c r="D6" s="46"/>
      <c r="E6" s="55"/>
      <c r="F6" s="56"/>
      <c r="G6" s="57"/>
      <c r="H6" s="47"/>
    </row>
    <row r="7" spans="1:8" ht="45" customHeight="1" x14ac:dyDescent="0.25">
      <c r="A7" s="41" t="s">
        <v>197</v>
      </c>
      <c r="B7" s="47" t="s">
        <v>198</v>
      </c>
      <c r="C7" s="45"/>
      <c r="D7" s="58"/>
      <c r="E7" s="55"/>
      <c r="F7" s="56"/>
      <c r="G7" s="57"/>
      <c r="H7" s="47"/>
    </row>
    <row r="8" spans="1:8" ht="45" customHeight="1" x14ac:dyDescent="0.25">
      <c r="A8" s="41"/>
      <c r="B8" s="47"/>
      <c r="C8" s="45"/>
      <c r="D8" s="46"/>
      <c r="E8" s="42"/>
      <c r="F8" s="43"/>
      <c r="G8" s="44"/>
      <c r="H8" s="47"/>
    </row>
    <row r="9" spans="1:8" s="25" customFormat="1" ht="90" customHeight="1" x14ac:dyDescent="0.25">
      <c r="A9" s="41"/>
      <c r="B9" s="47"/>
      <c r="C9" s="59"/>
      <c r="D9" s="60"/>
      <c r="E9" s="55"/>
      <c r="F9" s="56"/>
      <c r="G9" s="57"/>
      <c r="H9" s="47"/>
    </row>
    <row r="10" spans="1:8" ht="45" customHeight="1" x14ac:dyDescent="0.25">
      <c r="A10" s="41"/>
      <c r="B10" s="47"/>
      <c r="C10" s="59"/>
      <c r="D10" s="46"/>
      <c r="E10" s="55"/>
      <c r="F10" s="56"/>
      <c r="G10" s="57"/>
      <c r="H10" s="47"/>
    </row>
    <row r="11" spans="1:8" ht="45" customHeight="1" x14ac:dyDescent="0.25">
      <c r="A11" s="41"/>
      <c r="B11" s="66"/>
      <c r="C11" s="64"/>
      <c r="D11" s="65"/>
      <c r="E11" s="61"/>
      <c r="F11" s="62"/>
      <c r="G11" s="63"/>
      <c r="H11" s="66"/>
    </row>
    <row r="12" spans="1:8" ht="45" customHeight="1" x14ac:dyDescent="0.25">
      <c r="A12" s="54"/>
      <c r="B12" s="47"/>
      <c r="C12" s="45"/>
      <c r="D12" s="46"/>
      <c r="E12" s="55"/>
      <c r="F12" s="56"/>
      <c r="G12" s="57"/>
      <c r="H12" s="47"/>
    </row>
    <row r="13" spans="1:8" ht="45" customHeight="1" x14ac:dyDescent="0.25">
      <c r="A13" s="41"/>
      <c r="B13" s="47"/>
      <c r="C13" s="45"/>
      <c r="D13" s="46"/>
      <c r="E13" s="42"/>
      <c r="F13" s="43"/>
      <c r="G13" s="44"/>
      <c r="H13" s="47"/>
    </row>
    <row r="14" spans="1:8" ht="45" customHeight="1" x14ac:dyDescent="0.25">
      <c r="A14" s="41"/>
      <c r="B14" s="47"/>
      <c r="C14" s="45"/>
      <c r="D14" s="46"/>
      <c r="E14" s="42"/>
      <c r="F14" s="43"/>
      <c r="G14" s="44"/>
      <c r="H14" s="47"/>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F1DAF-5F35-4965-9F1F-1895AEDF9C0E}">
  <dimension ref="A1:J21"/>
  <sheetViews>
    <sheetView workbookViewId="0">
      <selection activeCell="O20" sqref="O20"/>
    </sheetView>
  </sheetViews>
  <sheetFormatPr defaultRowHeight="15" x14ac:dyDescent="0.25"/>
  <cols>
    <col min="2" max="2" width="30.7109375" customWidth="1"/>
  </cols>
  <sheetData>
    <row r="1" spans="1:2" s="2" customFormat="1" ht="15.75" thickBot="1" x14ac:dyDescent="0.3">
      <c r="A1" s="1" t="s">
        <v>0</v>
      </c>
      <c r="B1" s="1" t="s">
        <v>9</v>
      </c>
    </row>
    <row r="2" spans="1:2" ht="15.75" thickTop="1" x14ac:dyDescent="0.25">
      <c r="A2">
        <v>1</v>
      </c>
      <c r="B2" t="s">
        <v>10</v>
      </c>
    </row>
    <row r="3" spans="1:2" x14ac:dyDescent="0.25">
      <c r="A3">
        <v>2</v>
      </c>
      <c r="B3" t="s">
        <v>11</v>
      </c>
    </row>
    <row r="4" spans="1:2" x14ac:dyDescent="0.25">
      <c r="A4">
        <v>3</v>
      </c>
      <c r="B4" t="s">
        <v>12</v>
      </c>
    </row>
    <row r="5" spans="1:2" x14ac:dyDescent="0.25">
      <c r="A5">
        <v>4</v>
      </c>
      <c r="B5" t="s">
        <v>13</v>
      </c>
    </row>
    <row r="6" spans="1:2" x14ac:dyDescent="0.25">
      <c r="A6">
        <v>5</v>
      </c>
      <c r="B6" t="s">
        <v>14</v>
      </c>
    </row>
    <row r="7" spans="1:2" x14ac:dyDescent="0.25">
      <c r="A7">
        <v>6</v>
      </c>
      <c r="B7" t="s">
        <v>15</v>
      </c>
    </row>
    <row r="8" spans="1:2" x14ac:dyDescent="0.25">
      <c r="A8">
        <v>7</v>
      </c>
      <c r="B8" t="s">
        <v>16</v>
      </c>
    </row>
    <row r="9" spans="1:2" x14ac:dyDescent="0.25">
      <c r="A9">
        <v>8</v>
      </c>
      <c r="B9" t="s">
        <v>6</v>
      </c>
    </row>
    <row r="10" spans="1:2" x14ac:dyDescent="0.25">
      <c r="A10">
        <v>9</v>
      </c>
      <c r="B10" t="s">
        <v>17</v>
      </c>
    </row>
    <row r="11" spans="1:2" x14ac:dyDescent="0.25">
      <c r="A11">
        <v>10</v>
      </c>
      <c r="B11" t="s">
        <v>21</v>
      </c>
    </row>
    <row r="12" spans="1:2" x14ac:dyDescent="0.25">
      <c r="A12">
        <v>11</v>
      </c>
      <c r="B12" t="s">
        <v>33</v>
      </c>
    </row>
    <row r="13" spans="1:2" x14ac:dyDescent="0.25">
      <c r="A13">
        <v>12</v>
      </c>
      <c r="B13" t="s">
        <v>55</v>
      </c>
    </row>
    <row r="14" spans="1:2" x14ac:dyDescent="0.25">
      <c r="A14">
        <v>13</v>
      </c>
      <c r="B14" t="s">
        <v>57</v>
      </c>
    </row>
    <row r="15" spans="1:2" x14ac:dyDescent="0.25">
      <c r="A15">
        <v>14</v>
      </c>
      <c r="B15" t="s">
        <v>75</v>
      </c>
    </row>
    <row r="16" spans="1:2" x14ac:dyDescent="0.25">
      <c r="A16">
        <v>15</v>
      </c>
      <c r="B16" t="s">
        <v>86</v>
      </c>
    </row>
    <row r="21" spans="10:10" x14ac:dyDescent="0.25">
      <c r="J21" s="7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6EE78-61FD-42AC-A045-4FE7AB0E5850}">
  <sheetPr>
    <tabColor theme="4" tint="0.79998168889431442"/>
  </sheetPr>
  <dimension ref="A1:D7"/>
  <sheetViews>
    <sheetView zoomScaleNormal="100" workbookViewId="0">
      <selection activeCell="D31" sqref="D31"/>
    </sheetView>
  </sheetViews>
  <sheetFormatPr defaultRowHeight="15" x14ac:dyDescent="0.25"/>
  <cols>
    <col min="1" max="1" width="4.7109375" style="154" customWidth="1"/>
    <col min="2" max="2" width="40.7109375" style="152" customWidth="1"/>
    <col min="3" max="3" width="100.7109375" style="152" customWidth="1"/>
    <col min="4" max="4" width="120.7109375" style="152" customWidth="1"/>
    <col min="5" max="16384" width="9.140625" style="153"/>
  </cols>
  <sheetData>
    <row r="1" spans="1:4" s="151" customFormat="1" ht="15.75" thickBot="1" x14ac:dyDescent="0.3">
      <c r="A1" s="73" t="s">
        <v>0</v>
      </c>
      <c r="B1" s="150" t="s">
        <v>219</v>
      </c>
      <c r="C1" s="150" t="s">
        <v>127</v>
      </c>
      <c r="D1" s="150" t="s">
        <v>220</v>
      </c>
    </row>
    <row r="2" spans="1:4" ht="60.75" thickTop="1" x14ac:dyDescent="0.25">
      <c r="A2" s="154">
        <v>1</v>
      </c>
      <c r="B2" s="152" t="s">
        <v>224</v>
      </c>
      <c r="C2" s="152" t="s">
        <v>236</v>
      </c>
      <c r="D2" s="152" t="s">
        <v>225</v>
      </c>
    </row>
    <row r="3" spans="1:4" ht="45" x14ac:dyDescent="0.25">
      <c r="A3" s="154">
        <v>2</v>
      </c>
      <c r="B3" s="152" t="s">
        <v>221</v>
      </c>
      <c r="C3" s="152" t="s">
        <v>222</v>
      </c>
      <c r="D3" s="152" t="s">
        <v>233</v>
      </c>
    </row>
    <row r="4" spans="1:4" ht="30" x14ac:dyDescent="0.25">
      <c r="A4" s="154">
        <v>3</v>
      </c>
      <c r="B4" s="152" t="s">
        <v>226</v>
      </c>
      <c r="C4" s="152" t="s">
        <v>227</v>
      </c>
      <c r="D4" s="152" t="s">
        <v>234</v>
      </c>
    </row>
    <row r="5" spans="1:4" ht="30" x14ac:dyDescent="0.25">
      <c r="A5" s="154">
        <v>4</v>
      </c>
      <c r="B5" s="152" t="s">
        <v>228</v>
      </c>
      <c r="C5" s="152" t="s">
        <v>232</v>
      </c>
      <c r="D5" s="152" t="s">
        <v>231</v>
      </c>
    </row>
    <row r="6" spans="1:4" ht="30" x14ac:dyDescent="0.25">
      <c r="A6" s="154">
        <v>5</v>
      </c>
      <c r="B6" s="152" t="s">
        <v>229</v>
      </c>
      <c r="C6" s="152" t="s">
        <v>223</v>
      </c>
      <c r="D6" s="152" t="s">
        <v>230</v>
      </c>
    </row>
    <row r="7" spans="1:4" x14ac:dyDescent="0.25">
      <c r="A7" s="154">
        <v>6</v>
      </c>
      <c r="B7" s="152" t="s">
        <v>235</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E9723-48CB-44D6-9690-AF1878CFBFAF}">
  <sheetPr>
    <tabColor theme="4" tint="0.79998168889431442"/>
  </sheetPr>
  <dimension ref="A1:D17"/>
  <sheetViews>
    <sheetView tabSelected="1" workbookViewId="0">
      <selection activeCell="D31" sqref="D31"/>
    </sheetView>
  </sheetViews>
  <sheetFormatPr defaultRowHeight="15" x14ac:dyDescent="0.25"/>
  <cols>
    <col min="2" max="2" width="11.85546875" customWidth="1"/>
    <col min="3" max="3" width="15.7109375" bestFit="1" customWidth="1"/>
    <col min="4" max="4" width="159.85546875" bestFit="1" customWidth="1"/>
  </cols>
  <sheetData>
    <row r="1" spans="1:4" x14ac:dyDescent="0.25">
      <c r="A1" t="s">
        <v>294</v>
      </c>
    </row>
    <row r="2" spans="1:4" ht="15.75" thickBot="1" x14ac:dyDescent="0.3"/>
    <row r="3" spans="1:4" s="69" customFormat="1" ht="15.75" thickBot="1" x14ac:dyDescent="0.3">
      <c r="A3" s="244" t="s">
        <v>0</v>
      </c>
      <c r="B3" s="245" t="s">
        <v>130</v>
      </c>
      <c r="C3" s="245" t="s">
        <v>299</v>
      </c>
      <c r="D3" s="246" t="s">
        <v>127</v>
      </c>
    </row>
    <row r="4" spans="1:4" ht="15.75" thickTop="1" x14ac:dyDescent="0.25">
      <c r="A4" s="239">
        <v>1</v>
      </c>
      <c r="B4" s="173" t="s">
        <v>295</v>
      </c>
      <c r="C4" s="173" t="s">
        <v>300</v>
      </c>
      <c r="D4" s="240"/>
    </row>
    <row r="5" spans="1:4" x14ac:dyDescent="0.25">
      <c r="A5" s="239">
        <v>2</v>
      </c>
      <c r="B5" s="173" t="s">
        <v>296</v>
      </c>
      <c r="C5" s="173" t="s">
        <v>300</v>
      </c>
      <c r="D5" s="240"/>
    </row>
    <row r="6" spans="1:4" x14ac:dyDescent="0.25">
      <c r="A6" s="239">
        <v>3</v>
      </c>
      <c r="B6" s="173" t="s">
        <v>297</v>
      </c>
      <c r="C6" s="173" t="s">
        <v>300</v>
      </c>
      <c r="D6" s="240"/>
    </row>
    <row r="7" spans="1:4" x14ac:dyDescent="0.25">
      <c r="A7" s="239">
        <v>4</v>
      </c>
      <c r="B7" s="173" t="s">
        <v>298</v>
      </c>
      <c r="C7" s="173" t="s">
        <v>300</v>
      </c>
      <c r="D7" s="240"/>
    </row>
    <row r="8" spans="1:4" x14ac:dyDescent="0.25">
      <c r="A8" s="239">
        <v>5</v>
      </c>
      <c r="B8" s="173" t="s">
        <v>177</v>
      </c>
      <c r="C8" s="173" t="s">
        <v>301</v>
      </c>
      <c r="D8" s="240" t="s">
        <v>303</v>
      </c>
    </row>
    <row r="9" spans="1:4" x14ac:dyDescent="0.25">
      <c r="A9" s="239">
        <v>6</v>
      </c>
      <c r="B9" s="173" t="s">
        <v>178</v>
      </c>
      <c r="C9" s="247" t="s">
        <v>301</v>
      </c>
      <c r="D9" s="240" t="s">
        <v>304</v>
      </c>
    </row>
    <row r="10" spans="1:4" x14ac:dyDescent="0.25">
      <c r="A10" s="239">
        <v>7</v>
      </c>
      <c r="B10" s="173" t="s">
        <v>179</v>
      </c>
      <c r="C10" s="247" t="s">
        <v>301</v>
      </c>
      <c r="D10" s="240" t="s">
        <v>302</v>
      </c>
    </row>
    <row r="11" spans="1:4" x14ac:dyDescent="0.25">
      <c r="A11" s="239">
        <v>8</v>
      </c>
      <c r="B11" s="173" t="s">
        <v>180</v>
      </c>
      <c r="C11" s="247" t="s">
        <v>301</v>
      </c>
      <c r="D11" s="240" t="s">
        <v>305</v>
      </c>
    </row>
    <row r="12" spans="1:4" x14ac:dyDescent="0.25">
      <c r="A12" s="239">
        <v>9</v>
      </c>
      <c r="B12" s="173" t="s">
        <v>181</v>
      </c>
      <c r="C12" s="247" t="s">
        <v>306</v>
      </c>
      <c r="D12" s="240" t="s">
        <v>307</v>
      </c>
    </row>
    <row r="13" spans="1:4" x14ac:dyDescent="0.25">
      <c r="A13" s="239">
        <v>10</v>
      </c>
      <c r="B13" s="173" t="s">
        <v>182</v>
      </c>
      <c r="C13" s="247" t="s">
        <v>306</v>
      </c>
      <c r="D13" s="240" t="s">
        <v>309</v>
      </c>
    </row>
    <row r="14" spans="1:4" x14ac:dyDescent="0.25">
      <c r="A14" s="239">
        <v>11</v>
      </c>
      <c r="B14" s="173" t="s">
        <v>183</v>
      </c>
      <c r="C14" s="247" t="s">
        <v>306</v>
      </c>
      <c r="D14" s="240" t="s">
        <v>308</v>
      </c>
    </row>
    <row r="15" spans="1:4" x14ac:dyDescent="0.25">
      <c r="A15" s="239">
        <v>12</v>
      </c>
      <c r="B15" s="173" t="s">
        <v>184</v>
      </c>
      <c r="C15" s="247" t="s">
        <v>300</v>
      </c>
      <c r="D15" s="240"/>
    </row>
    <row r="16" spans="1:4" x14ac:dyDescent="0.25">
      <c r="A16" s="239">
        <v>13</v>
      </c>
      <c r="B16" s="173" t="s">
        <v>185</v>
      </c>
      <c r="C16" s="247" t="s">
        <v>300</v>
      </c>
      <c r="D16" s="240"/>
    </row>
    <row r="17" spans="1:4" ht="15.75" thickBot="1" x14ac:dyDescent="0.3">
      <c r="A17" s="241">
        <v>14</v>
      </c>
      <c r="B17" s="242" t="s">
        <v>186</v>
      </c>
      <c r="C17" s="248" t="s">
        <v>300</v>
      </c>
      <c r="D17" s="243"/>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BC478-B255-4AE7-8F80-4F329E7A5E8D}">
  <sheetPr>
    <tabColor theme="5" tint="0.79998168889431442"/>
  </sheetPr>
  <dimension ref="A1:B23"/>
  <sheetViews>
    <sheetView workbookViewId="0">
      <selection activeCell="B24" sqref="B24"/>
    </sheetView>
  </sheetViews>
  <sheetFormatPr defaultRowHeight="15" x14ac:dyDescent="0.25"/>
  <sheetData>
    <row r="1" spans="1:1" x14ac:dyDescent="0.25">
      <c r="A1">
        <v>1</v>
      </c>
    </row>
    <row r="21" spans="1:2" x14ac:dyDescent="0.25">
      <c r="A21">
        <v>2</v>
      </c>
      <c r="B21" t="s">
        <v>237</v>
      </c>
    </row>
    <row r="23" spans="1:2" x14ac:dyDescent="0.25">
      <c r="A23">
        <v>3</v>
      </c>
      <c r="B23" t="s">
        <v>238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Info</vt:lpstr>
      <vt:lpstr>NBr</vt:lpstr>
      <vt:lpstr>SFR_requirements</vt:lpstr>
      <vt:lpstr>NBr_TS_Ext</vt:lpstr>
      <vt:lpstr>NBr_minor</vt:lpstr>
      <vt:lpstr>Categories</vt:lpstr>
      <vt:lpstr>SFR_limitations</vt:lpstr>
      <vt:lpstr>SFR_Shp_eval</vt:lpstr>
      <vt:lpstr>iMOD_bugs</vt:lpstr>
      <vt:lpstr>RscEst</vt:lpstr>
      <vt:lpstr>SFR_extra_system_error</vt:lpstr>
      <vt:lpstr>SFR_extra_system_error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Karampasis, M. (Marios)</dc:creator>
  <cp:lastModifiedBy>Karampasis, M. (Marios)</cp:lastModifiedBy>
  <dcterms:created xsi:type="dcterms:W3CDTF">2015-06-05T18:19:34Z</dcterms:created>
  <dcterms:modified xsi:type="dcterms:W3CDTF">2025-07-08T11:29:21Z</dcterms:modified>
</cp:coreProperties>
</file>