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drawings/drawing2.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drawings/drawing3.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drawings/drawing4.xml" ContentType="application/vnd.openxmlformats-officedocument.drawing+xml"/>
  <Override PartName="/xl/drawings/drawing5.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G:\Mng\"/>
    </mc:Choice>
  </mc:AlternateContent>
  <xr:revisionPtr revIDLastSave="0" documentId="13_ncr:1_{ECE6B1C9-2E5F-4661-B0D0-BFD64681A301}" xr6:coauthVersionLast="47" xr6:coauthVersionMax="47" xr10:uidLastSave="{00000000-0000-0000-0000-000000000000}"/>
  <bookViews>
    <workbookView xWindow="-120" yWindow="-120" windowWidth="29040" windowHeight="15720" tabRatio="822" firstSheet="4" activeTab="11" xr2:uid="{00000000-000D-0000-FFFF-FFFF00000000}"/>
  </bookViews>
  <sheets>
    <sheet name="Info" sheetId="5" r:id="rId1"/>
    <sheet name="NBr" sheetId="1" r:id="rId2"/>
    <sheet name="SFR_requirements" sheetId="8" state="hidden" r:id="rId3"/>
    <sheet name="NBr_TS_Ext" sheetId="7" r:id="rId4"/>
    <sheet name="NBr_minor" sheetId="6" r:id="rId5"/>
    <sheet name="NBr_potential problems" sheetId="19" r:id="rId6"/>
    <sheet name="Categories" sheetId="2" state="hidden" r:id="rId7"/>
    <sheet name="SFR_limitations" sheetId="9" r:id="rId8"/>
    <sheet name="SFR_Shp_eval" sheetId="14" r:id="rId9"/>
    <sheet name="iMOD_bugs" sheetId="10" r:id="rId10"/>
    <sheet name="RscEst" sheetId="11" r:id="rId11"/>
    <sheet name="RscEstv2" sheetId="20" r:id="rId12"/>
    <sheet name="NBr32vsNBr30" sheetId="15" state="hidden" r:id="rId13"/>
    <sheet name="WBD_SHP_Eval_all" sheetId="16" state="hidden" r:id="rId14"/>
    <sheet name="WBD_SHP_Eval" sheetId="17" r:id="rId15"/>
    <sheet name="ErrorList" sheetId="18" r:id="rId16"/>
    <sheet name="SFR_extra_system_error" sheetId="12" state="hidden" r:id="rId17"/>
    <sheet name="SFR_extra_system_error (2)" sheetId="13" state="hidden" r:id="rId18"/>
  </sheets>
  <definedNames>
    <definedName name="_xlnm._FilterDatabase" localSheetId="1" hidden="1">NBr!$A$1:$O$15</definedName>
    <definedName name="_xlnm._FilterDatabase" localSheetId="4" hidden="1">NBr_minor!$A$1:$G$14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8" i="20" l="1"/>
  <c r="R9" i="20"/>
  <c r="S9" i="20" s="1"/>
  <c r="H9" i="20"/>
  <c r="R8" i="20"/>
  <c r="G4" i="20"/>
  <c r="G6" i="20" s="1"/>
  <c r="H6" i="20" s="1"/>
  <c r="H8" i="20" s="1"/>
  <c r="F4" i="20" l="1"/>
  <c r="I6" i="20"/>
  <c r="B6" i="20" s="1"/>
  <c r="I32" i="12"/>
  <c r="J32" i="12" s="1"/>
  <c r="I28" i="12"/>
  <c r="J28" i="12" s="1"/>
  <c r="I27" i="12"/>
  <c r="J27" i="12" s="1"/>
  <c r="I26" i="12"/>
  <c r="J26" i="12" s="1"/>
  <c r="I25" i="12"/>
  <c r="J25" i="12" s="1"/>
  <c r="I24" i="12"/>
  <c r="J24" i="12" s="1"/>
  <c r="I23" i="12"/>
  <c r="J23" i="12" s="1"/>
  <c r="I20" i="12"/>
  <c r="J20" i="12" s="1"/>
  <c r="I12" i="12"/>
  <c r="J12" i="12" s="1"/>
  <c r="I13" i="12"/>
  <c r="J13" i="12" s="1"/>
  <c r="I14" i="12"/>
  <c r="J14" i="12" s="1"/>
  <c r="I15" i="12"/>
  <c r="J15" i="12" s="1"/>
  <c r="I16" i="12"/>
  <c r="J16" i="12" s="1"/>
  <c r="I17" i="12"/>
  <c r="J17" i="12" s="1"/>
  <c r="I11" i="12"/>
  <c r="J11" i="12" s="1"/>
  <c r="J57" i="13"/>
  <c r="I57" i="13"/>
  <c r="J54" i="13"/>
  <c r="I54" i="13"/>
  <c r="J53" i="13"/>
  <c r="I53" i="13"/>
  <c r="J52" i="13"/>
  <c r="I52" i="13"/>
  <c r="J51" i="13"/>
  <c r="I51" i="13"/>
  <c r="J49" i="13"/>
  <c r="I49" i="13"/>
  <c r="J19" i="13"/>
  <c r="I19" i="13"/>
  <c r="J16" i="13"/>
  <c r="I16" i="13"/>
  <c r="J15" i="13"/>
  <c r="I15" i="13"/>
  <c r="J14" i="13"/>
  <c r="I14" i="13"/>
  <c r="J11" i="13"/>
  <c r="I11" i="13"/>
  <c r="J15" i="11" l="1"/>
  <c r="E15" i="11"/>
  <c r="H15" i="11" l="1"/>
  <c r="G15" i="11"/>
  <c r="F15" i="11"/>
  <c r="O16" i="11"/>
  <c r="O17" i="11"/>
  <c r="O15" i="11"/>
  <c r="L6" i="11"/>
  <c r="E6" i="11"/>
  <c r="I5" i="11"/>
  <c r="F5" i="11"/>
  <c r="I4" i="11"/>
  <c r="F4" i="11"/>
  <c r="L2" i="11"/>
  <c r="L3" i="11" s="1"/>
  <c r="L5" i="11" s="1"/>
  <c r="E3" i="11"/>
  <c r="J3" i="11" s="1"/>
  <c r="K3" i="11" s="1"/>
  <c r="M3" i="11" l="1"/>
  <c r="N3" i="11" s="1"/>
  <c r="O3" i="11" s="1"/>
  <c r="L4" i="11"/>
  <c r="E5" i="11"/>
  <c r="M6" i="11"/>
  <c r="N6" i="11" s="1"/>
  <c r="O6" i="11" s="1"/>
  <c r="M5" i="11"/>
  <c r="N5" i="11" s="1"/>
  <c r="O5" i="11" s="1"/>
  <c r="J5" i="11"/>
  <c r="K5" i="11" s="1"/>
  <c r="J6" i="11"/>
  <c r="K6" i="11" s="1"/>
  <c r="E2" i="11"/>
  <c r="M3" i="1"/>
  <c r="M4" i="1" s="1"/>
  <c r="N4" i="1" s="1"/>
  <c r="M5" i="1" s="1"/>
  <c r="N5" i="1" s="1"/>
  <c r="M6" i="1" s="1"/>
  <c r="N6" i="1" s="1"/>
  <c r="M7" i="1" s="1"/>
  <c r="N7" i="1" s="1"/>
  <c r="M8" i="1" s="1"/>
  <c r="N8" i="1" s="1"/>
  <c r="M9" i="1" s="1"/>
  <c r="J2" i="11" l="1"/>
  <c r="K2" i="11" s="1"/>
  <c r="E4" i="11"/>
  <c r="M2" i="11"/>
  <c r="N2" i="11" s="1"/>
  <c r="O2" i="11" s="1"/>
  <c r="M10" i="1"/>
  <c r="N9" i="1"/>
  <c r="N3" i="1"/>
  <c r="M4" i="11" l="1"/>
  <c r="N4" i="11" s="1"/>
  <c r="O4" i="11" s="1"/>
  <c r="J4" i="11"/>
  <c r="K4" i="11" s="1"/>
  <c r="N10" i="1"/>
  <c r="M11" i="1"/>
  <c r="N11" i="1" s="1"/>
  <c r="M12" i="1" s="1"/>
  <c r="N12" i="1" s="1"/>
  <c r="M13" i="1" s="1"/>
  <c r="N13" i="1" s="1"/>
  <c r="M14" i="1" s="1"/>
  <c r="N14" i="1" s="1"/>
  <c r="M15" i="1" s="1"/>
  <c r="N15"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tc={0152466C-BF42-4120-AB9F-CA09A3DF8FFE}</author>
    <author>tc={915D1641-DAAC-4AC5-9479-12AB4325BD99}</author>
    <author>tc={B92F2096-7B97-4D10-A758-E740869CD6F2}</author>
    <author>tc={1057346A-1320-4189-9493-48BA09C3B5C4}</author>
    <author>tc={992D75AC-A2B7-41BC-8EF2-9FA71A588F46}</author>
    <author>tc={77735806-5F98-48EC-AFCD-2CB59DEB3972}</author>
    <author>tc={EE695055-6C96-477E-BDF3-1E16BAFF48B8}</author>
    <author>tc={3A4C184C-3324-48FA-AC08-3E4B3676F2C9}</author>
    <author>tc={5C5F3072-7C96-4A67-BAD9-91FC35DCC1DE}</author>
    <author>tc={A7B63FC8-A29F-4140-BEE5-C187BB37A431}</author>
    <author>tc={85D304D9-444C-43A3-8E38-1C1D665BC7D1}</author>
    <author>tc={93AB49CC-88DD-4EF7-B658-3462170BDF1F}</author>
    <author>tc={41FF3231-7915-4B74-9F0D-62C7ABACFEBA}</author>
    <author>tc={C697CA6E-71DD-40E2-B1CD-B19B743BB7AB}</author>
    <author>tc={4EFB7AF7-FEDD-40FA-8FE2-19ED08164F15}</author>
    <author>tc={2264E3BE-76BC-4FE5-BBE2-2A8AFCA8D254}</author>
    <author>tc={B7EB34D7-4A40-426E-AEEF-217864EF6160}</author>
    <author>tc={4442B1B6-DA76-4945-9DB7-4AB2194A6D63}</author>
    <author>tc={FE62B74A-C7D4-49B2-B38D-166EDFC06351}</author>
    <author>tc={DDFE87C5-B50C-4CE0-B36D-508B47A817B5}</author>
    <author>tc={DB4C8532-60AF-49E9-AAF0-FF38CEF543DD}</author>
    <author>tc={D400B44D-5079-4F31-B9C2-232B5BEDBFFA}</author>
    <author>tc={0DCA76A3-C7B7-4782-9CDB-3123E1E0E2F7}</author>
    <author>tc={B3560EE7-B38A-4989-88BC-C89C489E52A4}</author>
    <author>tc={645E96B4-2289-4F8D-B741-941D59938681}</author>
    <author>tc={F5021CE7-DBD1-41DF-9618-DFDF48BDE66D}</author>
    <author>tc={B41CE1E3-7778-44D5-837F-122552FD1378}</author>
    <author>tc={1CDEED7C-F268-43DE-B5B5-96C0BDA0ED31}</author>
    <author>tc={D2946E44-B4F7-4526-9BCC-626710AE1669}</author>
    <author>tc={5D9F3407-1D37-4693-A330-39C8801220F4}</author>
  </authors>
  <commentList>
    <comment ref="J1" authorId="0" shapeId="0" xr:uid="{0152466C-BF42-4120-AB9F-CA09A3DF8FFE}">
      <text>
        <t>[Threaded comment]
Your version of Excel allows you to read this threaded comment; however, any edits to it will get removed if the file is opened in a newer version of Excel. Learn more: https://go.microsoft.com/fwlink/?linkid=870924
Comment:
    1-10. 10 being highest.</t>
      </text>
    </comment>
    <comment ref="K1" authorId="1" shapeId="0" xr:uid="{915D1641-DAAC-4AC5-9479-12AB4325BD99}">
      <text>
        <t>[Threaded comment]
Your version of Excel allows you to read this threaded comment; however, any edits to it will get removed if the file is opened in a newer version of Excel. Learn more: https://go.microsoft.com/fwlink/?linkid=870924
Comment:
    1-10. 10 being highest importance.</t>
      </text>
    </comment>
    <comment ref="M1" authorId="2" shapeId="0" xr:uid="{B92F2096-7B97-4D10-A758-E740869CD6F2}">
      <text>
        <t>[Threaded comment]
Your version of Excel allows you to read this threaded comment; however, any edits to it will get removed if the file is opened in a newer version of Excel. Learn more: https://go.microsoft.com/fwlink/?linkid=870924
Comment:
    Week number starting from the first full week of January - as was planned in the PhD proposal Gantt chart.
Reply:
    Numbers in parenthesis symbolize a potential earlier/later start. i.e. GWH calibration being checked in parallel with everything else until the end of the improvements.</t>
      </text>
    </comment>
    <comment ref="N1" authorId="3" shapeId="0" xr:uid="{1057346A-1320-4189-9493-48BA09C3B5C4}">
      <text>
        <t>[Threaded comment]
Your version of Excel allows you to read this threaded comment; however, any edits to it will get removed if the file is opened in a newer version of Excel. Learn more: https://go.microsoft.com/fwlink/?linkid=870924
Comment:
    Numbers in parenthesis symbolize a potential earlier/later start. i.e. GWH calibration being checked in parallel with everything else until the end of the improvements.</t>
      </text>
    </comment>
    <comment ref="O2" authorId="4" shapeId="0" xr:uid="{992D75AC-A2B7-41BC-8EF2-9FA71A588F46}">
      <text>
        <t>[Threaded comment]
Your version of Excel allows you to read this threaded comment; however, any edits to it will get removed if the file is opened in a newer version of Excel. Learn more: https://go.microsoft.com/fwlink/?linkid=870924
Comment:
     The sooner this is implemented, the easier our life becomes. Hence urgency in terms of priority.</t>
      </text>
    </comment>
    <comment ref="O3" authorId="5" shapeId="0" xr:uid="{77735806-5F98-48EC-AFCD-2CB59DEB3972}">
      <text>
        <t>[Threaded comment]
Your version of Excel allows you to read this threaded comment; however, any edits to it will get removed if the file is opened in a newer version of Excel. Learn more: https://go.microsoft.com/fwlink/?linkid=870924
Comment:
    What I mean is you can (and should) have multiple files of the same type in the same folder and they won't get confused for one another cause their name will contain the run number.</t>
      </text>
    </comment>
    <comment ref="H5" authorId="6" shapeId="0" xr:uid="{EE695055-6C96-477E-BDF3-1E16BAFF48B8}">
      <text>
        <t>[Threaded comment]
Your version of Excel allows you to read this threaded comment; however, any edits to it will get removed if the file is opened in a newer version of Excel. Learn more: https://go.microsoft.com/fwlink/?linkid=870924
Comment:
    Highly unlikely we'll do this. Would have more advantages if we were building a model from scratch.</t>
      </text>
    </comment>
    <comment ref="J5" authorId="7" shapeId="0" xr:uid="{3A4C184C-3324-48FA-AC08-3E4B3676F2C9}">
      <text>
        <t>[Threaded comment]
Your version of Excel allows you to read this threaded comment; however, any edits to it will get removed if the file is opened in a newer version of Excel. Learn more: https://go.microsoft.com/fwlink/?linkid=870924
Comment:
    This needs to happen first. Otherwise we'll have to almost repeat the other improvements.</t>
      </text>
    </comment>
    <comment ref="K5" authorId="8" shapeId="0" xr:uid="{5C5F3072-7C96-4A67-BAD9-91FC35DCC1DE}">
      <text>
        <t>[Threaded comment]
Your version of Excel allows you to read this threaded comment; however, any edits to it will get removed if the file is opened in a newer version of Excel. Learn more: https://go.microsoft.com/fwlink/?linkid=870924
Comment:
    Need to do more research on it:
1. Check how dense features (drainage, wells etc.) are compared to the model grid.
2. Investigation/Literature Review on improvements of UsG.</t>
      </text>
    </comment>
    <comment ref="F6" authorId="9" shapeId="0" xr:uid="{A7B63FC8-A29F-4140-BEE5-C187BB37A431}">
      <text>
        <t>[Threaded comment]
Your version of Excel allows you to read this threaded comment; however, any edits to it will get removed if the file is opened in a newer version of Excel. Learn more: https://go.microsoft.com/fwlink/?linkid=870924
Comment:
    At least up to the start of the KNMI'23 Sc TS.</t>
      </text>
    </comment>
    <comment ref="I7" authorId="10" shapeId="0" xr:uid="{85D304D9-444C-43A3-8E38-1C1D665BC7D1}">
      <text>
        <t>[Threaded comment]
Your version of Excel allows you to read this threaded comment; however, any edits to it will get removed if the file is opened in a newer version of Excel. Learn more: https://go.microsoft.com/fwlink/?linkid=870924
Comment:
    Might be worth using some automated process like PEST, but only after adding SFR, so that both can be calibrated at the same time.</t>
      </text>
    </comment>
    <comment ref="J7" authorId="11" shapeId="0" xr:uid="{93AB49CC-88DD-4EF7-B658-3462170BDF1F}">
      <text>
        <t>[Threaded comment]
Your version of Excel allows you to read this threaded comment; however, any edits to it will get removed if the file is opened in a newer version of Excel. Learn more: https://go.microsoft.com/fwlink/?linkid=870924
Comment:
    Could be lower if Deltares are going to work on this anyway. (then we can simply "steal" their improvements.)</t>
      </text>
    </comment>
    <comment ref="K7" authorId="12" shapeId="0" xr:uid="{41FF3231-7915-4B74-9F0D-62C7ABACFEBA}">
      <text>
        <t>[Threaded comment]
Your version of Excel allows you to read this threaded comment; however, any edits to it will get removed if the file is opened in a newer version of Excel. Learn more: https://go.microsoft.com/fwlink/?linkid=870924
Comment:
    Depends on how good the calibration is. If it's currently not good enough, then this can be as high as 9.</t>
      </text>
    </comment>
    <comment ref="A9" authorId="13" shapeId="0" xr:uid="{C697CA6E-71DD-40E2-B1CD-B19B743BB7AB}">
      <text>
        <t>[Threaded comment]
Your version of Excel allows you to read this threaded comment; however, any edits to it will get removed if the file is opened in a newer version of Excel. Learn more: https://go.microsoft.com/fwlink/?linkid=870924
Comment:
    Or D-HYDRO.</t>
      </text>
    </comment>
    <comment ref="B9" authorId="14" shapeId="0" xr:uid="{4EFB7AF7-FEDD-40FA-8FE2-19ED08164F15}">
      <text>
        <t>[Threaded comment]
Your version of Excel allows you to read this threaded comment; however, any edits to it will get removed if the file is opened in a newer version of Excel. Learn more: https://go.microsoft.com/fwlink/?linkid=870924
Comment:
    Model Integration: This change makes it an integrated model from a GW model.</t>
      </text>
    </comment>
    <comment ref="E9" authorId="15" shapeId="0" xr:uid="{2264E3BE-76BC-4FE5-BBE2-2A8AFCA8D254}">
      <text>
        <t>[Threaded comment]
Your version of Excel allows you to read this threaded comment; however, any edits to it will get removed if the file is opened in a newer version of Excel. Learn more: https://go.microsoft.com/fwlink/?linkid=870924
Comment:
    I have experience with creating routing networks.
Channel parameters can be calculated off of existing RIV parameters, but its probably better to get the detailed data as it'll help with the calibration of Str flows.</t>
      </text>
    </comment>
    <comment ref="I9" authorId="16" shapeId="0" xr:uid="{B7EB34D7-4A40-426E-AEEF-217864EF6160}">
      <text>
        <t>[Threaded comment]
Your version of Excel allows you to read this threaded comment; however, any edits to it will get removed if the file is opened in a newer version of Excel. Learn more: https://go.microsoft.com/fwlink/?linkid=870924
Comment:
    Don't forget to check if SFR/RibaSim can do anisotropic stream conductance.</t>
      </text>
    </comment>
    <comment ref="O9" authorId="17" shapeId="0" xr:uid="{4442B1B6-DA76-4945-9DB7-4AB2194A6D63}">
      <text>
        <t>[Threaded comment]
Your version of Excel allows you to read this threaded comment; however, any edits to it will get removed if the file is opened in a newer version of Excel. Learn more: https://go.microsoft.com/fwlink/?linkid=870924
Comment:
    Current way of calculating Str Rch or GW seepage (NetRCH= ∆lvgmodf*sc1-qmodf ) needs to be removed, as Str Rch/GW seepage will now be calculated by SFR. (Check Brabant model documentation for more info).
Reply:
    As I understand SFR and RibaSim work similarly, but I don't know much about RibaSim. On About iMOD - iMOD - oss.deltares.nl it says that SFR doesn't work with iMOD Suite, so RibaSim might be the only option currently. But I need to double check this. Or we could use iMOD 5 instead of suite.</t>
      </text>
    </comment>
    <comment ref="G10" authorId="18" shapeId="0" xr:uid="{FE62B74A-C7D4-49B2-B38D-166EDFC06351}">
      <text>
        <t>[Threaded comment]
Your version of Excel allows you to read this threaded comment; however, any edits to it will get removed if the file is opened in a newer version of Excel. Learn more: https://go.microsoft.com/fwlink/?linkid=870924
Comment:
    There might be a better way to do this with the SFR package. Use of DRN for this isn't ideal.</t>
      </text>
    </comment>
    <comment ref="H10" authorId="19" shapeId="0" xr:uid="{DDFE87C5-B50C-4CE0-B36D-508B47A817B5}">
      <text>
        <t>[Threaded comment]
Your version of Excel allows you to read this threaded comment; however, any edits to it will get removed if the file is opened in a newer version of Excel. Learn more: https://go.microsoft.com/fwlink/?linkid=870924
Comment:
    There might be a better way to do this with the SFR package. Use of DRN for this isn't ideal, but it can probably work as a back-up.</t>
      </text>
    </comment>
    <comment ref="H12" authorId="20" shapeId="0" xr:uid="{DB4C8532-60AF-49E9-AAF0-FF38CEF543DD}">
      <text>
        <t>[Threaded comment]
Your version of Excel allows you to read this threaded comment; however, any edits to it will get removed if the file is opened in a newer version of Excel. Learn more: https://go.microsoft.com/fwlink/?linkid=870924
Comment:
    Unless we use RibaSim instead of SFR, which will probably work with the multi-core solver.</t>
      </text>
    </comment>
    <comment ref="J12" authorId="21" shapeId="0" xr:uid="{D400B44D-5079-4F31-B9C2-232B5BEDBFFA}">
      <text>
        <t>[Threaded comment]
Your version of Excel allows you to read this threaded comment; however, any edits to it will get removed if the file is opened in a newer version of Excel. Learn more: https://go.microsoft.com/fwlink/?linkid=870924
Comment:
    Higher if on values having decreased runtimes ASAP.</t>
      </text>
    </comment>
    <comment ref="K12" authorId="22" shapeId="0" xr:uid="{0DCA76A3-C7B7-4782-9CDB-3123E1E0E2F7}">
      <text>
        <t>[Threaded comment]
Your version of Excel allows you to read this threaded comment; however, any edits to it will get removed if the file is opened in a newer version of Excel. Learn more: https://go.microsoft.com/fwlink/?linkid=870924
Comment:
    It's nice to have a Mdl that runs fast, but it's not necessary.</t>
      </text>
    </comment>
    <comment ref="K13" authorId="23" shapeId="0" xr:uid="{B3560EE7-B38A-4989-88BC-C89C489E52A4}">
      <text>
        <t>[Threaded comment]
Your version of Excel allows you to read this threaded comment; however, any edits to it will get removed if the file is opened in a newer version of Excel. Learn more: https://go.microsoft.com/fwlink/?linkid=870924
Comment:
    Much higher that GW, cause we know Str Dis has never been calibrated (in this Mdl).</t>
      </text>
    </comment>
    <comment ref="O13" authorId="24" shapeId="0" xr:uid="{645E96B4-2289-4F8D-B741-941D59938681}">
      <text>
        <t>[Threaded comment]
Your version of Excel allows you to read this threaded comment; however, any edits to it will get removed if the file is opened in a newer version of Excel. Learn more: https://go.microsoft.com/fwlink/?linkid=870924
Comment:
    Stream calibration is more complicated than head calibration by nature (more dynamic) and on top of that we're starting from scratch (while GWH calibration has been performed).</t>
      </text>
    </comment>
    <comment ref="F14" authorId="25" shapeId="0" xr:uid="{F5021CE7-DBD1-41DF-9618-DFDF48BDE66D}">
      <text>
        <t>[Threaded comment]
Your version of Excel allows you to read this threaded comment; however, any edits to it will get removed if the file is opened in a newer version of Excel. Learn more: https://go.microsoft.com/fwlink/?linkid=870924
Comment:
    Can't think of any at the time of writing, but I don't understand the process well enough yet.</t>
      </text>
    </comment>
    <comment ref="I14" authorId="26" shapeId="0" xr:uid="{B41CE1E3-7778-44D5-837F-122552FD1378}">
      <text>
        <t>[Threaded comment]
Your version of Excel allows you to read this threaded comment; however, any edits to it will get removed if the file is opened in a newer version of Excel. Learn more: https://go.microsoft.com/fwlink/?linkid=870924
Comment:
    If this is part of the compiled code, then this becomes much harder. Unless we get in contact with the right people.</t>
      </text>
    </comment>
    <comment ref="O14" authorId="27" shapeId="0" xr:uid="{1CDEED7C-F268-43DE-B5B5-96C0BDA0ED31}">
      <text>
        <t>[Threaded comment]
Your version of Excel allows you to read this threaded comment; however, any edits to it will get removed if the file is opened in a newer version of Excel. Learn more: https://go.microsoft.com/fwlink/?linkid=870924
Comment:
    Search for "The rotational period is 10 days " in the SIMGRO (MetaSWAP) manual.</t>
      </text>
    </comment>
    <comment ref="A15" authorId="28" shapeId="0" xr:uid="{D2946E44-B4F7-4526-9BCC-626710AE1669}">
      <text>
        <t>[Threaded comment]
Your version of Excel allows you to read this threaded comment; however, any edits to it will get removed if the file is opened in a newer version of Excel. Learn more: https://go.microsoft.com/fwlink/?linkid=870924
Comment:
    Infiltration capacity per day may be enough, but hourly might NOT be. This leads to more runoff.
Reply:
    Also when GWL above surface.
Reply:
    Ponding depth 2-10mm.</t>
      </text>
    </comment>
    <comment ref="I15" authorId="29" shapeId="0" xr:uid="{5D9F3407-1D37-4693-A330-39C8801220F4}">
      <text>
        <t xml:space="preserve">[Threaded comment]
Your version of Excel allows you to read this threaded comment; however, any edits to it will get removed if the file is opened in a newer version of Excel. Learn more: https://go.microsoft.com/fwlink/?linkid=870924
Comment:
    For hourly data, try
Meteorological datasets NHI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tc={15A3FBC4-A992-4067-9625-E00477E89E54}</author>
    <author>tc={F47377D2-DB22-48BD-B267-D756470B10CD}</author>
    <author>tc={51021B21-D9BA-4A5A-A695-7311ED30D49C}</author>
    <author>tc={A0D4D92F-F97F-4E4D-9E2D-7CECE4E5B881}</author>
    <author>tc={F4BD67AD-A2E6-4CEB-AD66-3C0C4ADD3B0B}</author>
    <author>tc={DBB861FB-04E1-49BE-9EA5-2D89AF54F60D}</author>
    <author>tc={5B374DC3-3119-4E34-A91B-C83666A6DAEF}</author>
    <author>tc={FDDC49D8-0FAA-45A7-BD57-1EECA209FBAA}</author>
    <author>tc={ED65844E-9A96-4AED-BAD8-3BA7AF601E65}</author>
    <author>tc={33FB2B50-261A-4BF3-8678-324B1DEC7969}</author>
    <author>tc={827DF360-A523-4B9C-96E3-B5AC17F6D9A1}</author>
    <author>tc={DDD1E8AA-5C68-4532-82E5-5BC228B92F0D}</author>
    <author>tc={B5497DBC-2982-4274-BA7F-A571FB0CE336}</author>
    <author>tc={41904AF7-D965-42D9-968B-58AD8784C0A0}</author>
    <author>tc={1B728C18-2C64-4DB3-9078-5ADCAE1C8554}</author>
    <author>tc={4D95EE53-CBFC-47B2-9A85-3526597EC627}</author>
    <author>tc={5E7105F8-E6CE-4CCF-BB41-A387CD559E07}</author>
    <author>tc={540140F6-E2FF-4747-A19D-7CEB6998D145}</author>
    <author>tc={9C5A220C-E90B-473B-AA2E-8567CF5CDBDA}</author>
    <author>tc={9A83A193-BF15-4092-9643-44D369CE0D87}</author>
  </authors>
  <commentList>
    <comment ref="B1" authorId="0" shapeId="0" xr:uid="{15A3FBC4-A992-4067-9625-E00477E89E54}">
      <text>
        <t>[Threaded comment]
Your version of Excel allows you to read this threaded comment; however, any edits to it will get removed if the file is opened in a newer version of Excel. Learn more: https://go.microsoft.com/fwlink/?linkid=870924
Comment:
    Only 1 SW calibration point was provided (close to the catchment outlet). It only contains data for 1990-2003, hence we need to confirm if the rest of the data is available for that period (to run a calibration Sim).</t>
      </text>
    </comment>
    <comment ref="K1" authorId="1" shapeId="0" xr:uid="{F47377D2-DB22-48BD-B267-D756470B10CD}">
      <text>
        <t>[Threaded comment]
Your version of Excel allows you to read this threaded comment; however, any edits to it will get removed if the file is opened in a newer version of Excel. Learn more: https://go.microsoft.com/fwlink/?linkid=870924
Comment:
    This means if the file references in some of the input files need to be extended.</t>
      </text>
    </comment>
    <comment ref="I2" authorId="2" shapeId="0" xr:uid="{51021B21-D9BA-4A5A-A695-7311ED30D49C}">
      <text>
        <t>[Threaded comment]
Your version of Excel allows you to read this threaded comment; however, any edits to it will get removed if the file is opened in a newer version of Excel. Learn more: https://go.microsoft.com/fwlink/?linkid=870924
Comment:
    Depends on when the KNMI TS start
Reply:
    KNMI TS start at 2036, so there is no way to achieve continuity. Thus, the primary factor for choosing the latest date of extend is the rest of the TS files/types (e.g. if it's really hard to get accurate WEL data for the present, then we'll stick to whatever is already available.</t>
      </text>
    </comment>
    <comment ref="I3" authorId="3" shapeId="0" xr:uid="{A0D4D92F-F97F-4E4D-9E2D-7CECE4E5B881}">
      <text>
        <t>[Threaded comment]
Your version of Excel allows you to read this threaded comment; however, any edits to it will get removed if the file is opened in a newer version of Excel. Learn more: https://go.microsoft.com/fwlink/?linkid=870924
Comment:
    Depends on when the KNMI TS start
Reply:
    KNMI TS start at 2036, so there is no way to achieve continuity. Thus, the primary factor for choosing the latest date of extend is the rest of the TS files/types (e.g. if it's really hard to get accurate WEL data for the present, then we'll stick to whatever is already available.</t>
      </text>
    </comment>
    <comment ref="C4" authorId="4" shapeId="0" xr:uid="{F4BD67AD-A2E6-4CEB-AD66-3C0C4ADD3B0B}">
      <text>
        <t>[Threaded comment]
Your version of Excel allows you to read this threaded comment; however, any edits to it will get removed if the file is opened in a newer version of Excel. Learn more: https://go.microsoft.com/fwlink/?linkid=870924
Comment:
    For each parameter</t>
      </text>
    </comment>
    <comment ref="I4" authorId="5" shapeId="0" xr:uid="{DBB861FB-04E1-49BE-9EA5-2D89AF54F60D}">
      <text>
        <t>[Threaded comment]
Your version of Excel allows you to read this threaded comment; however, any edits to it will get removed if the file is opened in a newer version of Excel. Learn more: https://go.microsoft.com/fwlink/?linkid=870924
Comment:
    Depends on when the KNMI TS start
Reply:
    KNMI TS start at 2036, so there is no way to achieve continuity. Thus, the primary factor for choosing the latest date of extend is the rest of the TS files/types (e.g. if it's really hard to get accurate WEL data for the present, then we'll stick to whatever is already available.</t>
      </text>
    </comment>
    <comment ref="E5" authorId="6" shapeId="0" xr:uid="{5B374DC3-3119-4E34-A91B-C83666A6DAEF}">
      <text>
        <t>[Threaded comment]
Your version of Excel allows you to read this threaded comment; however, any edits to it will get removed if the file is opened in a newer version of Excel. Learn more: https://go.microsoft.com/fwlink/?linkid=870924
Comment:
    All GWAbs of this group start on the same date, even if they're 0 for a long time.</t>
      </text>
    </comment>
    <comment ref="F5" authorId="7" shapeId="0" xr:uid="{FDDC49D8-0FAA-45A7-BD57-1EECA209FBAA}">
      <text>
        <t>[Threaded comment]
Your version of Excel allows you to read this threaded comment; however, any edits to it will get removed if the file is opened in a newer version of Excel. Learn more: https://go.microsoft.com/fwlink/?linkid=870924
Comment:
    Same end date for all.</t>
      </text>
    </comment>
    <comment ref="G5" authorId="8" shapeId="0" xr:uid="{ED65844E-9A96-4AED-BAD8-3BA7AF601E65}">
      <text>
        <t>[Threaded comment]
Your version of Excel allows you to read this threaded comment; however, any edits to it will get removed if the file is opened in a newer version of Excel. Learn more: https://go.microsoft.com/fwlink/?linkid=870924
Comment:
    There is an extra data point for all.</t>
      </text>
    </comment>
    <comment ref="I5" authorId="9" shapeId="0" xr:uid="{33FB2B50-261A-4BF3-8678-324B1DEC7969}">
      <text>
        <t>[Threaded comment]
Your version of Excel allows you to read this threaded comment; however, any edits to it will get removed if the file is opened in a newer version of Excel. Learn more: https://go.microsoft.com/fwlink/?linkid=870924
Comment:
    If we calibrate till 2018 (inc), then no. Otherwise, yes.</t>
      </text>
    </comment>
    <comment ref="E6" authorId="10" shapeId="0" xr:uid="{827DF360-A523-4B9C-96E3-B5AC17F6D9A1}">
      <text>
        <t>[Threaded comment]
Your version of Excel allows you to read this threaded comment; however, any edits to it will get removed if the file is opened in a newer version of Excel. Learn more: https://go.microsoft.com/fwlink/?linkid=870924
Comment:
    For all.</t>
      </text>
    </comment>
    <comment ref="F6" authorId="11" shapeId="0" xr:uid="{DDD1E8AA-5C68-4532-82E5-5BC228B92F0D}">
      <text>
        <t>[Threaded comment]
Your version of Excel allows you to read this threaded comment; however, any edits to it will get removed if the file is opened in a newer version of Excel. Learn more: https://go.microsoft.com/fwlink/?linkid=870924
Comment:
    For all.</t>
      </text>
    </comment>
    <comment ref="H6" authorId="12" shapeId="0" xr:uid="{B5497DBC-2982-4274-BA7F-A571FB0CE336}">
      <text>
        <t>[Threaded comment]
Your version of Excel allows you to read this threaded comment; however, any edits to it will get removed if the file is opened in a newer version of Excel. Learn more: https://go.microsoft.com/fwlink/?linkid=870924
Comment:
    Every Jan, Apr, Jul, Oct</t>
      </text>
    </comment>
    <comment ref="I6" authorId="13" shapeId="0" xr:uid="{41904AF7-D965-42D9-968B-58AD8784C0A0}">
      <text>
        <t>[Threaded comment]
Your version of Excel allows you to read this threaded comment; however, any edits to it will get removed if the file is opened in a newer version of Excel. Learn more: https://go.microsoft.com/fwlink/?linkid=870924
Comment:
    2018 isn't included. Those are a bit number of GWAbs</t>
      </text>
    </comment>
    <comment ref="E7" authorId="14" shapeId="0" xr:uid="{1B728C18-2C64-4DB3-9078-5ADCAE1C8554}">
      <text>
        <t>[Threaded comment]
Your version of Excel allows you to read this threaded comment; however, any edits to it will get removed if the file is opened in a newer version of Excel. Learn more: https://go.microsoft.com/fwlink/?linkid=870924
Comment:
    Differs greatly. I opened some files. The first date ranged from 1961-1991.</t>
      </text>
    </comment>
    <comment ref="F7" authorId="15" shapeId="0" xr:uid="{4D95EE53-CBFC-47B2-9A85-3526597EC627}">
      <text>
        <t>[Threaded comment]
Your version of Excel allows you to read this threaded comment; however, any edits to it will get removed if the file is opened in a newer version of Excel. Learn more: https://go.microsoft.com/fwlink/?linkid=870924
Comment:
    Generally Apr 2020. But there are a lot of GWAbs that seem to have stopped earlier (which makes sense).</t>
      </text>
    </comment>
    <comment ref="I7" authorId="16" shapeId="0" xr:uid="{5E7105F8-E6CE-4CCF-BB41-A387CD559E07}">
      <text>
        <t>[Threaded comment]
Your version of Excel allows you to read this threaded comment; however, any edits to it will get removed if the file is opened in a newer version of Excel. Learn more: https://go.microsoft.com/fwlink/?linkid=870924
Comment:
    Depends on when the KNMI TS start
Reply:
    KNMI TS start at 2036, so there is no way to achieve continuity. Thus, the primary factor for choosing the latest date of extend is the rest of the TS files/types (e.g. if it's really hard to get accurate WEL data for the present, then we'll stick to whatever is already available.</t>
      </text>
    </comment>
    <comment ref="H8" authorId="17" shapeId="0" xr:uid="{540140F6-E2FF-4747-A19D-7CEB6998D145}">
      <text>
        <t>[Threaded comment]
Your version of Excel allows you to read this threaded comment; however, any edits to it will get removed if the file is opened in a newer version of Excel. Learn more: https://go.microsoft.com/fwlink/?linkid=870924
Comment:
    Every 14th and 28th</t>
      </text>
    </comment>
    <comment ref="I8" authorId="18" shapeId="0" xr:uid="{9C5A220C-E90B-473B-AA2E-8567CF5CDBDA}">
      <text>
        <t>[Threaded comment]
Your version of Excel allows you to read this threaded comment; however, any edits to it will get removed if the file is opened in a newer version of Excel. Learn more: https://go.microsoft.com/fwlink/?linkid=870924
Comment:
    If we calibrate till 2018 (inc), then no. Otherwise, yes.</t>
      </text>
    </comment>
    <comment ref="H9" authorId="19" shapeId="0" xr:uid="{9A83A193-BF15-4092-9643-44D369CE0D87}">
      <text>
        <t>[Threaded comment]
Your version of Excel allows you to read this threaded comment; however, any edits to it will get removed if the file is opened in a newer version of Excel. Learn more: https://go.microsoft.com/fwlink/?linkid=870924
Comment:
    Every 14th and 28th</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tc={05758E19-DABB-4E03-85AC-677A52D21B7B}</author>
    <author>tc={7C37DE47-7760-4D0D-B329-B17D27AD8820}</author>
    <author>tc={D53D10F4-6B4D-47C1-8F52-03066CDEB4BC}</author>
  </authors>
  <commentList>
    <comment ref="D4" authorId="0" shapeId="0" xr:uid="{05758E19-DABB-4E03-85AC-677A52D21B7B}">
      <text>
        <t>[Threaded comment]
Your version of Excel allows you to read this threaded comment; however, any edits to it will get removed if the file is opened in a newer version of Excel. Learn more: https://go.microsoft.com/fwlink/?linkid=870924
Comment:
    Initial comment:
The limitations are aknowledged. Validation will focus on simulating the processes correctly, but their timing and intensity will not be the highlight of this study.
Reply:
    iMOD should be compatible with this new MF version. A new EXE will be sent to me.
I've requested more information about what the STORAGE option does from USGS. All it says in the release notes ATM, is that it follows the logic of a similar option from an older MF version.</t>
      </text>
    </comment>
    <comment ref="D6" authorId="1" shapeId="0" xr:uid="{7C37DE47-7760-4D0D-B329-B17D27AD8820}">
      <text>
        <t>[Threaded comment]
Your version of Excel allows you to read this threaded comment; however, any edits to it will get removed if the file is opened in a newer version of Excel. Learn more: https://go.microsoft.com/fwlink/?linkid=870924
Comment:
    Storage term may help with that too.
Reply:
    The STORAGE option may also counteract this to some extent as longer streams will have more room for storage.</t>
      </text>
    </comment>
    <comment ref="C7" authorId="2" shapeId="0" xr:uid="{D53D10F4-6B4D-47C1-8F52-03066CDEB4BC}">
      <text>
        <t>[Threaded comment]
Your version of Excel allows you to read this threaded comment; however, any edits to it will get removed if the file is opened in a newer version of Excel. Learn more: https://go.microsoft.com/fwlink/?linkid=870924
Comment:
    It might be possible to implement rules with the MVR package, but that is still to be explored.</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tc={D4793487-D6C1-476E-A8B2-FA7E49FEE0CB}</author>
    <author>tc={92B32FC7-1C92-4272-8FCD-D336DE04F42E}</author>
  </authors>
  <commentList>
    <comment ref="D10" authorId="0" shapeId="0" xr:uid="{D4793487-D6C1-476E-A8B2-FA7E49FEE0CB}">
      <text>
        <t>[Threaded comment]
Your version of Excel allows you to read this threaded comment; however, any edits to it will get removed if the file is opened in a newer version of Excel. Learn more: https://go.microsoft.com/fwlink/?linkid=870924
Comment:
    There is a problem: bodemhoogste is available on website, length comes from shapefiles.
We could match the cross sections to the 1ry/2ry/3ry shapefiles though.</t>
      </text>
    </comment>
    <comment ref="D12" authorId="1" shapeId="0" xr:uid="{92B32FC7-1C92-4272-8FCD-D336DE04F42E}">
      <text>
        <t xml:space="preserve">[Threaded comment]
Your version of Excel allows you to read this threaded comment; however, any edits to it will get removed if the file is opened in a newer version of Excel. Learn more: https://go.microsoft.com/fwlink/?linkid=870924
Comment:
    SFR - RS vs Datasets for SFR </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tc={E42EC14D-BD5A-400D-A934-346EA61A0CA2}</author>
    <author>tc={928E89C2-6353-4AC6-8BD4-DDDAB50745FF}</author>
    <author>tc={DD19058C-7AB4-4B1B-BE0E-7E22DF8FC0CA}</author>
  </authors>
  <commentList>
    <comment ref="F3" authorId="0" shapeId="0" xr:uid="{E42EC14D-BD5A-400D-A934-346EA61A0CA2}">
      <text>
        <t>[Threaded comment]
Your version of Excel allows you to read this threaded comment; however, any edits to it will get removed if the file is opened in a newer version of Excel. Learn more: https://go.microsoft.com/fwlink/?linkid=870924
Comment:
    Check source code for more.</t>
      </text>
    </comment>
    <comment ref="F7" authorId="1" shapeId="0" xr:uid="{928E89C2-6353-4AC6-8BD4-DDDAB50745FF}">
      <text>
        <t>[Threaded comment]
Your version of Excel allows you to read this threaded comment; however, any edits to it will get removed if the file is opened in a newer version of Excel. Learn more: https://go.microsoft.com/fwlink/?linkid=870924
Comment:
    Not important in my case as I go for full transient.</t>
      </text>
    </comment>
    <comment ref="D11" authorId="2" shapeId="0" xr:uid="{DD19058C-7AB4-4B1B-BE0E-7E22DF8FC0CA}">
      <text>
        <t>[Threaded comment]
Your version of Excel allows you to read this threaded comment; however, any edits to it will get removed if the file is opened in a newer version of Excel. Learn more: https://go.microsoft.com/fwlink/?linkid=870924
Comment:
    Seems like some input files are missing and there are small differences in others.
The former is most likely related to the execution errors.</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tc={8E0E0613-5620-4CD4-A681-6187F9B32A6D}</author>
    <author>tc={4C755D57-E80D-4678-A151-E00B776F1F03}</author>
    <author>tc={93547DE0-9536-496B-8566-6EFCF9FF2A35}</author>
    <author>tc={7E713826-36E7-4481-BEC8-8BCBDA63C1CC}</author>
    <author>tc={F1BEC491-BB3D-421D-B1D1-B5EC7D86B0DA}</author>
  </authors>
  <commentList>
    <comment ref="J1" authorId="0" shapeId="0" xr:uid="{8E0E0613-5620-4CD4-A681-6187F9B32A6D}">
      <text>
        <t>[Threaded comment]
Your version of Excel allows you to read this threaded comment; however, any edits to it will get removed if the file is opened in a newer version of Excel. Learn more: https://go.microsoft.com/fwlink/?linkid=870924
Comment:
    Just for the .HED file</t>
      </text>
    </comment>
    <comment ref="K1" authorId="1" shapeId="0" xr:uid="{4C755D57-E80D-4678-A151-E00B776F1F03}">
      <text>
        <t>[Threaded comment]
Your version of Excel allows you to read this threaded comment; however, any edits to it will get removed if the file is opened in a newer version of Excel. Learn more: https://go.microsoft.com/fwlink/?linkid=870924
Comment:
    Rough estimate, as I'm not sure about all the outputs that'll be produced.</t>
      </text>
    </comment>
    <comment ref="O1" authorId="2" shapeId="0" xr:uid="{93547DE0-9536-496B-8566-6EFCF9FF2A35}">
      <text>
        <t>[Threaded comment]
Your version of Excel allows you to read this threaded comment; however, any edits to it will get removed if the file is opened in a newer version of Excel. Learn more: https://go.microsoft.com/fwlink/?linkid=870924
Comment:
    Assuming 50x speed-up over 1 core.</t>
      </text>
    </comment>
    <comment ref="L2" authorId="3" shapeId="0" xr:uid="{7E713826-36E7-4481-BEC8-8BCBDA63C1CC}">
      <text>
        <t xml:space="preserve">[Threaded comment]
Your version of Excel allows you to read this threaded comment; however, any edits to it will get removed if the file is opened in a newer version of Excel. Learn more: https://go.microsoft.com/fwlink/?linkid=870924
Comment:
    Based on NBr5 (I'm hoping this is an overestimate, as Research cloud should be much faster than OneDrive).
</t>
      </text>
    </comment>
    <comment ref="J14" authorId="4" shapeId="0" xr:uid="{F1BEC491-BB3D-421D-B1D1-B5EC7D86B0DA}">
      <text>
        <t>[Threaded comment]
Your version of Excel allows you to read this threaded comment; however, any edits to it will get removed if the file is opened in a newer version of Excel. Learn more: https://go.microsoft.com/fwlink/?linkid=870924
Comment:
    Just for the .HED file</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tc={DC210B9A-F993-4F7A-968A-94F009095B82}</author>
  </authors>
  <commentList>
    <comment ref="E1" authorId="0" shapeId="0" xr:uid="{DC210B9A-F993-4F7A-968A-94F009095B82}">
      <text>
        <t>[Threaded comment]
Your version of Excel allows you to read this threaded comment; however, any edits to it will get removed if the file is opened in a newer version of Excel. Learn more: https://go.microsoft.com/fwlink/?linkid=870924
Comment:
    P0: Probably 0 (Effect on calcs/results)
0: (Definitely) 0
S: Small</t>
      </text>
    </comment>
  </commentList>
</comments>
</file>

<file path=xl/sharedStrings.xml><?xml version="1.0" encoding="utf-8"?>
<sst xmlns="http://schemas.openxmlformats.org/spreadsheetml/2006/main" count="958" uniqueCount="526">
  <si>
    <t>#</t>
  </si>
  <si>
    <t>Improvement</t>
  </si>
  <si>
    <t>Pros</t>
  </si>
  <si>
    <t>Cons</t>
  </si>
  <si>
    <t>Priority</t>
  </si>
  <si>
    <t>Process Represenation</t>
  </si>
  <si>
    <t>Computational Efficiency</t>
  </si>
  <si>
    <t>Importance</t>
  </si>
  <si>
    <t>Comments</t>
  </si>
  <si>
    <t>Category</t>
  </si>
  <si>
    <t>Process Representation</t>
  </si>
  <si>
    <t>Data Quality</t>
  </si>
  <si>
    <t>Data Resolution</t>
  </si>
  <si>
    <t>Parameter Estimation</t>
  </si>
  <si>
    <t>Spatial Resolution</t>
  </si>
  <si>
    <t>Temporal Resolution</t>
  </si>
  <si>
    <t>Model Integration</t>
  </si>
  <si>
    <t>Uncertainty Quantfication</t>
  </si>
  <si>
    <t>-Additional conceptual complexity.
-Increased computational demand.
-Additional data requiremnts (routing connections, channel parameters etc).
-Time/effort for conversion.
-Time/effort for convergence &amp; valiation satisfaction.</t>
  </si>
  <si>
    <t>Categories Secondary</t>
  </si>
  <si>
    <t>Parameter Estimation
Uncertainty Quantification</t>
  </si>
  <si>
    <t>Calibration/Validation</t>
  </si>
  <si>
    <t>Calibration/Validation
Uncertainty Quantification</t>
  </si>
  <si>
    <t>Process Represenation
Model Integration</t>
  </si>
  <si>
    <t xml:space="preserve">Computational Efficiency </t>
  </si>
  <si>
    <t>-Refined resolution at areas of interest.
-Easier convergence, especially at non-linear areas.</t>
  </si>
  <si>
    <t>Time Estimate (weeks)</t>
  </si>
  <si>
    <t>-Model validation.
-Reduced uncertainty.</t>
  </si>
  <si>
    <t>Aqf-&gt;Str Cond &gt; Str-&gt;Aqf Cond (I believe this is accepted within the field).</t>
  </si>
  <si>
    <t>The earlier the calibration procedure is set-up, the better.</t>
  </si>
  <si>
    <t>-Conceptual improvement/addition.
-Enables improved calibration (in some cases).</t>
  </si>
  <si>
    <t>-Requires parameter estimation.</t>
  </si>
  <si>
    <t>-Time/effort for conversion.
-Confusion cause of spatial comlexity.</t>
  </si>
  <si>
    <t>Data Extent</t>
  </si>
  <si>
    <t>Temporal Data Extension</t>
  </si>
  <si>
    <t>-Time/effort.
-Data requests.</t>
  </si>
  <si>
    <t>Might be unecessary. Depends on when KNMI TS start and when historical Mdl TS end.</t>
  </si>
  <si>
    <t>Currently (with RIV) streams are boundary conditions for a GWM. (cause RIV doesn't do river stage calcs or routing).
With the SFR, streams are part of an integrated model.
We need to also consider if we'll go for SFR or RibaSim.</t>
  </si>
  <si>
    <t>Time-series update</t>
  </si>
  <si>
    <t>Data Requirements</t>
  </si>
  <si>
    <t>Stream parameters (if not possible to infer them from RIV data).</t>
  </si>
  <si>
    <t>It's a GWM, we want an integrated model.</t>
  </si>
  <si>
    <t>Additional GWH data, especially at areas of interest.</t>
  </si>
  <si>
    <t>Calibration requirements were potentially lower.</t>
  </si>
  <si>
    <t>Extended TS for temporal parameters.</t>
  </si>
  <si>
    <t>-Updated model.
-Historical-prediction TS continuity.</t>
  </si>
  <si>
    <t>-Time/effort.</t>
  </si>
  <si>
    <t>-Greatly improves single Sc performance.</t>
  </si>
  <si>
    <t>-Allows dynamic calculation of stream stages.
-Streamflow routing performed.
-Allows simulation of river flood, flow attenuation, and accumulation of tributary flows.
-Allows calibration/validation of stream flows.
-More stream parameters.</t>
  </si>
  <si>
    <t>-Technically complex.
-Requires additional external communication.</t>
  </si>
  <si>
    <t>Streams weren't calculated.</t>
  </si>
  <si>
    <t>Stream discharge dataset.</t>
  </si>
  <si>
    <t>Was represented by RIV+DRN.</t>
  </si>
  <si>
    <t>Parameter range from literature and/or field data.</t>
  </si>
  <si>
    <t>Reason for Current Absence</t>
  </si>
  <si>
    <t>Procedure Streamlining</t>
  </si>
  <si>
    <t>Workflow Streamlining</t>
  </si>
  <si>
    <t>Spatial Extent</t>
  </si>
  <si>
    <t>Improvement Catgory</t>
  </si>
  <si>
    <t>-More realistic distribution of precipitation.</t>
  </si>
  <si>
    <t>-Improves temporal aspect of irrigation abstractions.</t>
  </si>
  <si>
    <t>-Requires initial time investment.</t>
  </si>
  <si>
    <t>-Requires hourly Prcp and PET data used in daily model time-step.</t>
  </si>
  <si>
    <t>Features of importance.</t>
  </si>
  <si>
    <t>Method novelty and complexity.</t>
  </si>
  <si>
    <t>Model hasn't been updated.</t>
  </si>
  <si>
    <t>Multi-core MF version.</t>
  </si>
  <si>
    <t>Already included in iMOD.</t>
  </si>
  <si>
    <t>Hourly Prcp and PET data TS.</t>
  </si>
  <si>
    <t>Rarely activated process that is hard to implement in the model.</t>
  </si>
  <si>
    <t>-Time investment to implment and review calibration.</t>
  </si>
  <si>
    <t>Highly unlikely we'll implement this given how time consuming and risky it is.</t>
  </si>
  <si>
    <t>-</t>
  </si>
  <si>
    <t>-Organised and documened runs.
-Decrease errors and reduces confusion in the future</t>
  </si>
  <si>
    <t>No. Complicated, high risk (in terms of time) task.</t>
  </si>
  <si>
    <t>QA</t>
  </si>
  <si>
    <t>-Limiting output to specific area.
-Might need to make more/new assumptions about boundary conditions.</t>
  </si>
  <si>
    <t>Probably none, as cut-down model will be subset of original model.</t>
  </si>
  <si>
    <t>Full model covers larger region.</t>
  </si>
  <si>
    <t>Hard to implement and only contributes towards very wet end of the spectrum. Good to have, but low in priority and importance.</t>
  </si>
  <si>
    <t>Implementation complexity.</t>
  </si>
  <si>
    <t>It's considered not-necessary by some.</t>
  </si>
  <si>
    <t>Folder structure is personal preferene.</t>
  </si>
  <si>
    <t>10-day time-steps for irrigation actions are quite long.</t>
  </si>
  <si>
    <t>-Time investment.
-Creating and filling run-log.</t>
  </si>
  <si>
    <t>-More effective file grouping.
-Saves time in the long run.</t>
  </si>
  <si>
    <t>Model Understanding</t>
  </si>
  <si>
    <t>Workflow Streamlining
Model Understanding</t>
  </si>
  <si>
    <t>Implementation plan</t>
  </si>
  <si>
    <r>
      <rPr>
        <b/>
        <sz val="11"/>
        <color rgb="FFC00000"/>
        <rFont val="Roboto"/>
      </rPr>
      <t>Folder</t>
    </r>
    <r>
      <rPr>
        <sz val="11"/>
        <color rgb="FFC00000"/>
        <rFont val="Roboto"/>
      </rPr>
      <t>/Worklow</t>
    </r>
    <r>
      <rPr>
        <b/>
        <sz val="11"/>
        <color rgb="FFC00000"/>
        <rFont val="Roboto"/>
      </rPr>
      <t xml:space="preserve"> re-structure</t>
    </r>
  </si>
  <si>
    <r>
      <t xml:space="preserve">Implementation of unstructured grids </t>
    </r>
    <r>
      <rPr>
        <b/>
        <sz val="11"/>
        <color rgb="FFC00000"/>
        <rFont val="Roboto"/>
      </rPr>
      <t>[SG -&gt; UsG]</t>
    </r>
  </si>
  <si>
    <r>
      <rPr>
        <b/>
        <sz val="11"/>
        <color rgb="FFC00000"/>
        <rFont val="Roboto"/>
      </rPr>
      <t>GWH calibration</t>
    </r>
    <r>
      <rPr>
        <sz val="11"/>
        <color rgb="FFC00000"/>
        <rFont val="Roboto"/>
      </rPr>
      <t xml:space="preserve"> improvement</t>
    </r>
  </si>
  <si>
    <r>
      <t xml:space="preserve">Spatial Model </t>
    </r>
    <r>
      <rPr>
        <b/>
        <sz val="11"/>
        <color rgb="FFC00000"/>
        <rFont val="Roboto"/>
      </rPr>
      <t>Subsetting</t>
    </r>
  </si>
  <si>
    <r>
      <t xml:space="preserve">Dynamic representaton of streams
</t>
    </r>
    <r>
      <rPr>
        <b/>
        <sz val="11"/>
        <color rgb="FFC00000"/>
        <rFont val="Roboto"/>
      </rPr>
      <t>[RIV -&gt; SFR (or RibaSim)]</t>
    </r>
  </si>
  <si>
    <r>
      <t xml:space="preserve">Stream </t>
    </r>
    <r>
      <rPr>
        <sz val="11"/>
        <color rgb="FFC00000"/>
        <rFont val="Roboto"/>
      </rPr>
      <t>discharge</t>
    </r>
    <r>
      <rPr>
        <b/>
        <sz val="11"/>
        <color rgb="FFC00000"/>
        <rFont val="Roboto"/>
      </rPr>
      <t xml:space="preserve"> calibration </t>
    </r>
    <r>
      <rPr>
        <sz val="11"/>
        <color rgb="FFC00000"/>
        <rFont val="Roboto"/>
      </rPr>
      <t>improvement</t>
    </r>
  </si>
  <si>
    <r>
      <t xml:space="preserve">Implementation of </t>
    </r>
    <r>
      <rPr>
        <b/>
        <sz val="11"/>
        <color rgb="FFC00000"/>
        <rFont val="Roboto"/>
      </rPr>
      <t>anisotropic Str-Aqf conductance</t>
    </r>
  </si>
  <si>
    <r>
      <t xml:space="preserve">Surface Runoff: </t>
    </r>
    <r>
      <rPr>
        <b/>
        <sz val="11"/>
        <color rgb="FFC00000"/>
        <rFont val="Roboto"/>
      </rPr>
      <t>Hourly infiltration limit</t>
    </r>
  </si>
  <si>
    <r>
      <t xml:space="preserve">Utilization of </t>
    </r>
    <r>
      <rPr>
        <b/>
        <sz val="11"/>
        <color rgb="FFC00000"/>
        <rFont val="Roboto"/>
      </rPr>
      <t>Multi-core MF</t>
    </r>
  </si>
  <si>
    <t>Yes. Simple task with large impact.</t>
  </si>
  <si>
    <t>Yes. There must be continuity with KNMI TS.</t>
  </si>
  <si>
    <t>The earlier the calibration procedure is set-up, the better. But the calibration will be under review throughout the improvement proccess. We'll also work on this in parallel when calibrating the Str</t>
  </si>
  <si>
    <t>Yes. GWH Clb needs to be improved and maintained through other changes.</t>
  </si>
  <si>
    <t>Working with the full model extend is a redundant computational burden and won't let us focus that well on the areas of ineterest. After we've run the model once, it'</t>
  </si>
  <si>
    <t>Yes. It's in the PhD title.</t>
  </si>
  <si>
    <t>Yes. Focus on smaller area.</t>
  </si>
  <si>
    <t>-Reduced run-time.
-Focus on areas of interest - reduction of model area.
-Improved future time investment.</t>
  </si>
  <si>
    <t>Yes. Important for Str flow predictions.</t>
  </si>
  <si>
    <t>Yes. Necessary for good calibration.</t>
  </si>
  <si>
    <t>Meaning performing one run on multiple cores. Multiple runs on multiple cores is quite easy. Hard to estimate cause it's a very new method. Not sure if it even works with iMOD.</t>
  </si>
  <si>
    <t>Week of start</t>
  </si>
  <si>
    <t>Week of end</t>
  </si>
  <si>
    <t>Final Decision For/Against Improvement</t>
  </si>
  <si>
    <t>IMO it's essential to record and document Sims in a clean and organised manner, to avoid future confusion and potential mistakes. For that reason I'll make a spreadsheet catalog for all our Sims and a governing script that will run the model based on the spreadsheet.</t>
  </si>
  <si>
    <t>Implementation Steps</t>
  </si>
  <si>
    <r>
      <rPr>
        <b/>
        <sz val="11"/>
        <color rgb="FFC00000"/>
        <rFont val="Roboto"/>
      </rPr>
      <t>Automation</t>
    </r>
    <r>
      <rPr>
        <sz val="11"/>
        <color rgb="FFC00000"/>
        <rFont val="Roboto"/>
      </rPr>
      <t xml:space="preserve"> of model </t>
    </r>
    <r>
      <rPr>
        <b/>
        <sz val="11"/>
        <color rgb="FFC00000"/>
        <rFont val="Roboto"/>
      </rPr>
      <t>output</t>
    </r>
    <r>
      <rPr>
        <sz val="11"/>
        <color rgb="FFC00000"/>
        <rFont val="Roboto"/>
      </rPr>
      <t xml:space="preserve"> </t>
    </r>
    <r>
      <rPr>
        <b/>
        <sz val="11"/>
        <color rgb="FFC00000"/>
        <rFont val="Roboto"/>
      </rPr>
      <t>visualisation</t>
    </r>
    <r>
      <rPr>
        <sz val="11"/>
        <color rgb="FFC00000"/>
        <rFont val="Roboto"/>
      </rPr>
      <t xml:space="preserve"> &amp; output </t>
    </r>
    <r>
      <rPr>
        <b/>
        <sz val="11"/>
        <color rgb="FFC00000"/>
        <rFont val="Roboto"/>
      </rPr>
      <t>comparison</t>
    </r>
  </si>
  <si>
    <t>-Saves manual labor time.
-Ensures identical processing of outputs.</t>
  </si>
  <si>
    <t>-Set-up time.
-Extensive QA required as errors will be recreated.</t>
  </si>
  <si>
    <t>Model outputs, available at the time of writing.</t>
  </si>
  <si>
    <t xml:space="preserve">Need a script for standard model output Vis and comparison of B and S Sims. Extra Vis can be </t>
  </si>
  <si>
    <t>Yes/Maybe. We'll try to do it. If it's too hard, we'll reconsider.</t>
  </si>
  <si>
    <r>
      <t xml:space="preserve">Improvement of </t>
    </r>
    <r>
      <rPr>
        <b/>
        <sz val="11"/>
        <color rgb="FFC00000"/>
        <rFont val="Roboto"/>
      </rPr>
      <t>Irrigation Time-step</t>
    </r>
  </si>
  <si>
    <t>Yes. Practical.</t>
  </si>
  <si>
    <t>I'll ask Eva if she uses something like that, but even still, we'll probably want to add things to it for our project.</t>
  </si>
  <si>
    <t>Currently ICELLTYPE=0 (for all layers). This means the layer saturated thickness is held constant, which is unrealistic, especially for L1.</t>
  </si>
  <si>
    <t>Details</t>
  </si>
  <si>
    <r>
      <t xml:space="preserve">Set </t>
    </r>
    <r>
      <rPr>
        <b/>
        <sz val="11"/>
        <color rgb="FFC00000"/>
        <rFont val="Roboto"/>
      </rPr>
      <t>ICELLTYPE=1</t>
    </r>
  </si>
  <si>
    <t>Set Anisotropic K</t>
  </si>
  <si>
    <t>Parameter</t>
  </si>
  <si>
    <t>Precipitation</t>
  </si>
  <si>
    <t>File Type</t>
  </si>
  <si>
    <t>.asc</t>
  </si>
  <si>
    <t>Min Av Date</t>
  </si>
  <si>
    <t>Max Av Date</t>
  </si>
  <si>
    <t>Extended?</t>
  </si>
  <si>
    <t>Referenced extended files?</t>
  </si>
  <si>
    <t>Data extend needed?</t>
  </si>
  <si>
    <t>Reference extend needed?</t>
  </si>
  <si>
    <t>Evaporation</t>
  </si>
  <si>
    <t>Maybe</t>
  </si>
  <si>
    <t>Yes</t>
  </si>
  <si>
    <t>Currently K=K33. Depending on the layer contents, this may be right, or totally off. E.g. K33/K a. for sand ~1, for clay/silt &lt;&lt;1, for fractured rock (doubt we have any of that) can vary greatly.
If the calibration is good, we don't really want to mess with this. But I have a feeling it won't be.</t>
  </si>
  <si>
    <r>
      <t xml:space="preserve">Re-enable </t>
    </r>
    <r>
      <rPr>
        <b/>
        <sz val="11"/>
        <color rgb="FFC00000"/>
        <rFont val="Roboto"/>
      </rPr>
      <t>WOFOST</t>
    </r>
  </si>
  <si>
    <t>-Dynamic calculation of crop growth (yield and water demand).</t>
  </si>
  <si>
    <t>Process Represenation]
Model Integration</t>
  </si>
  <si>
    <t>-Time/effort for model coupling.</t>
  </si>
  <si>
    <t>Crop growth parameters (if not available)</t>
  </si>
  <si>
    <t>There seems to be a WOFOST model version</t>
  </si>
  <si>
    <t>Yes. Important for Agriculture optimization Ch.</t>
  </si>
  <si>
    <t>-Write script to Vis test run.
-Add SmB script.</t>
  </si>
  <si>
    <t>-Use previous experience.
-Work in parallel with understanding the model and restructuring folders.</t>
  </si>
  <si>
    <t>-Restructure while understanding model and creating run-log.
-Categorize folders thematically.</t>
  </si>
  <si>
    <t>-'I'll only spend a few hours exploring the advantages of UsG over SG for future use.</t>
  </si>
  <si>
    <t>-Make a table containing all temporal input.
-Get missing files/dates and extend list of references for model input.</t>
  </si>
  <si>
    <t>Currently not available with SFR. If we use RibaSim, I have to check if it can be used.</t>
  </si>
  <si>
    <t>Date of completion</t>
  </si>
  <si>
    <t>-Investigate input uncertainty.
-Develop calibration algorithm/process.</t>
  </si>
  <si>
    <t>-Understand if SFR/RibaSim can work with the rest of the model set-up.
-Compare pros and cons of two options.
-Creat necessary input files.
-Connect with the ret of the model.</t>
  </si>
  <si>
    <t>-Identify areas of interest for WS.
-Think about boundary conditions.
-Draw polygon and subset the model using iMOD.</t>
  </si>
  <si>
    <t>-Check if SFR/RibaSim can do this (this is important for chosing which of the two to use).
-Understand how anisotropic the conductance needs to be.
-Use conductance from RIV package for Str-&gt;Aqf. Increase by amount leaving for DRN for Aqf-&gt;Str.</t>
  </si>
  <si>
    <t>-Learn how this was done for the model manual.
-Find inputs/options they used.
-Apply/enable them.</t>
  </si>
  <si>
    <t>Based on the model manual, this doesn't cause too much difference, but in cases of extreme drought, it might. This is also useful for the Agriculture optimization Ch, as crop yield damage can be calculated.</t>
  </si>
  <si>
    <t>Yes, we'll investigate how hard this is (if possible), then maybe we'll implement it.</t>
  </si>
  <si>
    <t>-Create algorithm, similar to head calibration.
-Might be worth combining the two.</t>
  </si>
  <si>
    <t>-Check if it's possible to implement it at this point.
-If it is, it shouldn't be hard to implement this. Otherwise, just skip it.</t>
  </si>
  <si>
    <t>-Find relevant MetaSWAP-Wofost setting and change it.</t>
  </si>
  <si>
    <t>-Check availability of hourly infiltration data.
-Devlop and apply method for hourly infiltration limit check.</t>
  </si>
  <si>
    <t>Well SS -&gt; Transient</t>
  </si>
  <si>
    <t>The current SS behaviour of wells can be improved by changing them to transient. Even non agricultural abbstractions, can fluctuate throughout the year(s), so SS is not realistic</t>
  </si>
  <si>
    <t>GWAbs TS</t>
  </si>
  <si>
    <t>K33 values/arrays</t>
  </si>
  <si>
    <t>Check HFB values</t>
  </si>
  <si>
    <t>Investigate option to include level-controlled drainage. We may want to add this to the model.</t>
  </si>
  <si>
    <t>MetaSWAP level-controlled DRN</t>
  </si>
  <si>
    <t>Already available?</t>
  </si>
  <si>
    <t>rlen</t>
  </si>
  <si>
    <t>rwid</t>
  </si>
  <si>
    <t>rgrd</t>
  </si>
  <si>
    <t>rtp</t>
  </si>
  <si>
    <t>rbth</t>
  </si>
  <si>
    <t>rhk</t>
  </si>
  <si>
    <t>man</t>
  </si>
  <si>
    <t>ncon</t>
  </si>
  <si>
    <t>ustrf</t>
  </si>
  <si>
    <t>ndv</t>
  </si>
  <si>
    <t>Routing Network</t>
  </si>
  <si>
    <t>The upstream and downstrem reach(es) of each reach need to be specified in the CONNECTIONDATA block.</t>
  </si>
  <si>
    <t>Required?</t>
  </si>
  <si>
    <t>Cross-sections</t>
  </si>
  <si>
    <t>DIVERSIONS</t>
  </si>
  <si>
    <t>Block</t>
  </si>
  <si>
    <t>CONNECTIONDATA</t>
  </si>
  <si>
    <t>CROSSSECTIONS</t>
  </si>
  <si>
    <t>sfrsetting</t>
  </si>
  <si>
    <t>PACKAGEDATA</t>
  </si>
  <si>
    <t>Newton Raphson Formulation</t>
  </si>
  <si>
    <t>Check if it's active. If not, consider whether we need it.</t>
  </si>
  <si>
    <t>TS</t>
  </si>
  <si>
    <t>Daily</t>
  </si>
  <si>
    <t>.txt</t>
  </si>
  <si>
    <t>WEL-Ind_Aa_and_Maas</t>
  </si>
  <si>
    <t>Yearly</t>
  </si>
  <si>
    <t>No</t>
  </si>
  <si>
    <t>There is one value for the 1st date of each year, until 2018. Then for 2026. Don't know why 2026, I imagine there might be some relevant regulation or smth.</t>
  </si>
  <si>
    <t>WEL-BrWa</t>
  </si>
  <si>
    <t>WEL-Ind_Br</t>
  </si>
  <si>
    <t>Similar story to Ind_Aa_and_Maas.</t>
  </si>
  <si>
    <t>Quarterly</t>
  </si>
  <si>
    <t>Monthly</t>
  </si>
  <si>
    <t>meteo-other</t>
  </si>
  <si>
    <t>Probably</t>
  </si>
  <si>
    <t>N of files present</t>
  </si>
  <si>
    <t>CHD</t>
  </si>
  <si>
    <t>.IDF</t>
  </si>
  <si>
    <t>Last Date - Exception</t>
  </si>
  <si>
    <t>twice per month</t>
  </si>
  <si>
    <t>Proably no</t>
  </si>
  <si>
    <t>Limitation</t>
  </si>
  <si>
    <t>Solution</t>
  </si>
  <si>
    <t>Osciliations -unstable solution</t>
  </si>
  <si>
    <t>Calculating stage and leakage with a numeric method, while they're dependent on each other, may cause instability, especially when stage and Aq head are close.</t>
  </si>
  <si>
    <t>Variation in reach behaviour may require more TSs to adequately simulate the exchange of water for all model cells with a stream reach.</t>
  </si>
  <si>
    <r>
      <rPr>
        <b/>
        <sz val="11"/>
        <color theme="1"/>
        <rFont val="Calibri"/>
        <family val="2"/>
        <scheme val="minor"/>
      </rPr>
      <t xml:space="preserve">Wide </t>
    </r>
    <r>
      <rPr>
        <sz val="11"/>
        <color theme="1"/>
        <rFont val="Calibri"/>
        <family val="2"/>
        <scheme val="minor"/>
      </rPr>
      <t xml:space="preserve">rectangular cross-sections, with a  </t>
    </r>
    <r>
      <rPr>
        <b/>
        <sz val="11"/>
        <color theme="1"/>
        <rFont val="Calibri"/>
        <family val="2"/>
        <scheme val="minor"/>
      </rPr>
      <t xml:space="preserve">single Manning's roughness </t>
    </r>
    <r>
      <rPr>
        <sz val="11"/>
        <color theme="1"/>
        <rFont val="Calibri"/>
        <family val="2"/>
        <scheme val="minor"/>
      </rPr>
      <t>coefficient</t>
    </r>
  </si>
  <si>
    <r>
      <t xml:space="preserve">Larger streams are represented well by regular cross-sections, but ditches are irregular as their width isn't much bigger than their height.
</t>
    </r>
    <r>
      <rPr>
        <b/>
        <sz val="11"/>
        <color theme="1"/>
        <rFont val="Calibri"/>
        <family val="2"/>
        <scheme val="minor"/>
      </rPr>
      <t>MF6.3.0</t>
    </r>
    <r>
      <rPr>
        <sz val="11"/>
        <color theme="1"/>
        <rFont val="Calibri"/>
        <family val="2"/>
        <scheme val="minor"/>
      </rPr>
      <t xml:space="preserve"> added the option to model</t>
    </r>
    <r>
      <rPr>
        <b/>
        <sz val="11"/>
        <color theme="1"/>
        <rFont val="Calibri"/>
        <family val="2"/>
        <scheme val="minor"/>
      </rPr>
      <t xml:space="preserve"> irregular cross sections</t>
    </r>
    <r>
      <rPr>
        <sz val="11"/>
        <color theme="1"/>
        <rFont val="Calibri"/>
        <family val="2"/>
        <scheme val="minor"/>
      </rPr>
      <t>, which allows for irregular cross sections to be used at later stages if model validation/calibration isn't great in areas where those features are dominant.</t>
    </r>
  </si>
  <si>
    <r>
      <t xml:space="preserve">Streamflows are </t>
    </r>
    <r>
      <rPr>
        <b/>
        <sz val="11"/>
        <color theme="1"/>
        <rFont val="Calibri"/>
        <family val="2"/>
        <scheme val="minor"/>
      </rPr>
      <t xml:space="preserve">routed </t>
    </r>
    <r>
      <rPr>
        <sz val="11"/>
        <color theme="1"/>
        <rFont val="Calibri"/>
        <family val="2"/>
        <scheme val="minor"/>
      </rPr>
      <t xml:space="preserve">between stream reaches </t>
    </r>
    <r>
      <rPr>
        <b/>
        <sz val="11"/>
        <color theme="1"/>
        <rFont val="Calibri"/>
        <family val="2"/>
        <scheme val="minor"/>
      </rPr>
      <t xml:space="preserve">based </t>
    </r>
    <r>
      <rPr>
        <sz val="11"/>
        <color theme="1"/>
        <rFont val="Calibri"/>
        <family val="2"/>
        <scheme val="minor"/>
      </rPr>
      <t xml:space="preserve">only </t>
    </r>
    <r>
      <rPr>
        <b/>
        <sz val="11"/>
        <color theme="1"/>
        <rFont val="Calibri"/>
        <family val="2"/>
        <scheme val="minor"/>
      </rPr>
      <t>on continuity</t>
    </r>
  </si>
  <si>
    <r>
      <rPr>
        <b/>
        <sz val="11"/>
        <color theme="1"/>
        <rFont val="Calibri"/>
        <family val="2"/>
        <scheme val="minor"/>
      </rPr>
      <t>Streams don't store any water</t>
    </r>
    <r>
      <rPr>
        <sz val="11"/>
        <color theme="1"/>
        <rFont val="Calibri"/>
        <family val="2"/>
        <scheme val="minor"/>
      </rPr>
      <t>!
Short term effects of rapidly changing streams are innacurate.</t>
    </r>
  </si>
  <si>
    <r>
      <t xml:space="preserve">Streambed </t>
    </r>
    <r>
      <rPr>
        <b/>
        <sz val="11"/>
        <color theme="1"/>
        <rFont val="Calibri"/>
        <family val="2"/>
        <scheme val="minor"/>
      </rPr>
      <t>leakage</t>
    </r>
    <r>
      <rPr>
        <sz val="11"/>
        <color theme="1"/>
        <rFont val="Calibri"/>
        <family val="2"/>
        <scheme val="minor"/>
      </rPr>
      <t xml:space="preserve"> is </t>
    </r>
    <r>
      <rPr>
        <b/>
        <sz val="11"/>
        <color theme="1"/>
        <rFont val="Calibri"/>
        <family val="2"/>
        <scheme val="minor"/>
      </rPr>
      <t>transmitted</t>
    </r>
    <r>
      <rPr>
        <sz val="11"/>
        <color theme="1"/>
        <rFont val="Calibri"/>
        <family val="2"/>
        <scheme val="minor"/>
      </rPr>
      <t xml:space="preserve"> to the aquifer </t>
    </r>
    <r>
      <rPr>
        <b/>
        <sz val="11"/>
        <color theme="1"/>
        <rFont val="Calibri"/>
        <family val="2"/>
        <scheme val="minor"/>
      </rPr>
      <t>instantaneously</t>
    </r>
  </si>
  <si>
    <r>
      <rPr>
        <b/>
        <sz val="11"/>
        <color theme="1"/>
        <rFont val="Calibri"/>
        <family val="2"/>
        <scheme val="minor"/>
      </rPr>
      <t xml:space="preserve">Variations between reaches </t>
    </r>
    <r>
      <rPr>
        <sz val="11"/>
        <color theme="1"/>
        <rFont val="Calibri"/>
        <family val="2"/>
        <scheme val="minor"/>
      </rPr>
      <t>may require more TSs</t>
    </r>
  </si>
  <si>
    <r>
      <rPr>
        <b/>
        <sz val="11"/>
        <color theme="1"/>
        <rFont val="Calibri"/>
        <family val="2"/>
        <scheme val="minor"/>
      </rPr>
      <t>Daily TSs</t>
    </r>
    <r>
      <rPr>
        <sz val="11"/>
        <color theme="1"/>
        <rFont val="Calibri"/>
        <family val="2"/>
        <scheme val="minor"/>
      </rPr>
      <t xml:space="preserve"> are considered </t>
    </r>
    <r>
      <rPr>
        <b/>
        <sz val="11"/>
        <color theme="1"/>
        <rFont val="Calibri"/>
        <family val="2"/>
        <scheme val="minor"/>
      </rPr>
      <t>sufficient</t>
    </r>
    <r>
      <rPr>
        <sz val="11"/>
        <color theme="1"/>
        <rFont val="Calibri"/>
        <family val="2"/>
        <scheme val="minor"/>
      </rPr>
      <t xml:space="preserve"> with regard to variations in responses between reaches.</t>
    </r>
  </si>
  <si>
    <r>
      <t xml:space="preserve">This situation is </t>
    </r>
    <r>
      <rPr>
        <b/>
        <sz val="11"/>
        <color theme="1"/>
        <rFont val="Calibri"/>
        <family val="2"/>
        <scheme val="minor"/>
      </rPr>
      <t>very rare</t>
    </r>
    <r>
      <rPr>
        <sz val="11"/>
        <color theme="1"/>
        <rFont val="Calibri"/>
        <family val="2"/>
        <scheme val="minor"/>
      </rPr>
      <t xml:space="preserve"> if not impossible in the Dutch water system.</t>
    </r>
  </si>
  <si>
    <r>
      <t xml:space="preserve">This may be problematic when there is a </t>
    </r>
    <r>
      <rPr>
        <b/>
        <sz val="11"/>
        <color theme="1"/>
        <rFont val="Calibri"/>
        <family val="2"/>
        <scheme val="minor"/>
      </rPr>
      <t>large head difference</t>
    </r>
    <r>
      <rPr>
        <sz val="11"/>
        <color theme="1"/>
        <rFont val="Calibri"/>
        <family val="2"/>
        <scheme val="minor"/>
      </rPr>
      <t xml:space="preserve"> (10s of meters) between the stream and the aquifer.</t>
    </r>
  </si>
  <si>
    <r>
      <t xml:space="preserve">Our simulations are transient, with a </t>
    </r>
    <r>
      <rPr>
        <b/>
        <sz val="11"/>
        <color theme="1"/>
        <rFont val="Calibri"/>
        <family val="2"/>
        <scheme val="minor"/>
      </rPr>
      <t>small (daily) TS</t>
    </r>
    <r>
      <rPr>
        <sz val="11"/>
        <color theme="1"/>
        <rFont val="Calibri"/>
        <family val="2"/>
        <scheme val="minor"/>
      </rPr>
      <t>. This reduces the chance of oscillations.
Also, the Dutch water system's predictability reduces the risk. Stage rarely raises abov the GWL, and this almost always happens in summer in predictable fashion.</t>
    </r>
  </si>
  <si>
    <t>MF6.6.0 introduced the SFR STORAGE option, which means streams can now store water.</t>
  </si>
  <si>
    <r>
      <t xml:space="preserve">Lack of </t>
    </r>
    <r>
      <rPr>
        <b/>
        <sz val="11"/>
        <color theme="1"/>
        <rFont val="Calibri"/>
        <family val="2"/>
        <scheme val="minor"/>
      </rPr>
      <t>rule-based modelling</t>
    </r>
  </si>
  <si>
    <r>
      <t>For regular cross-sections, it is assumed that W&gt;&gt;D. Hence the simplified Manning equation is used (</t>
    </r>
    <r>
      <rPr>
        <b/>
        <sz val="11"/>
        <color theme="1"/>
        <rFont val="Calibri"/>
        <family val="2"/>
        <scheme val="minor"/>
      </rPr>
      <t>tm6a55: 7-8 instead of 7-7</t>
    </r>
    <r>
      <rPr>
        <sz val="11"/>
        <color theme="1"/>
        <rFont val="Calibri"/>
        <family val="2"/>
        <scheme val="minor"/>
      </rPr>
      <t>), where R (hydraulic radius) is replaced with W. Also, a single Manning coefficient is used for the whole cross-section, which is a reasonable simplifiction for most cases of regular cross-sections.</t>
    </r>
  </si>
  <si>
    <t>Layers</t>
  </si>
  <si>
    <t>Rows</t>
  </si>
  <si>
    <t>Cols</t>
  </si>
  <si>
    <t>SPs</t>
  </si>
  <si>
    <t>Description</t>
  </si>
  <si>
    <t>TS (days)</t>
  </si>
  <si>
    <t>B per Val</t>
  </si>
  <si>
    <t>CPU h</t>
  </si>
  <si>
    <t>CPU d</t>
  </si>
  <si>
    <t>CPU SP/h</t>
  </si>
  <si>
    <t>HD Size (GB)</t>
  </si>
  <si>
    <t>Total Size (TB)</t>
  </si>
  <si>
    <t>Sim length (years)</t>
  </si>
  <si>
    <t>Run Dur (60-core)</t>
  </si>
  <si>
    <t>N Brabant 30 year Sim (1 ensemble member)</t>
  </si>
  <si>
    <t>N Brabant 960 year run (all 8 enseble members, 4 emission Scs)</t>
  </si>
  <si>
    <t>Chaamse Beek 30 year Sim (1 enseble member)</t>
  </si>
  <si>
    <t>Chaamse Beek 960 year run (all 8 enseble members, 4 emission Scs)</t>
  </si>
  <si>
    <t>Chaamse Beek Vld run</t>
  </si>
  <si>
    <t>Researc cloud storage cost calcs</t>
  </si>
  <si>
    <t>Duration (days)</t>
  </si>
  <si>
    <t>Cost (credits)</t>
  </si>
  <si>
    <t>Cost/storage/day</t>
  </si>
  <si>
    <t>Storage (TB)</t>
  </si>
  <si>
    <t>HD size calc</t>
  </si>
  <si>
    <t>This works in combination with the use of MdlNs. It's an overall system for keeping track of changes.</t>
  </si>
  <si>
    <r>
      <t xml:space="preserve">Creation of </t>
    </r>
    <r>
      <rPr>
        <b/>
        <sz val="11"/>
        <color rgb="FFC00000"/>
        <rFont val="Roboto"/>
      </rPr>
      <t>RunLog</t>
    </r>
    <r>
      <rPr>
        <sz val="11"/>
        <color rgb="FFC00000"/>
        <rFont val="Roboto"/>
      </rPr>
      <t xml:space="preserve"> &amp; </t>
    </r>
    <r>
      <rPr>
        <b/>
        <sz val="11"/>
        <color rgb="FFC00000"/>
        <rFont val="Roboto"/>
      </rPr>
      <t xml:space="preserve">RunMng </t>
    </r>
    <r>
      <rPr>
        <sz val="11"/>
        <color rgb="FFC00000"/>
        <rFont val="Roboto"/>
      </rPr>
      <t>code</t>
    </r>
  </si>
  <si>
    <t>Let's compare total WB components from two runs that are identical besides the SFR.
We're doing this cause we noticed that when the SRF is added, CHD and DRN components for systems below L1 disappear.</t>
  </si>
  <si>
    <t>STO-SS</t>
  </si>
  <si>
    <t>=</t>
  </si>
  <si>
    <t>WEL</t>
  </si>
  <si>
    <t>DRN</t>
  </si>
  <si>
    <t>RIV</t>
  </si>
  <si>
    <t>RCH</t>
  </si>
  <si>
    <t>SFR</t>
  </si>
  <si>
    <t>IN</t>
  </si>
  <si>
    <t>IN:</t>
  </si>
  <si>
    <t>---</t>
  </si>
  <si>
    <t>L**3</t>
  </si>
  <si>
    <t>OUT:</t>
  </si>
  <si>
    <t>----</t>
  </si>
  <si>
    <t>OUT</t>
  </si>
  <si>
    <t>PERCENT</t>
  </si>
  <si>
    <t>DISCREPANCY</t>
  </si>
  <si>
    <t>TOTAL IN</t>
  </si>
  <si>
    <t>SmBpB*100</t>
  </si>
  <si>
    <t>We'll compare NBr23 (B) to NBr24 (S). NBr23 is a 3 SP Hi run. NBr24 is identical to NBr24, but with the SFR added (but the rtp I so high that there shouldn't be any water exchange).</t>
  </si>
  <si>
    <t>NBr23</t>
  </si>
  <si>
    <t>NBr24</t>
  </si>
  <si>
    <t xml:space="preserve">  VOLUME BUDGET FOR ENTIRE MODEL AT END OF TIME STEP    1, STRESS PERIOD   2</t>
  </si>
  <si>
    <t xml:space="preserve"> ---------------------------------------------------------------------------------------------------</t>
  </si>
  <si>
    <t>CUMULATIVE VOLUME</t>
  </si>
  <si>
    <t>TOTAL OUT</t>
  </si>
  <si>
    <t>SmB</t>
  </si>
  <si>
    <t>THIS IS NO ERROR. IT'S JUST THAT IN ONE RUN I USED THE SSYSTEM OPTION AND IN ANOTHER ONE I DIDN'T…</t>
  </si>
  <si>
    <t>In this tab I'll record which of the required SFR parameters can be extracted from the shapefiles Christopher gave me.</t>
  </si>
  <si>
    <t>ifno</t>
  </si>
  <si>
    <t>L</t>
  </si>
  <si>
    <t>R</t>
  </si>
  <si>
    <t>C</t>
  </si>
  <si>
    <t>Available?</t>
  </si>
  <si>
    <t>calculated</t>
  </si>
  <si>
    <t>can be extracted</t>
  </si>
  <si>
    <t>Can be calculated as (Bodemhoogte bovenstrooms - Bodemhoogte benedenstrooms) / length from Open Data Portal Brabantse Delta (at least for the 1ry and 2ry Nw)</t>
  </si>
  <si>
    <t>Shp of 1ry and 2ry network has length field. 3ry network also has length field, but it's very inconsistent. But this can also be calculated from the geometry.</t>
  </si>
  <si>
    <t>Can be extracted from shapefile in some cases, but inconsistent. Check NotesWeeklyMeeting.docx 2025-07-08 and the scetch in Christopher's shapefile for more info.</t>
  </si>
  <si>
    <t>I think the best way to do this is: (Bodemhoogte bovenstrooms - Bodemhoogte benedenstrooms)/2. But I'm not sure all segments will have a cross section at the start and end.</t>
  </si>
  <si>
    <t>NA</t>
  </si>
  <si>
    <t>We could start with 0.3 m for tertiary ditches, 0.6 m for canals, 1 m for main rivers.</t>
  </si>
  <si>
    <t>Christohper used: Roughness set as Kst=30 for all water bodies (Kst = 1/n)</t>
  </si>
  <si>
    <t>He didn't even mention it in his email.</t>
  </si>
  <si>
    <t>imod.formats.prj.open_projectfile_data</t>
  </si>
  <si>
    <t>imod python bugs/potential improvements:</t>
  </si>
  <si>
    <t>loading imod takes an eternity. Modularizing it would fix that.</t>
  </si>
  <si>
    <t>It's modularized, but a lot of modules use import imod instead of importing specific libraries, which makes it much slower.</t>
  </si>
  <si>
    <t>doesn't return dictionary, but tuple. First item is the dict, second item is the period_data dict.</t>
  </si>
  <si>
    <t>Problem</t>
  </si>
  <si>
    <t>Can't load SS Sim where there is time in it's params.</t>
  </si>
  <si>
    <t>I think time should be discarted in this case.</t>
  </si>
  <si>
    <t>Screenshots related to bugs</t>
  </si>
  <si>
    <t>Screenshot</t>
  </si>
  <si>
    <t>Image #</t>
  </si>
  <si>
    <t>Sentence of coupler documentation doesn't make sense.</t>
  </si>
  <si>
    <t>Chech screenshot</t>
  </si>
  <si>
    <t>PRJ file with SS block(s) causes an error.</t>
  </si>
  <si>
    <t>imod.open_projectfile_data + SS</t>
  </si>
  <si>
    <t>mf6.Modflow6Simulation + winter/summer</t>
  </si>
  <si>
    <t>winter/summer can be loaded from PRJ, but when you try to make a sim</t>
  </si>
  <si>
    <t>Sim_MF6 = mf6.Modflow6Simulation.from_imod5_data(PRJ_regrid, period_data, times)</t>
  </si>
  <si>
    <t>Gives Keyerror: 0. This is related to a WEL file of my PRJ file.
I've found a fix - need to insert:
    well_rate = well_rate.reset_index(drop=True)
before     intermediate_df = pd.merge(... 
C:\mamba_envs\WS\Lib\site-packages\imod\util\expnd_repetitions.py</t>
  </si>
  <si>
    <t>idf_svat.inp made from imod python differs from imod5's. Same goes for other MSW files.</t>
  </si>
  <si>
    <t>row1 col1 items present in MSW, unlike imod5.
Also there are some duplicates, which I think are for places where there are 2 SVAT's per 1 MF cell. Those are present in the old file, but not the new one. But more investigation is necessary to be sure about what's going on.</t>
  </si>
  <si>
    <t>Available for 1990-2003?</t>
  </si>
  <si>
    <t>YES</t>
  </si>
  <si>
    <t>metamod.write()'s para_sim.inp</t>
  </si>
  <si>
    <t>Date Registered</t>
  </si>
  <si>
    <t>Main problem</t>
  </si>
  <si>
    <t>imod python run giving errors on execution</t>
  </si>
  <si>
    <t xml:space="preserve">Some parameters are missing. Check:
C:\OD\WS_Mdl\code\Jupyter\explore\para_sim_comparisson\compare_para_sim.ipynb
for more details. Although the image should be sufficient.
</t>
  </si>
  <si>
    <t>Observation</t>
  </si>
  <si>
    <t>MF6.5 Vs MF6.4.2</t>
  </si>
  <si>
    <t>Reads TDIS first, then model.</t>
  </si>
  <si>
    <t>Mdl.NAM file specified as GWF6 vs NAM</t>
  </si>
  <si>
    <t>Type</t>
  </si>
  <si>
    <t>mfsim.lst</t>
  </si>
  <si>
    <t>HFB removed (it was empty before)</t>
  </si>
  <si>
    <t>3 DRN systems vs 1</t>
  </si>
  <si>
    <t>?</t>
  </si>
  <si>
    <t>No outer/inner solution output files</t>
  </si>
  <si>
    <t>Those are output related to convergence. They can probably be "requested" with imod python too, I just haven't done that.</t>
  </si>
  <si>
    <t>Solver options set differently</t>
  </si>
  <si>
    <t>MAXIMUM NUMBER OF OUTER ITERATIONS and other o</t>
  </si>
  <si>
    <t>mfsim.lst CONCLUSION</t>
  </si>
  <si>
    <t>Similar convergence (could get even closer with identical solver settings).
Similar execution time.
NOTHING (in the mfsim.nam) file seems off.</t>
  </si>
  <si>
    <t>Mdl.lst</t>
  </si>
  <si>
    <t>Few more active nodes</t>
  </si>
  <si>
    <t>Less than 0.04% difference</t>
  </si>
  <si>
    <t>different WEL MAXBOUND, DIMENSIONS</t>
  </si>
  <si>
    <t>A lot bigger for both</t>
  </si>
  <si>
    <t>Need to double check, the order is different.</t>
  </si>
  <si>
    <t>PACKAGE DIMENSIONS might differ</t>
  </si>
  <si>
    <t>No HFB</t>
  </si>
  <si>
    <t>Effect</t>
  </si>
  <si>
    <t>P0</t>
  </si>
  <si>
    <t>S</t>
  </si>
  <si>
    <t>Specific STO differes for some Ls</t>
  </si>
  <si>
    <t>I think it's Ls that are completely inactive.</t>
  </si>
  <si>
    <t>No OBS</t>
  </si>
  <si>
    <t>I can add those later</t>
  </si>
  <si>
    <t>Mdl.lst CONCLUSION</t>
  </si>
  <si>
    <t>As I'm trying to find the downstream segment of each segment of the GeoDataPackage sent to us by Brabantse Delta, I found that 10% of the end coordinates couldn't be matched to any of the start coordinates.</t>
  </si>
  <si>
    <t>Closing errors will have to be corrected somehow.</t>
  </si>
  <si>
    <t>There are some where that is because there is no downstream node (e.g. Img 1), but in other locations, it's a closing error.</t>
  </si>
  <si>
    <t>Out of the 1301 segments that do not match:</t>
  </si>
  <si>
    <t xml:space="preserve">-     0 &lt; min_Dist &lt; 0.001 |N:    746 (+  746) ( 57.3 %) | Example nodes: </t>
  </si>
  <si>
    <t xml:space="preserve">- 0.001 &lt; min_Dist &lt;   0.1 |N:    789 (+   43) ( 60.6 %) | Example nodes: </t>
  </si>
  <si>
    <t xml:space="preserve">-   0.1 &lt; min_Dist &lt;     1 |N:    841 (+   52) ( 64.6 %) | Example nodes: </t>
  </si>
  <si>
    <t xml:space="preserve">-     1 &lt; min_Dist &lt;    10 |N:    952 (+  111) ( 73.2 %) | Example nodes: </t>
  </si>
  <si>
    <t xml:space="preserve">-    10 &lt; min_Dist &lt;   100 |N:   1206 (+  254) ( 92.7 %) | Example nodes: </t>
  </si>
  <si>
    <t xml:space="preserve">-   100 &lt; min_Dist &lt;  1000 |N:   1298 (+   92) ( 99.8 %) | Example nodes: </t>
  </si>
  <si>
    <t xml:space="preserve">-  1000 &lt; min_Dist &lt; 10000 |N:   1301 (+    3) (100.0 %) | Example nodes: </t>
  </si>
  <si>
    <t>A</t>
  </si>
  <si>
    <t>B</t>
  </si>
  <si>
    <t>D</t>
  </si>
  <si>
    <t>E</t>
  </si>
  <si>
    <t>F</t>
  </si>
  <si>
    <t>G</t>
  </si>
  <si>
    <t>OVK00097', 'OVK11373', 'OVK21033'</t>
  </si>
  <si>
    <t>OVK03298', 'OVK02109', 'OVK20299'</t>
  </si>
  <si>
    <t>OVK02317', 'OVK11769', 'OVK08947'</t>
  </si>
  <si>
    <t>OVK03396', 'OVK10087', 'OVK00509'</t>
  </si>
  <si>
    <t>OVK08742', 'OVK21272', 'OVK00513'</t>
  </si>
  <si>
    <t>OVK11891', 'OVK08784', 'OVK04875'</t>
  </si>
  <si>
    <t>OVK05519', 'OVK10933', 'OVK05520'</t>
  </si>
  <si>
    <t>'OVK01667:   0.5880'</t>
  </si>
  <si>
    <t xml:space="preserve"> 'OVK20449:   0.0003'</t>
  </si>
  <si>
    <t xml:space="preserve"> 'OVK00974:   0.0006'</t>
  </si>
  <si>
    <t>'OVK02106:   0.0061'</t>
  </si>
  <si>
    <t xml:space="preserve"> 'OVK02109:   0.0067'</t>
  </si>
  <si>
    <t xml:space="preserve"> 'OVK20460:   0.0474'</t>
  </si>
  <si>
    <t>'OVK11551:  38.2794'</t>
  </si>
  <si>
    <t>Out of the 56 segments that do not match:</t>
  </si>
  <si>
    <t xml:space="preserve"> 'OVK00937:   0.0001'</t>
  </si>
  <si>
    <t xml:space="preserve"> 'OVK02830:  70.1709'</t>
  </si>
  <si>
    <t xml:space="preserve"> 'OVK01807: 192.3580'</t>
  </si>
  <si>
    <t xml:space="preserve"> 'OVK01445:   0.0001'</t>
  </si>
  <si>
    <t xml:space="preserve"> 'OVK02160:  70.1709'</t>
  </si>
  <si>
    <t xml:space="preserve"> 'OVK00416: 564.1731'</t>
  </si>
  <si>
    <t xml:space="preserve"> 'OVK02936:   0.0001'</t>
  </si>
  <si>
    <t xml:space="preserve"> 'OVK02055:   0.0001'</t>
  </si>
  <si>
    <t xml:space="preserve"> 'OVK02089:   0.0001'</t>
  </si>
  <si>
    <t xml:space="preserve"> 'OVK01666:   0.0001'</t>
  </si>
  <si>
    <t xml:space="preserve"> 'OVK20480:   0.0001'</t>
  </si>
  <si>
    <t xml:space="preserve"> 'OVK20466:   0.0001'</t>
  </si>
  <si>
    <t xml:space="preserve"> 'OVK02235:   0.0001'</t>
  </si>
  <si>
    <t xml:space="preserve"> 'OVK00961:   0.0001'</t>
  </si>
  <si>
    <t xml:space="preserve"> 'OVK20990:   0.0001'</t>
  </si>
  <si>
    <t xml:space="preserve"> 'OVK01440:   0.0001'</t>
  </si>
  <si>
    <t xml:space="preserve"> 'OVK00976:   0.0001'</t>
  </si>
  <si>
    <t xml:space="preserve"> 'OVK01793:   0.0001'</t>
  </si>
  <si>
    <t xml:space="preserve"> 'OVK01694:   0.0001'</t>
  </si>
  <si>
    <t xml:space="preserve"> 'OVK02909:   0.0001'</t>
  </si>
  <si>
    <t xml:space="preserve"> 'OVK00907:   0.0001'</t>
  </si>
  <si>
    <t xml:space="preserve"> 'OVK01716:   0.0001'</t>
  </si>
  <si>
    <t xml:space="preserve"> 'OVK01492:   0.0001'</t>
  </si>
  <si>
    <t xml:space="preserve"> 'OVK02214:   0.0001'</t>
  </si>
  <si>
    <t xml:space="preserve"> 'OVK00960:   0.0001'</t>
  </si>
  <si>
    <t xml:space="preserve"> 'OVK00965:   0.0001'</t>
  </si>
  <si>
    <t xml:space="preserve"> 'OVK01537:   0.0001'</t>
  </si>
  <si>
    <t xml:space="preserve"> 'OVK02101:   0.0001'</t>
  </si>
  <si>
    <t xml:space="preserve"> 'OVK01675:   0.0001'</t>
  </si>
  <si>
    <t xml:space="preserve"> 'OVK02326:   0.0001'</t>
  </si>
  <si>
    <t xml:space="preserve"> 'OVK01803:   0.0002'</t>
  </si>
  <si>
    <t xml:space="preserve"> 'OVK02098:   0.0003'</t>
  </si>
  <si>
    <t xml:space="preserve"> 'OVK22007:   0.0003'</t>
  </si>
  <si>
    <t xml:space="preserve"> 'OVK01674:   0.0004'</t>
  </si>
  <si>
    <t xml:space="preserve"> 'OVK00975:   0.0005'</t>
  </si>
  <si>
    <t xml:space="preserve"> 'OVK01717:   0.0006'</t>
  </si>
  <si>
    <t xml:space="preserve"> 'OVK11693:   0.0006'</t>
  </si>
  <si>
    <t xml:space="preserve"> 'OVK11686:   0.0010'</t>
  </si>
  <si>
    <t xml:space="preserve"> 'OVK00979:   0.0894'</t>
  </si>
  <si>
    <t xml:space="preserve"> 'OVK02333:  56.2029'</t>
  </si>
  <si>
    <t xml:space="preserve"> 'OVK01792:  84.2079'</t>
  </si>
  <si>
    <t xml:space="preserve"> 'OVK02238: 133.9487'</t>
  </si>
  <si>
    <t xml:space="preserve"> 'OVK02121: 158.3277'</t>
  </si>
  <si>
    <t xml:space="preserve"> 'OVK03078: 227.1055'</t>
  </si>
  <si>
    <t xml:space="preserve"> 'OVK02887: 360.4249'</t>
  </si>
  <si>
    <t xml:space="preserve"> 'OVK02933: 364.0876'</t>
  </si>
  <si>
    <t xml:space="preserve"> 'OVK01682: 428.8265'</t>
  </si>
  <si>
    <t>'OVK02919:   0.0001'</t>
  </si>
  <si>
    <t>'OVK02242: 103.0596'</t>
  </si>
  <si>
    <t xml:space="preserve">-     0 &lt; min_Dist &lt;= 0.001 |N:     37 (+   37) ( 66.1 %) | Codes: </t>
  </si>
  <si>
    <t xml:space="preserve">- 0.001 &lt; min_Dist &lt;=   0.1 |N:     41 (+    4) ( 73.2 %) | Codes: </t>
  </si>
  <si>
    <t xml:space="preserve">-   0.1 &lt; min_Dist &lt;=     1 |N:     42 (+    1) ( 75.0 %) | Codes: </t>
  </si>
  <si>
    <t xml:space="preserve">-     1 &lt; min_Dist &lt;=    10 |N:     42 (+    0) ( 75.0 %) | Codes: </t>
  </si>
  <si>
    <t xml:space="preserve">-    10 &lt; min_Dist &lt;=   100 |N:     47 (+    5) ( 83.9 %) | Codes: </t>
  </si>
  <si>
    <t xml:space="preserve">-   100 &lt; min_Dist &lt;=  1000 |N:     56 (+    9) (100.0 %) | Codes: </t>
  </si>
  <si>
    <t xml:space="preserve">-  1000 &lt; min_Dist &lt;= 10000 |N:     56 (+    0) (100.0 %) | Codes: </t>
  </si>
  <si>
    <t>Date</t>
  </si>
  <si>
    <t>Error</t>
  </si>
  <si>
    <t>forrtl: severe (194): Run-Time Check Failure. The variable 'MOD_IDF_mp_IDFREADINTEGER$IOS' is being used in 'D:\COMPILE\ossdeltares\iMOD\SRC\imod_utl\imod_idf.f90(535,8)' without being defined
Image              PC                Routine            Line        Source
iMOD_V5_6_1.exe    00007FF6DCB8ED3D  Unknown               Unknown  Unknown
iMOD_V5_6_1.exe    00007FF6DAED03E7  MOD_IDF_mp_IDFREA         535  imod_idf.f90
iMOD_V5_6_1.exe    00007FF6DAECE5D6  MOD_IDF_mp_IDFREA        2329  imod_idf.f90
iMOD_V5_6_1.exe    00007FF6DAECD2C8  MOD_IDF_mp_IDFREA         437  imod_idf.f90
iMOD_V5_6_1.exe    00007FF6DAECB36C  MOD_IDF_mp_IDFREA         693  imod_idf.f90
iMOD_V5_6_1.exe    00007FF6DBD6F6AD  MOD_PMANAGER_MF20        9437  imod_prjmanager_mf2005.f90
iMOD_V5_6_1.exe    00007FF6DBD01B34  MOD_PMANAGER_MF20        1380  imod_prjmanager_mf2005.f90
iMOD_V5_6_1.exe    00007FF6DC576EE3  MOD_PMANAGER_mp_P        3122  imod_prjmanager.f90
iMOD_V5_6_1.exe    00007FF6DC77F4D0  MOD_BATCH_mp_IMOD        2813  imod_batch.f90
iMOD_V5_6_1.exe    00007FF6DC689004  MOD_BATCH_mp_IMOD         343  imod_batch.f90
iMOD_V5_6_1.exe    00007FF6DC98F5F1  MAIN__                    143  imod_prg.f90
iMOD_V5_6_1.exe    00007FF6DCC6B2D2  Unknown               Unknown  Unknown
iMOD_V5_6_1.exe    00007FF6DCC6B824  Unknown               Unknown  Unknown
KERNEL32.DLL       00007FFA53A0E8D7  Unknown               Unknown  Unknown
ntdll.dll          00007FFA54F88D9C  Unknown               Unknown  Unknown</t>
  </si>
  <si>
    <t>Time wasted on it</t>
  </si>
  <si>
    <t>All morning</t>
  </si>
  <si>
    <t>Tab</t>
  </si>
  <si>
    <t>NBr</t>
  </si>
  <si>
    <t>Contains the improvement planned for the N Brabant model.</t>
  </si>
  <si>
    <t>NBr_minor</t>
  </si>
  <si>
    <t>Includes minor option changes, which don't constitude a large improvement task on their own.</t>
  </si>
  <si>
    <t>Categories</t>
  </si>
  <si>
    <t>Contains a categories table for the other tabs. It's not used for Data Validation ATM, but I find it useful as a category overview.</t>
  </si>
  <si>
    <t>Status</t>
  </si>
  <si>
    <t>Hidden</t>
  </si>
  <si>
    <t>Visible</t>
  </si>
  <si>
    <t>NBr_TS_Ext</t>
  </si>
  <si>
    <t>Documentation of min and max dates for available Ins.</t>
  </si>
  <si>
    <t>SFR_limitations</t>
  </si>
  <si>
    <t>List of SFR limitations and solutions.</t>
  </si>
  <si>
    <t>SFR_Shp_eval</t>
  </si>
  <si>
    <t>Evaluation of parameters to be extracted from Christopher's shapefile. We're using Brabantse Delta's shapefile now, but they're similar.</t>
  </si>
  <si>
    <t>List of identified iMOD bugs.</t>
  </si>
  <si>
    <t>iMOD_bugs</t>
  </si>
  <si>
    <t>RscEst</t>
  </si>
  <si>
    <t>Estimate of Computed resources needed for simulations.</t>
  </si>
  <si>
    <t>Nbr32vs30</t>
  </si>
  <si>
    <t>WBD_SHP_Eval</t>
  </si>
  <si>
    <t>Self explanatory.</t>
  </si>
  <si>
    <t>Evaluaton of Brabantse Delta's shapefile.</t>
  </si>
  <si>
    <t>ErrorList</t>
  </si>
  <si>
    <t>3 SP INI file doesn't work with seasons</t>
  </si>
  <si>
    <t>Sim_MF6 = mf6.Modflow6Simulation.from_imod5_data(PRJ_regrid, period_data, times)
When times&lt; switch date (from summer to winter) the program errors.</t>
  </si>
  <si>
    <t>INI file with these dates:
SDATE=19930331
EDATE=19930402
And PRJ file with summer/winter block, e.g.:
0002,(RIV),1, Rivers
winter
004,005
1,2,     0,   1.000000    ,   0.000000  , -999.990,  '..\..\In\RIV\RIV_Cond_DETAILWATERGANGEN_NBr1.IDF'
1,2,     0,   1.000000    ,   0.000000  , -999.990,  '..\..\In\RIV\RIV_Cond_RIV_NBr1.IDF'
1,2,     0,   1.000000    ,   0.000000  , -999.990,  '..\..\In\RIV\NBr54\RIV_Cond_main_DRN_NBr54.IDF'
1,2,     0,   1.000000    ,   0.000000  , -999.990,  '..\..\In\RIV\RIV_Cond_Maas_NBr1.IDF'
1,2,     0,   1.000000    ,   0.000000  , -999.990,  '..\..\In\RIV\RIV_Cond_Polderpeil_NBr1.IDF'
1,2,     0,   1.000000    ,   0.000000  , -999.990,  '..\..\In\RIV\RIV_Stg_Detailwatergangen_NBr1.IDF'
1,2,     0,   1.000000    ,   0.000000  , -999.990,  '..\..\In\RIV\NBr49\RIV_Stg_main_winter_NBr49.IDF'
1,2,     0,   1.000000    ,   0.000000  , -999.990,  '..\..\In\RIV\NBr49\RIV_Stg_main_winter_NBr49.IDF'
1,2,     0,   1.000000    ,   0.000000  , -999.990,  '..\..\In\RIV\RIV_Stg_Maas_NBr1.IDF'
1,2,     0,   1.000000    ,   0.000000  , -999.990,  '..\..\In\RIV\NBr49\RIV_Stg_Polderpeil_winter_NBr49.IDF'
1,2,     0,   1.000000    ,   0.000000  , -999.990,  '..\..\In\RIV\RIV_Stg_Detailwatergangen_NBr1.IDF'
1,2,     0,   1.000000    ,   0.000000  , -999.990,  '..\..\In\RIV\NBr49\RIV_Bot_main_NBr49.IDF'
1,2,     0,   1.000000    ,   0.000000  , -999.990,  '..\..\In\RIV\NBr49\RIV_Stg_main_winter_NBr49.IDF'
1,2,     0,   1.000000    ,   0.000000  , -999.990,  '..\..\In\RIV\RIV_Bot_Maas_NBr1.IDF'
1,2,     0,   1.000000    ,   0.000000  , -999.990,  '..\..\In\RIV\RIV_Bot_Polderpeil_NBr1.IDF'
1,1,     0,   1.000000    ,   0.000000  ,1.0,''
1,1,     0,   1.000000    ,   0.000000  ,1.0,''
1,1,     0,   1.000000    ,   0.000000  ,1.0,''
1,1,     0,   1.000000    ,   0.000000  ,1.0,''
1,1,     0,   1.000000    ,   0.000000  ,1.0,''
summer
004,005
1,2    0,   1.000000    ,   0.000000  , -999.990  ,'..\..\In\RIV\RIV_Cond_DETAILWATERGANGEN_NBr1.IDF'
1,2    0,   1.000000    ,   0.000000  , -999.990  ,'..\..\In\RIV\RIV_Cond_RIV_NBr1.IDF'
1,2    0,   1.000000    ,   0.000000  , -999.990  ,'..\..\In\RIV\NBr54\RIV_Cond_main_DRN_NBr54.IDF'
1,2    0,   1.000000    ,   0.000000  , -999.990  ,'..\..\In\RIV\RIV_Cond_Maas_NBr1.IDF'
1,2    0,   1.000000    ,   0.000000  , -999.990  ,'..\..\In\RIV\RIV_Cond_Polderpeil_NBr1.IDF'
1,2    0,   1.000000    ,   0.000000  , -999.990  ,'..\..\In\RIV\RIV_Stg_Detailwatergangen_NBr1.IDF'
1,2    0,   1.000000    ,   0.000000  , -999.990  ,'..\..\In\RIV\NBr49\RIV_Stg_main_summer_NBr49.IDF'
1,2    0,   1.000000    ,   0.000000  , -999.990  ,'..\..\In\RIV\NBr49\RIV_Stg_main_summer_NBr49.IDF'
1,2    0,   1.000000    ,   0.000000  , -999.990  ,'..\..\In\RIV\RIV_Stg_Maas_NBr1.IDF'
1,2    0,   1.000000    ,   0.000000  , -999.990  ,'..\..\In\RIV\NBr49\RIV_Stg_Polderpeil_summer_NBr49.IDF'
1,2    0,   1.000000    ,   0.000000  , -999.990  ,'..\..\In\RIV\RIV_Stg_Detailwatergangen_NBr1.IDF'
1,2    0,   1.000000    ,   0.000000  , -999.990  ,'..\..\In\RIV\NBr49\RIV_Bot_main_NBr49.IDF'
1,2    0,   1.000000    ,   0.000000  , -999.990  ,'..\..\In\RIV\NBr49\RIV_Stg_main_summer_NBr49.IDF'
1,2    0,   1.000000    ,   0.000000  , -999.990  ,'..\..\In\RIV\RIV_Bot_Maas_NBr1.IDF'
1,2    0,   1.000000    ,   0.000000  , -999.990  ,'..\..\In\RIV\RIV_Bot_Polderpeil_NBr1.IDF'
1,1,     0,   1.000000    ,   0.000000  ,1.0,''
1,1,     0,   1.000000    ,   0.000000  ,1.0,''
1,1,     0,   1.000000    ,   0.000000  ,1.0,''
1,1,     0,   1.000000    ,   0.000000  ,1.0,''
1,1,     0,   1.000000    ,   0.000000  ,1.0,''
----------------------
---------------------------------------------------------------------------
DTypePromotionError                       Traceback (most recent call last)
DTypePromotionError: The DType &lt;class 'numpy.dtypes.Float64DType'&gt; could not be promoted by &lt;class 'numpy.dtypes.DateTime64DType'&gt;. This means that no common DType exists for the given inputs. For example they cannot be stored in a single array unless the dtype is `object`. The full list of DTypes is: (&lt;class 'numpy.dtypes.Float64DType'&gt;, &lt;class 'numpy.dtypes.DateTime64DType'&gt;)
The above exception was the direct cause of the following exception:
UFuncTypeError                            Traceback (most recent call last)
Cell In[27], line 1
----&gt; 1 Sim_MF6_ = mf6.Modflow6Simulation.from_imod5_data(PRJ_regrid, period_data, times)
File g:\.pixi\envs\default\Lib\site-packages\imod\logging\logging_decorators.py:32, in standard_log_decorator.&lt;locals&gt;.decorator.&lt;locals&gt;.wrapper(*args, **kwargs)
     29 logger.log(loglevel=start_level, message=start_message, additional_depth=2)
     31 # run function
---&gt; 32 return_value = fun(*args, **kwargs)
     33 end_time = time()
     35 # anounce end of function
File g:\.pixi\envs\default\Lib\site-packages\imod\mf6\simulation.py:1799, in Modflow6Simulation.from_imod5_data(cls, imod5_data, period_data, times, allocation_options, distributing_options, regridder_types)
   1794 simulation = Modflow6Simulation(
   1795     "imported_simulation", validation_settings=validation_settings
   1796 )
   1798 # import GWF model,
-&gt; 1799 gwf_model = GroundwaterFlowModel.from_imod5_data(
   1800     imod5_data,
   1801     period_data,
   1802     times,
   1803     allocation_options,
   1804     distributing_options,
   1805     regridder_types,
   1806 )
   1807 simulation["imported_model"] = gwf_model
   1809 # generate ims package
File g:\.pixi\envs\default\Lib\site-packages\imod\logging\logging_decorators.py:32, in standard_log_decorator.&lt;locals&gt;.decorator.&lt;locals&gt;.wrapper(*args, **kwargs)
     29 logger.log(loglevel=start_level, message=start_message, additional_depth=2)
     31 # run function
---&gt; 32 return_value = fun(*args, **kwargs)
     33 end_time = time()
     35 # anounce end of function
File g:\.pixi\envs\default\Lib\site-packages\imod\mf6\model_gwf.py:394, in GroundwaterFlowModel.from_imod5_data(cls, imod5_data, period_data, times, allocation_options, distributing_options, regridder_types)
    392 riv_keys = [key for key in imod5_keys if key[0:3] == "riv"]
    393 for riv_key in riv_keys:
--&gt; 394     riv_pkg, riv_drn_pkg = River.from_imod5_data(
    395         riv_key,
    396         imod5_data,
    397         period_data,
    398         dis_pkg,
    399         npf_pkg,
    400         times[0],
    401         times[-1],
    402         allocation_options.riv,
    403         distributing_options.riv,
    404         cast(RiverRegridMethod, regridder_types.get(riv_key)),
    405         regrid_cache,
    406     )
    407     if riv_pkg is not None:
    408         result[riv_key + "riv"] = riv_pkg
File g:\.pixi\envs\default\Lib\site-packages\imod\mf6\riv.py:530, in River.from_imod5_data(cls, key, imod5_data, period_data, target_dis, target_npf, time_min, time_max, allocation_option, distributing_option, regridder_types, regrid_cache)
    527 set_repeat_stress_if_available(repeat, time_min, time_max, optional_drn_pkg)
    528 # Clip the river package to the time range of the simulation and ensure
    529 # time is forward filled.
--&gt; 530 optional_riv_pkg = clip_time_if_package(optional_riv_pkg, time_min, time_max)
    531 optional_drn_pkg = clip_time_if_package(optional_drn_pkg, time_min, time_max)
    533 # Cast for mypy checks
File g:\.pixi\envs\default\Lib\site-packages\imod\mf6\riv.py:71, in clip_time_if_package(package, time_min, time_max)
     65 def clip_time_if_package(
     66     package: Optional[TopSystemBoundaryCondition],
     67     time_min: datetime,
     68     time_max: datetime,
     69 ) -&gt; Optional[TopSystemBoundaryCondition]:
     70     if package is not None:
---&gt; 71         package = package.clip_box(time_min=time_min, time_max=time_max)
     72     return package
File g:\.pixi\envs\default\Lib\site-packages\imod\mf6\package.py:451, in Package.clip_box(self, time_min, time_max, layer_min, layer_max, x_min, x_max, y_min, y_max, top, bottom)
    448 if not self._is_clipping_supported():
    449     raise ValueError("this package does not support clipping.")
--&gt; 451 selection = clip_box_dataset(
    452     self.dataset,
    453     time_min,
    454     time_max,
    455     layer_min,
    456     layer_max,
    457     x_min,
    458     x_max,
    459     y_min,
    460     y_max,
    461 )
    463 cls = type(self)
    464 return cls._from_dataset(selection)
File g:\.pixi\envs\default\Lib\site-packages\imod\common\utilities\clip.py:225, in clip_box_dataset(dataset, time_min, time_max, layer_min, layer_max, x_min, x_max, y_min, y_max)
    213 def clip_box_dataset(
    214     dataset: GridDataset,
    215     time_min: Optional[cftime.datetime | np.datetime64 | str] = None,
   (...)    222     y_max: Optional[float] = None,
    223 ):
    224     selection = dataset.copy()
--&gt; 225     selection = clip_time_slice(selection, time_min=time_min, time_max=time_max)
    226     selection = clip_layer_slice(selection, layer_min=layer_min, layer_max=layer_max)
    227     selection = clip_spatial_box(
    228         selection,
    229         x_min=x_min,
   (...)    232         y_max=y_max,
    233     )
File g:\.pixi\envs\default\Lib\site-packages\imod\common\utilities\clip.py:435, in clip_time_slice(dataset, time_min, time_max)
    426 indexer = clip_time_indexer(
    427     time=time,
    428     time_start=time_start,
    429     time_end=time_end,
    430 )
    432 if "repeat_stress" in selection.data_vars and is_valid(
    433     selection["repeat_stress"].values[()]
    434 ):
--&gt; 435     repeat_indexer, repeat_stress = clip_repeat_stress(
    436         repeat_stress=selection["repeat_stress"],
    437         time=time,
    438         time_start=time_start,
    439         time_end=time_end,
    440     )
    441     selection = selection.drop_vars("repeat_stress")
    442     selection["repeat_stress"] = repeat_stress
File g:\.pixi\envs\default\Lib\site-packages\imod\common\utilities\clip.py:383, in clip_repeat_stress(repeat_stress, time, time_start, time_end)
    381 prepended_values = np.concatenate((unique_values, values))
    382 # Clip timeslice
--&gt; 383 within_time_slice = _is_within_timeslice(prepended_keys, time_start, time_end)
    384 clipped_keys = prepended_keys[within_time_slice]
    385 clipped_values = prepended_values[within_time_slice]
File g:\.pixi\envs\default\Lib\site-packages\imod\common\utilities\clip.py:344, in _is_within_timeslice(keys, time_start, time_end)
    342 within_time_slice = np.ones(keys.size, dtype=bool)
    343 if time_start is not None:
--&gt; 344     within_time_slice &amp;= keys &gt;= time_start
    345 if time_end is not None:
    346     within_time_slice &amp;= keys &lt;= time_end
UFuncTypeError: ufunc 'greater_equal' did not contain a loop with signature matching types (&lt;class 'numpy.dtypes.Float64DType'&gt;, &lt;class 'numpy.dtypes.DateTime64DType'&gt;) -&gt; None</t>
  </si>
  <si>
    <t>Comment</t>
  </si>
  <si>
    <t>DRN_Elv_Buis &amp; DRN_Cond_buis have different extents.</t>
  </si>
  <si>
    <t>Same goes for RIV Stg + Cond. The number of non-null cells isn't the same in the two IDFs.</t>
  </si>
  <si>
    <t>Outlet Flow</t>
  </si>
  <si>
    <t>.xlsx</t>
  </si>
  <si>
    <t>Apparenty monitoring stopped from 2003-2023.</t>
  </si>
  <si>
    <t>09/05/2023 - present</t>
  </si>
  <si>
    <t>1993-2004</t>
  </si>
  <si>
    <t>1993-2004, then 2010-2018 from another Sim.</t>
  </si>
  <si>
    <t>LHM CHD</t>
  </si>
  <si>
    <t>1990-2025</t>
  </si>
  <si>
    <t>8Ls need to be converted to 37? (we can do 18 - exclude the aquitards).</t>
  </si>
  <si>
    <t>HD OBS</t>
  </si>
  <si>
    <t>2000-end</t>
  </si>
  <si>
    <t>.IPF</t>
  </si>
  <si>
    <t>Not necessary. Just for validation.</t>
  </si>
  <si>
    <t>Sim</t>
  </si>
  <si>
    <t>Total size</t>
  </si>
  <si>
    <t>MF Out</t>
  </si>
  <si>
    <t>MSW Out</t>
  </si>
  <si>
    <t>CBC</t>
  </si>
  <si>
    <t>NBr118 (30 year)</t>
  </si>
  <si>
    <t>3 year CBC</t>
  </si>
  <si>
    <t>In</t>
  </si>
  <si>
    <t>NBr112 (2 year)</t>
  </si>
  <si>
    <t>CPUh</t>
  </si>
  <si>
    <t>CPUh/d</t>
  </si>
  <si>
    <t>6x Sc (2 Hi + 2 Hd + 2 Hw) -&gt; 8 core</t>
  </si>
  <si>
    <t>Storage Cost</t>
  </si>
  <si>
    <t>No CBC</t>
  </si>
  <si>
    <t>Total No CBC</t>
  </si>
  <si>
    <t>Runtime (days)</t>
  </si>
  <si>
    <t>CPU cost</t>
  </si>
  <si>
    <t>Storage Estimate (GB)</t>
  </si>
  <si>
    <t>Total</t>
  </si>
  <si>
    <t>Size (GB)</t>
  </si>
  <si>
    <t>Cost (CPUh)</t>
  </si>
  <si>
    <t>Drive #1</t>
  </si>
  <si>
    <t>Drive #2</t>
  </si>
  <si>
    <t>Drive #3</t>
  </si>
  <si>
    <t>9x Sc (3 Hi + 3 Hd + 3 Hw) -&gt; 16 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</si>
</sst>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8" x14ac:knownFonts="1">
    <font>
      <sz val="11"/>
      <color theme="1"/>
      <name val="Calibri"/>
      <family val="2"/>
      <scheme val="minor"/>
    </font>
    <font>
      <b/>
      <sz val="11"/>
      <color theme="1"/>
      <name val="Calibri"/>
      <family val="2"/>
      <scheme val="minor"/>
    </font>
    <font>
      <b/>
      <sz val="11"/>
      <color rgb="FFC00000"/>
      <name val="Roboto"/>
    </font>
    <font>
      <b/>
      <sz val="11"/>
      <color theme="1"/>
      <name val="Roboto"/>
    </font>
    <font>
      <sz val="11"/>
      <color rgb="FFC00000"/>
      <name val="Roboto"/>
    </font>
    <font>
      <sz val="11"/>
      <color theme="1"/>
      <name val="Roboto"/>
    </font>
    <font>
      <sz val="11"/>
      <color theme="0" tint="-0.34998626667073579"/>
      <name val="Roboto"/>
    </font>
    <font>
      <sz val="10"/>
      <color theme="0" tint="-0.34998626667073579"/>
      <name val="Roboto"/>
    </font>
    <font>
      <sz val="11"/>
      <color theme="0" tint="-0.249977111117893"/>
      <name val="Roboto"/>
    </font>
    <font>
      <strike/>
      <sz val="11"/>
      <color theme="1"/>
      <name val="Roboto"/>
    </font>
    <font>
      <b/>
      <sz val="11"/>
      <name val="Roboto"/>
    </font>
    <font>
      <sz val="10"/>
      <color theme="1"/>
      <name val="Roboto"/>
    </font>
    <font>
      <sz val="10"/>
      <color theme="0" tint="-0.249977111117893"/>
      <name val="Roboto"/>
    </font>
    <font>
      <sz val="10.5"/>
      <color theme="1"/>
      <name val="Roboto"/>
    </font>
    <font>
      <sz val="10.5"/>
      <color theme="0" tint="-0.34998626667073579"/>
      <name val="Roboto"/>
    </font>
    <font>
      <sz val="10.5"/>
      <color theme="0" tint="-0.249977111117893"/>
      <name val="Roboto"/>
    </font>
    <font>
      <b/>
      <sz val="10"/>
      <color theme="0" tint="-0.249977111117893"/>
      <name val="Roboto"/>
    </font>
    <font>
      <sz val="11"/>
      <name val="Roboto"/>
    </font>
    <font>
      <b/>
      <sz val="9"/>
      <color theme="1"/>
      <name val="Calibri"/>
      <family val="2"/>
      <scheme val="minor"/>
    </font>
    <font>
      <u/>
      <sz val="10"/>
      <color theme="1"/>
      <name val="Roboto"/>
    </font>
    <font>
      <b/>
      <sz val="11"/>
      <name val="Calibri"/>
      <family val="2"/>
      <scheme val="minor"/>
    </font>
    <font>
      <sz val="11"/>
      <name val="Calibri"/>
      <family val="2"/>
      <scheme val="minor"/>
    </font>
    <font>
      <sz val="11"/>
      <color rgb="FFC00000"/>
      <name val="Calibri"/>
      <family val="2"/>
      <scheme val="minor"/>
    </font>
    <font>
      <b/>
      <sz val="16"/>
      <color rgb="FFC00000"/>
      <name val="Calibri"/>
      <family val="2"/>
      <scheme val="minor"/>
    </font>
    <font>
      <sz val="11"/>
      <color rgb="FF000000"/>
      <name val="Calibri"/>
      <family val="2"/>
      <scheme val="minor"/>
    </font>
    <font>
      <b/>
      <sz val="11"/>
      <color rgb="FF000000"/>
      <name val="Calibri"/>
      <family val="2"/>
      <scheme val="minor"/>
    </font>
    <font>
      <sz val="8"/>
      <name val="Calibri"/>
      <family val="2"/>
      <scheme val="minor"/>
    </font>
    <font>
      <b/>
      <sz val="12"/>
      <color rgb="FFC00000"/>
      <name val="Calibri"/>
      <family val="2"/>
      <scheme val="minor"/>
    </font>
  </fonts>
  <fills count="5">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
      <patternFill patternType="solid">
        <fgColor theme="3" tint="0.79998168889431442"/>
        <bgColor indexed="64"/>
      </patternFill>
    </fill>
  </fills>
  <borders count="68">
    <border>
      <left/>
      <right/>
      <top/>
      <bottom/>
      <diagonal/>
    </border>
    <border>
      <left/>
      <right/>
      <top/>
      <bottom style="double">
        <color indexed="64"/>
      </bottom>
      <diagonal/>
    </border>
    <border>
      <left/>
      <right style="thin">
        <color indexed="64"/>
      </right>
      <top/>
      <bottom/>
      <diagonal/>
    </border>
    <border>
      <left/>
      <right style="thin">
        <color indexed="64"/>
      </right>
      <top/>
      <bottom style="double">
        <color indexed="64"/>
      </bottom>
      <diagonal/>
    </border>
    <border>
      <left style="thin">
        <color indexed="64"/>
      </left>
      <right/>
      <top/>
      <bottom style="double">
        <color indexed="64"/>
      </bottom>
      <diagonal/>
    </border>
    <border>
      <left style="thin">
        <color indexed="64"/>
      </left>
      <right/>
      <top/>
      <bottom/>
      <diagonal/>
    </border>
    <border>
      <left/>
      <right/>
      <top/>
      <bottom style="thin">
        <color theme="0" tint="-0.249977111117893"/>
      </bottom>
      <diagonal/>
    </border>
    <border>
      <left/>
      <right/>
      <top style="double">
        <color indexed="64"/>
      </top>
      <bottom style="thin">
        <color theme="0" tint="-0.249977111117893"/>
      </bottom>
      <diagonal/>
    </border>
    <border>
      <left/>
      <right style="thin">
        <color indexed="64"/>
      </right>
      <top style="double">
        <color indexed="64"/>
      </top>
      <bottom style="thin">
        <color theme="0" tint="-0.249977111117893"/>
      </bottom>
      <diagonal/>
    </border>
    <border>
      <left style="thin">
        <color indexed="64"/>
      </left>
      <right/>
      <top style="double">
        <color indexed="64"/>
      </top>
      <bottom style="thin">
        <color theme="0" tint="-0.249977111117893"/>
      </bottom>
      <diagonal/>
    </border>
    <border>
      <left/>
      <right/>
      <top style="thin">
        <color theme="0" tint="-0.249977111117893"/>
      </top>
      <bottom style="thin">
        <color theme="0" tint="-0.249977111117893"/>
      </bottom>
      <diagonal/>
    </border>
    <border>
      <left/>
      <right style="thin">
        <color indexed="64"/>
      </right>
      <top style="thin">
        <color theme="0" tint="-0.249977111117893"/>
      </top>
      <bottom style="thin">
        <color theme="0" tint="-0.249977111117893"/>
      </bottom>
      <diagonal/>
    </border>
    <border>
      <left style="thin">
        <color indexed="64"/>
      </left>
      <right/>
      <top style="thin">
        <color theme="0" tint="-0.249977111117893"/>
      </top>
      <bottom style="thin">
        <color theme="0" tint="-0.249977111117893"/>
      </bottom>
      <diagonal/>
    </border>
    <border>
      <left/>
      <right style="thin">
        <color indexed="64"/>
      </right>
      <top/>
      <bottom style="thin">
        <color theme="0" tint="-0.249977111117893"/>
      </bottom>
      <diagonal/>
    </border>
    <border>
      <left style="thin">
        <color indexed="64"/>
      </left>
      <right/>
      <top/>
      <bottom style="thin">
        <color theme="0" tint="-0.249977111117893"/>
      </bottom>
      <diagonal/>
    </border>
    <border>
      <left style="thin">
        <color theme="0" tint="-0.249977111117893"/>
      </left>
      <right/>
      <top style="double">
        <color indexed="64"/>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style="thin">
        <color theme="0" tint="-0.249977111117893"/>
      </left>
      <right/>
      <top/>
      <bottom style="thin">
        <color theme="0" tint="-0.249977111117893"/>
      </bottom>
      <diagonal/>
    </border>
    <border>
      <left style="thin">
        <color theme="0" tint="-0.249977111117893"/>
      </left>
      <right style="thin">
        <color indexed="64"/>
      </right>
      <top style="double">
        <color indexed="64"/>
      </top>
      <bottom style="thin">
        <color theme="0" tint="-0.249977111117893"/>
      </bottom>
      <diagonal/>
    </border>
    <border>
      <left style="thin">
        <color theme="0" tint="-0.249977111117893"/>
      </left>
      <right style="thin">
        <color indexed="64"/>
      </right>
      <top style="thin">
        <color theme="0" tint="-0.249977111117893"/>
      </top>
      <bottom style="thin">
        <color theme="0" tint="-0.249977111117893"/>
      </bottom>
      <diagonal/>
    </border>
    <border>
      <left style="thin">
        <color theme="0" tint="-0.249977111117893"/>
      </left>
      <right style="thin">
        <color indexed="64"/>
      </right>
      <top/>
      <bottom style="thin">
        <color theme="0" tint="-0.249977111117893"/>
      </bottom>
      <diagonal/>
    </border>
    <border>
      <left style="thin">
        <color theme="0" tint="-0.249977111117893"/>
      </left>
      <right style="thin">
        <color theme="0" tint="-0.249977111117893"/>
      </right>
      <top style="double">
        <color indexed="64"/>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indexed="64"/>
      </left>
      <right style="thin">
        <color theme="0" tint="-0.249977111117893"/>
      </right>
      <top style="double">
        <color indexed="64"/>
      </top>
      <bottom style="thin">
        <color theme="0" tint="-0.249977111117893"/>
      </bottom>
      <diagonal/>
    </border>
    <border>
      <left style="thin">
        <color indexed="64"/>
      </left>
      <right style="thin">
        <color theme="0" tint="-0.249977111117893"/>
      </right>
      <top style="thin">
        <color theme="0" tint="-0.249977111117893"/>
      </top>
      <bottom style="thin">
        <color theme="0" tint="-0.249977111117893"/>
      </bottom>
      <diagonal/>
    </border>
    <border>
      <left style="thin">
        <color indexed="64"/>
      </left>
      <right style="thin">
        <color theme="0" tint="-0.249977111117893"/>
      </right>
      <top/>
      <bottom style="thin">
        <color theme="0" tint="-0.249977111117893"/>
      </bottom>
      <diagonal/>
    </border>
    <border>
      <left/>
      <right style="thin">
        <color theme="0" tint="-0.249977111117893"/>
      </right>
      <top style="double">
        <color indexed="64"/>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style="thin">
        <color theme="0" tint="-0.249977111117893"/>
      </right>
      <top/>
      <bottom style="thin">
        <color theme="0" tint="-0.249977111117893"/>
      </bottom>
      <diagonal/>
    </border>
    <border>
      <left style="thin">
        <color indexed="64"/>
      </left>
      <right style="thin">
        <color indexed="64"/>
      </right>
      <top/>
      <bottom style="thin">
        <color theme="0" tint="-0.249977111117893"/>
      </bottom>
      <diagonal/>
    </border>
    <border>
      <left style="thin">
        <color indexed="64"/>
      </left>
      <right style="thin">
        <color indexed="64"/>
      </right>
      <top/>
      <bottom style="double">
        <color indexed="64"/>
      </bottom>
      <diagonal/>
    </border>
    <border>
      <left style="thin">
        <color indexed="64"/>
      </left>
      <right style="thin">
        <color indexed="64"/>
      </right>
      <top style="double">
        <color indexed="64"/>
      </top>
      <bottom style="thin">
        <color theme="0" tint="-0.249977111117893"/>
      </bottom>
      <diagonal/>
    </border>
    <border>
      <left style="thin">
        <color indexed="64"/>
      </left>
      <right style="thin">
        <color indexed="64"/>
      </right>
      <top style="thin">
        <color theme="0" tint="-0.249977111117893"/>
      </top>
      <bottom style="thin">
        <color theme="0" tint="-0.249977111117893"/>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double">
        <color indexed="64"/>
      </bottom>
      <diagonal/>
    </border>
    <border>
      <left/>
      <right style="medium">
        <color indexed="64"/>
      </right>
      <top/>
      <bottom style="double">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right/>
      <top style="thin">
        <color indexed="64"/>
      </top>
      <bottom/>
      <diagonal/>
    </border>
    <border>
      <left/>
      <right style="medium">
        <color indexed="64"/>
      </right>
      <top style="thin">
        <color indexed="64"/>
      </top>
      <bottom/>
      <diagonal/>
    </border>
    <border>
      <left style="thin">
        <color indexed="64"/>
      </left>
      <right/>
      <top style="thin">
        <color indexed="64"/>
      </top>
      <bottom/>
      <diagonal/>
    </border>
    <border>
      <left style="thin">
        <color indexed="64"/>
      </left>
      <right/>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style="thin">
        <color indexed="64"/>
      </top>
      <bottom/>
      <diagonal/>
    </border>
    <border>
      <left/>
      <right style="thin">
        <color indexed="64"/>
      </right>
      <top style="medium">
        <color indexed="64"/>
      </top>
      <bottom style="thin">
        <color indexed="64"/>
      </bottom>
      <diagonal/>
    </border>
    <border>
      <left/>
      <right style="thin">
        <color indexed="64"/>
      </right>
      <top style="thin">
        <color indexed="64"/>
      </top>
      <bottom/>
      <diagonal/>
    </border>
    <border>
      <left/>
      <right style="thin">
        <color indexed="64"/>
      </right>
      <top/>
      <bottom style="medium">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20">
    <xf numFmtId="0" fontId="0" fillId="0" borderId="0" xfId="0"/>
    <xf numFmtId="0" fontId="1" fillId="0" borderId="1" xfId="0" applyFont="1" applyBorder="1" applyAlignment="1">
      <alignment horizontal="center"/>
    </xf>
    <xf numFmtId="0" fontId="0" fillId="0" borderId="0" xfId="0" applyAlignment="1">
      <alignment horizontal="center"/>
    </xf>
    <xf numFmtId="0" fontId="4" fillId="0" borderId="0" xfId="0" applyFont="1" applyAlignment="1">
      <alignment horizontal="center" vertical="center" wrapText="1"/>
    </xf>
    <xf numFmtId="0" fontId="5" fillId="0" borderId="0" xfId="0" applyFont="1" applyAlignment="1">
      <alignment horizontal="center" vertical="center" wrapText="1"/>
    </xf>
    <xf numFmtId="0" fontId="5" fillId="0" borderId="2" xfId="0" applyFont="1" applyBorder="1" applyAlignment="1">
      <alignment horizontal="center" vertical="center" wrapText="1"/>
    </xf>
    <xf numFmtId="0" fontId="5" fillId="0" borderId="5" xfId="0" applyFont="1" applyBorder="1" applyAlignment="1">
      <alignment vertical="center" wrapText="1"/>
    </xf>
    <xf numFmtId="0" fontId="5" fillId="0" borderId="0" xfId="0" applyFont="1" applyBorder="1" applyAlignment="1">
      <alignment vertical="center" wrapText="1"/>
    </xf>
    <xf numFmtId="0" fontId="10" fillId="0" borderId="1"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13" fillId="0" borderId="5" xfId="0" applyFont="1" applyBorder="1" applyAlignment="1">
      <alignment vertical="center" wrapText="1"/>
    </xf>
    <xf numFmtId="0" fontId="13" fillId="0" borderId="2" xfId="0" applyFont="1" applyBorder="1" applyAlignment="1">
      <alignment vertical="center" wrapText="1"/>
    </xf>
    <xf numFmtId="0" fontId="5" fillId="0" borderId="0" xfId="0" applyFont="1" applyBorder="1" applyAlignment="1">
      <alignment horizontal="center" vertical="center" wrapText="1"/>
    </xf>
    <xf numFmtId="0" fontId="5" fillId="0" borderId="0" xfId="0" applyFont="1" applyAlignment="1">
      <alignment vertical="top" wrapText="1"/>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13" fillId="2" borderId="11" xfId="0" quotePrefix="1" applyFont="1" applyFill="1" applyBorder="1" applyAlignment="1">
      <alignment vertical="center" wrapText="1"/>
    </xf>
    <xf numFmtId="0" fontId="5" fillId="2" borderId="16" xfId="0" applyFont="1" applyFill="1" applyBorder="1" applyAlignment="1">
      <alignment horizontal="center" vertical="center" wrapText="1"/>
    </xf>
    <xf numFmtId="0" fontId="13" fillId="2" borderId="25" xfId="0" quotePrefix="1" applyFont="1" applyFill="1" applyBorder="1" applyAlignment="1">
      <alignment vertical="center" wrapText="1"/>
    </xf>
    <xf numFmtId="0" fontId="5" fillId="2" borderId="28" xfId="0" applyFont="1" applyFill="1" applyBorder="1" applyAlignment="1">
      <alignment horizontal="center" vertical="center" wrapText="1"/>
    </xf>
    <xf numFmtId="0" fontId="4" fillId="2" borderId="28" xfId="0" applyFont="1" applyFill="1" applyBorder="1" applyAlignment="1">
      <alignment horizontal="center" vertical="center" wrapText="1"/>
    </xf>
    <xf numFmtId="0" fontId="10" fillId="0" borderId="0" xfId="0" applyFont="1" applyFill="1" applyBorder="1" applyAlignment="1">
      <alignment horizontal="center" vertical="center" wrapText="1"/>
    </xf>
    <xf numFmtId="0" fontId="6" fillId="0" borderId="0" xfId="0" applyFont="1" applyFill="1" applyBorder="1" applyAlignment="1">
      <alignment vertical="center"/>
    </xf>
    <xf numFmtId="0" fontId="5" fillId="0" borderId="0" xfId="0" applyFont="1" applyFill="1" applyBorder="1" applyAlignment="1">
      <alignment vertical="center"/>
    </xf>
    <xf numFmtId="0" fontId="9" fillId="0" borderId="0" xfId="0" applyFont="1" applyFill="1" applyBorder="1" applyAlignment="1">
      <alignment vertical="center"/>
    </xf>
    <xf numFmtId="0" fontId="10" fillId="0" borderId="31" xfId="0" applyFont="1" applyBorder="1" applyAlignment="1">
      <alignment horizontal="center" vertical="center" wrapText="1"/>
    </xf>
    <xf numFmtId="0" fontId="4" fillId="0" borderId="27" xfId="0" applyFont="1" applyFill="1" applyBorder="1" applyAlignment="1">
      <alignment horizontal="center" vertical="center" wrapText="1"/>
    </xf>
    <xf numFmtId="0" fontId="5" fillId="0" borderId="7" xfId="0" applyFont="1" applyFill="1" applyBorder="1" applyAlignment="1">
      <alignment horizontal="center" vertical="center" wrapText="1"/>
    </xf>
    <xf numFmtId="0" fontId="11" fillId="0" borderId="15" xfId="0" applyFont="1" applyFill="1" applyBorder="1" applyAlignment="1">
      <alignment horizontal="center" vertical="center" wrapText="1"/>
    </xf>
    <xf numFmtId="0" fontId="11" fillId="0" borderId="18" xfId="0" applyFont="1" applyFill="1" applyBorder="1" applyAlignment="1">
      <alignment horizontal="center" vertical="top" wrapText="1"/>
    </xf>
    <xf numFmtId="0" fontId="5" fillId="0" borderId="9" xfId="0" applyFont="1" applyFill="1" applyBorder="1" applyAlignment="1">
      <alignment vertical="center" wrapText="1"/>
    </xf>
    <xf numFmtId="0" fontId="5" fillId="0" borderId="21" xfId="0" applyFont="1" applyFill="1" applyBorder="1" applyAlignment="1">
      <alignment vertical="center" wrapText="1"/>
    </xf>
    <xf numFmtId="0" fontId="5" fillId="0" borderId="32" xfId="0" applyFont="1" applyFill="1" applyBorder="1" applyAlignment="1">
      <alignment vertical="top" wrapText="1"/>
    </xf>
    <xf numFmtId="0" fontId="4" fillId="0" borderId="28" xfId="0" applyFont="1" applyFill="1" applyBorder="1" applyAlignment="1">
      <alignment horizontal="center" vertical="center" wrapText="1"/>
    </xf>
    <xf numFmtId="0" fontId="5" fillId="0" borderId="10" xfId="0" applyFont="1" applyFill="1" applyBorder="1" applyAlignment="1">
      <alignment horizontal="center" vertical="center" wrapText="1"/>
    </xf>
    <xf numFmtId="0" fontId="11" fillId="0" borderId="16" xfId="0" applyFont="1" applyFill="1" applyBorder="1" applyAlignment="1">
      <alignment horizontal="center" vertical="center" wrapText="1"/>
    </xf>
    <xf numFmtId="0" fontId="11" fillId="0" borderId="19" xfId="0" applyFont="1" applyFill="1" applyBorder="1" applyAlignment="1">
      <alignment horizontal="center" vertical="top" wrapText="1"/>
    </xf>
    <xf numFmtId="0" fontId="5" fillId="0" borderId="12" xfId="0" applyFont="1" applyFill="1" applyBorder="1" applyAlignment="1">
      <alignment vertical="center" wrapText="1"/>
    </xf>
    <xf numFmtId="0" fontId="5" fillId="0" borderId="22" xfId="0" applyFont="1" applyFill="1" applyBorder="1" applyAlignment="1">
      <alignment vertical="center" wrapText="1"/>
    </xf>
    <xf numFmtId="0" fontId="5" fillId="0" borderId="33" xfId="0" applyFont="1" applyFill="1" applyBorder="1" applyAlignment="1">
      <alignment vertical="top" wrapText="1"/>
    </xf>
    <xf numFmtId="0" fontId="4" fillId="0" borderId="29" xfId="0" applyFont="1" applyFill="1" applyBorder="1" applyAlignment="1">
      <alignment horizontal="center" vertical="center" wrapText="1"/>
    </xf>
    <xf numFmtId="0" fontId="5" fillId="0" borderId="6" xfId="0" applyFont="1" applyFill="1" applyBorder="1" applyAlignment="1">
      <alignment horizontal="center" vertical="center" wrapText="1"/>
    </xf>
    <xf numFmtId="0" fontId="11" fillId="0" borderId="17" xfId="0" applyFont="1" applyFill="1" applyBorder="1" applyAlignment="1">
      <alignment horizontal="center" vertical="center" wrapText="1"/>
    </xf>
    <xf numFmtId="0" fontId="11" fillId="0" borderId="20" xfId="0" applyFont="1" applyFill="1" applyBorder="1" applyAlignment="1">
      <alignment horizontal="center" vertical="top" wrapText="1"/>
    </xf>
    <xf numFmtId="0" fontId="5" fillId="0" borderId="14" xfId="0" applyFont="1" applyFill="1" applyBorder="1" applyAlignment="1">
      <alignment vertical="center" wrapText="1"/>
    </xf>
    <xf numFmtId="0" fontId="5" fillId="0" borderId="23" xfId="0" applyFont="1" applyFill="1" applyBorder="1" applyAlignment="1">
      <alignment vertical="center" wrapText="1"/>
    </xf>
    <xf numFmtId="0" fontId="5" fillId="0" borderId="30" xfId="0" applyFont="1" applyFill="1" applyBorder="1" applyAlignment="1">
      <alignment vertical="top" wrapText="1"/>
    </xf>
    <xf numFmtId="0" fontId="6" fillId="0" borderId="6" xfId="0" quotePrefix="1" applyFont="1" applyFill="1" applyBorder="1" applyAlignment="1">
      <alignment horizontal="center" vertical="center" wrapText="1"/>
    </xf>
    <xf numFmtId="0" fontId="7" fillId="0" borderId="17" xfId="0" quotePrefix="1" applyFont="1" applyFill="1" applyBorder="1" applyAlignment="1">
      <alignment horizontal="center" vertical="center" wrapText="1"/>
    </xf>
    <xf numFmtId="0" fontId="7" fillId="0" borderId="20" xfId="0" quotePrefix="1" applyFont="1" applyFill="1" applyBorder="1" applyAlignment="1">
      <alignment horizontal="center" vertical="top" wrapText="1"/>
    </xf>
    <xf numFmtId="0" fontId="6" fillId="0" borderId="14" xfId="0" applyFont="1" applyFill="1" applyBorder="1" applyAlignment="1">
      <alignment vertical="center" wrapText="1"/>
    </xf>
    <xf numFmtId="0" fontId="6" fillId="0" borderId="23" xfId="0" applyFont="1" applyFill="1" applyBorder="1" applyAlignment="1">
      <alignment vertical="center" wrapText="1"/>
    </xf>
    <xf numFmtId="0" fontId="6" fillId="0" borderId="30" xfId="0" applyFont="1" applyFill="1" applyBorder="1" applyAlignment="1">
      <alignment vertical="top" wrapText="1"/>
    </xf>
    <xf numFmtId="0" fontId="2" fillId="0" borderId="29" xfId="0" applyFont="1" applyFill="1" applyBorder="1" applyAlignment="1">
      <alignment horizontal="center" vertical="center" wrapText="1"/>
    </xf>
    <xf numFmtId="0" fontId="5" fillId="0" borderId="6" xfId="0" quotePrefix="1" applyFont="1" applyFill="1" applyBorder="1" applyAlignment="1">
      <alignment horizontal="center" vertical="center" wrapText="1"/>
    </xf>
    <xf numFmtId="0" fontId="11" fillId="0" borderId="17" xfId="0" quotePrefix="1" applyFont="1" applyFill="1" applyBorder="1" applyAlignment="1">
      <alignment horizontal="center" vertical="center" wrapText="1"/>
    </xf>
    <xf numFmtId="0" fontId="11" fillId="0" borderId="20" xfId="0" quotePrefix="1" applyFont="1" applyFill="1" applyBorder="1" applyAlignment="1">
      <alignment horizontal="center" vertical="top" wrapText="1"/>
    </xf>
    <xf numFmtId="0" fontId="17" fillId="0" borderId="23" xfId="0" applyFont="1" applyFill="1" applyBorder="1" applyAlignment="1">
      <alignment vertical="center" wrapText="1"/>
    </xf>
    <xf numFmtId="0" fontId="5" fillId="0" borderId="14" xfId="0" quotePrefix="1" applyFont="1" applyFill="1" applyBorder="1" applyAlignment="1">
      <alignment vertical="center" wrapText="1"/>
    </xf>
    <xf numFmtId="0" fontId="3" fillId="0" borderId="23" xfId="0" applyFont="1" applyFill="1" applyBorder="1" applyAlignment="1">
      <alignment vertical="center" wrapText="1"/>
    </xf>
    <xf numFmtId="0" fontId="8" fillId="0" borderId="6" xfId="0" quotePrefix="1" applyFont="1" applyFill="1" applyBorder="1" applyAlignment="1">
      <alignment horizontal="center" vertical="center" wrapText="1"/>
    </xf>
    <xf numFmtId="0" fontId="12" fillId="0" borderId="17" xfId="0" quotePrefix="1" applyFont="1" applyFill="1" applyBorder="1" applyAlignment="1">
      <alignment horizontal="center" vertical="center" wrapText="1"/>
    </xf>
    <xf numFmtId="0" fontId="16" fillId="0" borderId="20" xfId="0" quotePrefix="1" applyFont="1" applyFill="1" applyBorder="1" applyAlignment="1">
      <alignment horizontal="center" vertical="top" wrapText="1"/>
    </xf>
    <xf numFmtId="0" fontId="8" fillId="0" borderId="14" xfId="0" quotePrefix="1" applyFont="1" applyFill="1" applyBorder="1" applyAlignment="1">
      <alignment vertical="center" wrapText="1"/>
    </xf>
    <xf numFmtId="0" fontId="8" fillId="0" borderId="23" xfId="0" applyFont="1" applyFill="1" applyBorder="1" applyAlignment="1">
      <alignment vertical="center" wrapText="1"/>
    </xf>
    <xf numFmtId="0" fontId="8" fillId="0" borderId="30" xfId="0" applyFont="1" applyFill="1" applyBorder="1" applyAlignment="1">
      <alignment vertical="top" wrapText="1"/>
    </xf>
    <xf numFmtId="0" fontId="5" fillId="0" borderId="0" xfId="0" applyFont="1" applyFill="1" applyAlignment="1">
      <alignment vertical="top" wrapText="1"/>
    </xf>
    <xf numFmtId="0" fontId="10" fillId="0" borderId="31" xfId="0" applyFont="1" applyFill="1" applyBorder="1" applyAlignment="1">
      <alignment horizontal="center" vertical="center" wrapText="1"/>
    </xf>
    <xf numFmtId="0" fontId="1" fillId="0" borderId="0" xfId="0" applyFont="1"/>
    <xf numFmtId="0" fontId="10" fillId="0" borderId="1" xfId="0" applyFont="1" applyFill="1" applyBorder="1" applyAlignment="1">
      <alignment horizontal="center" vertical="center" wrapText="1"/>
    </xf>
    <xf numFmtId="0" fontId="11" fillId="0" borderId="0" xfId="0" applyFont="1" applyFill="1" applyBorder="1" applyAlignment="1">
      <alignment horizontal="center" vertical="center" wrapText="1"/>
    </xf>
    <xf numFmtId="0" fontId="11" fillId="0" borderId="0" xfId="0" applyFont="1" applyFill="1" applyBorder="1" applyAlignment="1">
      <alignment horizontal="center" vertical="top" wrapText="1"/>
    </xf>
    <xf numFmtId="0" fontId="1" fillId="0" borderId="1" xfId="0" applyFont="1" applyBorder="1" applyAlignment="1">
      <alignment horizontal="center" vertical="center" wrapText="1"/>
    </xf>
    <xf numFmtId="0" fontId="0" fillId="0" borderId="0" xfId="0" applyAlignment="1">
      <alignment horizontal="center" vertical="center" wrapText="1"/>
    </xf>
    <xf numFmtId="0" fontId="18" fillId="0" borderId="1" xfId="0" applyFont="1" applyBorder="1" applyAlignment="1">
      <alignment horizontal="center" vertical="center" wrapText="1"/>
    </xf>
    <xf numFmtId="14" fontId="0" fillId="0" borderId="0" xfId="0" applyNumberFormat="1"/>
    <xf numFmtId="14" fontId="1" fillId="0" borderId="1" xfId="0" applyNumberFormat="1" applyFont="1" applyBorder="1" applyAlignment="1">
      <alignment horizontal="center" vertical="center" wrapText="1"/>
    </xf>
    <xf numFmtId="0" fontId="4" fillId="0" borderId="0" xfId="0" applyFont="1" applyFill="1" applyBorder="1" applyAlignment="1">
      <alignment horizontal="center" vertical="center" wrapText="1"/>
    </xf>
    <xf numFmtId="0" fontId="5" fillId="0" borderId="29" xfId="0" applyFont="1" applyFill="1" applyBorder="1" applyAlignment="1">
      <alignment horizontal="center" vertical="center" wrapText="1"/>
    </xf>
    <xf numFmtId="0" fontId="5" fillId="0" borderId="13" xfId="0" applyFont="1" applyFill="1" applyBorder="1" applyAlignment="1">
      <alignment horizontal="center" vertical="center" wrapText="1"/>
    </xf>
    <xf numFmtId="0" fontId="13" fillId="0" borderId="26" xfId="0" quotePrefix="1" applyFont="1" applyFill="1" applyBorder="1" applyAlignment="1">
      <alignment vertical="center" wrapText="1"/>
    </xf>
    <xf numFmtId="0" fontId="13" fillId="0" borderId="13" xfId="0" quotePrefix="1" applyFont="1" applyFill="1" applyBorder="1" applyAlignment="1">
      <alignment vertical="center" wrapText="1"/>
    </xf>
    <xf numFmtId="0" fontId="5" fillId="0" borderId="17" xfId="0" quotePrefix="1" applyFont="1" applyFill="1" applyBorder="1" applyAlignment="1">
      <alignment horizontal="center" vertical="center" wrapText="1"/>
    </xf>
    <xf numFmtId="0" fontId="11" fillId="0" borderId="20" xfId="0" quotePrefix="1" applyFont="1" applyFill="1" applyBorder="1" applyAlignment="1">
      <alignment horizontal="left" vertical="top" wrapText="1"/>
    </xf>
    <xf numFmtId="0" fontId="5" fillId="0" borderId="6" xfId="0" applyFont="1" applyFill="1" applyBorder="1" applyAlignment="1">
      <alignment vertical="center" wrapText="1"/>
    </xf>
    <xf numFmtId="0" fontId="5" fillId="0" borderId="17" xfId="0" applyFont="1" applyFill="1" applyBorder="1" applyAlignment="1">
      <alignment horizontal="center" vertical="center" wrapText="1"/>
    </xf>
    <xf numFmtId="0" fontId="3" fillId="0" borderId="6" xfId="0" applyFont="1" applyFill="1" applyBorder="1" applyAlignment="1">
      <alignment vertical="center" wrapText="1"/>
    </xf>
    <xf numFmtId="0" fontId="3" fillId="0" borderId="17" xfId="0" applyFont="1" applyFill="1" applyBorder="1" applyAlignment="1">
      <alignment horizontal="center" vertical="center" wrapText="1"/>
    </xf>
    <xf numFmtId="0" fontId="10" fillId="0" borderId="4" xfId="0" applyFont="1" applyFill="1" applyBorder="1" applyAlignment="1">
      <alignment horizontal="center" vertical="center" wrapText="1"/>
    </xf>
    <xf numFmtId="0" fontId="11" fillId="0" borderId="0" xfId="0" applyFont="1" applyFill="1" applyBorder="1" applyAlignment="1">
      <alignment horizontal="left" vertical="top" wrapText="1"/>
    </xf>
    <xf numFmtId="0" fontId="5" fillId="0" borderId="5" xfId="0" applyFont="1" applyFill="1" applyBorder="1" applyAlignment="1">
      <alignment vertical="center" wrapText="1"/>
    </xf>
    <xf numFmtId="0" fontId="5" fillId="0" borderId="0" xfId="0" applyFont="1" applyFill="1" applyBorder="1" applyAlignment="1">
      <alignment vertical="center" wrapText="1"/>
    </xf>
    <xf numFmtId="0" fontId="4" fillId="3" borderId="29" xfId="0" applyFont="1" applyFill="1" applyBorder="1" applyAlignment="1">
      <alignment horizontal="center" vertical="center" wrapText="1"/>
    </xf>
    <xf numFmtId="0" fontId="5" fillId="3" borderId="29" xfId="0" applyFont="1" applyFill="1" applyBorder="1" applyAlignment="1">
      <alignment horizontal="center" vertical="center" wrapText="1"/>
    </xf>
    <xf numFmtId="0" fontId="5" fillId="3" borderId="13" xfId="0" applyFont="1" applyFill="1" applyBorder="1" applyAlignment="1">
      <alignment horizontal="center" vertical="center" wrapText="1"/>
    </xf>
    <xf numFmtId="0" fontId="13" fillId="3" borderId="26" xfId="0" quotePrefix="1" applyFont="1" applyFill="1" applyBorder="1" applyAlignment="1">
      <alignment vertical="center" wrapText="1"/>
    </xf>
    <xf numFmtId="0" fontId="13" fillId="3" borderId="13" xfId="0" quotePrefix="1" applyFont="1" applyFill="1" applyBorder="1" applyAlignment="1">
      <alignment vertical="center" wrapText="1"/>
    </xf>
    <xf numFmtId="0" fontId="5" fillId="3" borderId="6" xfId="0" applyFont="1" applyFill="1" applyBorder="1" applyAlignment="1">
      <alignment horizontal="center" vertical="center" wrapText="1"/>
    </xf>
    <xf numFmtId="0" fontId="5" fillId="3" borderId="17" xfId="0" applyFont="1" applyFill="1" applyBorder="1" applyAlignment="1">
      <alignment horizontal="center" vertical="top" wrapText="1"/>
    </xf>
    <xf numFmtId="0" fontId="11" fillId="3" borderId="17" xfId="0" applyFont="1" applyFill="1" applyBorder="1" applyAlignment="1">
      <alignment horizontal="center" vertical="center" wrapText="1"/>
    </xf>
    <xf numFmtId="0" fontId="11" fillId="3" borderId="20" xfId="0" quotePrefix="1" applyFont="1" applyFill="1" applyBorder="1" applyAlignment="1">
      <alignment horizontal="left" vertical="top" wrapText="1"/>
    </xf>
    <xf numFmtId="0" fontId="5" fillId="3" borderId="14" xfId="0" applyFont="1" applyFill="1" applyBorder="1" applyAlignment="1">
      <alignment vertical="center" wrapText="1"/>
    </xf>
    <xf numFmtId="0" fontId="5" fillId="3" borderId="23" xfId="0" applyFont="1" applyFill="1" applyBorder="1" applyAlignment="1">
      <alignment vertical="center" wrapText="1"/>
    </xf>
    <xf numFmtId="0" fontId="5" fillId="3" borderId="6" xfId="0" applyFont="1" applyFill="1" applyBorder="1" applyAlignment="1">
      <alignment vertical="center" wrapText="1"/>
    </xf>
    <xf numFmtId="0" fontId="5" fillId="3" borderId="17" xfId="0" applyFont="1" applyFill="1" applyBorder="1" applyAlignment="1">
      <alignment horizontal="center" vertical="center" wrapText="1"/>
    </xf>
    <xf numFmtId="0" fontId="5" fillId="3" borderId="30" xfId="0" applyFont="1" applyFill="1" applyBorder="1" applyAlignment="1">
      <alignment vertical="top" wrapText="1"/>
    </xf>
    <xf numFmtId="0" fontId="5" fillId="3" borderId="0" xfId="0" applyFont="1" applyFill="1" applyBorder="1" applyAlignment="1">
      <alignment vertical="center"/>
    </xf>
    <xf numFmtId="0" fontId="4" fillId="3" borderId="27" xfId="0" applyFont="1" applyFill="1" applyBorder="1" applyAlignment="1">
      <alignment horizontal="center" vertical="center" wrapText="1"/>
    </xf>
    <xf numFmtId="0" fontId="5" fillId="3" borderId="27" xfId="0" applyFont="1" applyFill="1" applyBorder="1" applyAlignment="1">
      <alignment horizontal="center" vertical="center" wrapText="1"/>
    </xf>
    <xf numFmtId="0" fontId="5" fillId="3" borderId="8" xfId="0" applyFont="1" applyFill="1" applyBorder="1" applyAlignment="1">
      <alignment horizontal="center" vertical="center" wrapText="1"/>
    </xf>
    <xf numFmtId="0" fontId="13" fillId="3" borderId="24" xfId="0" quotePrefix="1" applyFont="1" applyFill="1" applyBorder="1" applyAlignment="1">
      <alignment vertical="center" wrapText="1"/>
    </xf>
    <xf numFmtId="0" fontId="13" fillId="3" borderId="8" xfId="0" quotePrefix="1" applyFont="1" applyFill="1" applyBorder="1" applyAlignment="1">
      <alignment vertical="center" wrapText="1"/>
    </xf>
    <xf numFmtId="0" fontId="5" fillId="3" borderId="7" xfId="0" applyFont="1" applyFill="1" applyBorder="1" applyAlignment="1">
      <alignment horizontal="center" vertical="center" wrapText="1"/>
    </xf>
    <xf numFmtId="0" fontId="5" fillId="3" borderId="15" xfId="0" applyFont="1" applyFill="1" applyBorder="1" applyAlignment="1">
      <alignment horizontal="center" vertical="center" wrapText="1"/>
    </xf>
    <xf numFmtId="0" fontId="11" fillId="3" borderId="15" xfId="0" applyFont="1" applyFill="1" applyBorder="1" applyAlignment="1">
      <alignment horizontal="center" vertical="center" wrapText="1"/>
    </xf>
    <xf numFmtId="0" fontId="11" fillId="3" borderId="18" xfId="0" quotePrefix="1" applyFont="1" applyFill="1" applyBorder="1" applyAlignment="1">
      <alignment horizontal="left" vertical="top" wrapText="1"/>
    </xf>
    <xf numFmtId="0" fontId="5" fillId="3" borderId="9" xfId="0" applyFont="1" applyFill="1" applyBorder="1" applyAlignment="1">
      <alignment vertical="center" wrapText="1"/>
    </xf>
    <xf numFmtId="0" fontId="5" fillId="3" borderId="21" xfId="0" applyFont="1" applyFill="1" applyBorder="1" applyAlignment="1">
      <alignment vertical="center" wrapText="1"/>
    </xf>
    <xf numFmtId="0" fontId="5" fillId="3" borderId="7" xfId="0" applyFont="1" applyFill="1" applyBorder="1" applyAlignment="1">
      <alignment vertical="center" wrapText="1"/>
    </xf>
    <xf numFmtId="0" fontId="5" fillId="3" borderId="32" xfId="0" applyFont="1" applyFill="1" applyBorder="1" applyAlignment="1">
      <alignment vertical="top" wrapText="1"/>
    </xf>
    <xf numFmtId="0" fontId="6" fillId="3" borderId="0" xfId="0" applyFont="1" applyFill="1" applyBorder="1" applyAlignment="1">
      <alignment vertical="center"/>
    </xf>
    <xf numFmtId="0" fontId="11" fillId="2" borderId="16" xfId="0" applyFont="1" applyFill="1" applyBorder="1" applyAlignment="1">
      <alignment horizontal="center" vertical="center" wrapText="1"/>
    </xf>
    <xf numFmtId="0" fontId="11" fillId="2" borderId="19" xfId="0" quotePrefix="1" applyFont="1" applyFill="1" applyBorder="1" applyAlignment="1">
      <alignment horizontal="left" vertical="top" wrapText="1"/>
    </xf>
    <xf numFmtId="0" fontId="5" fillId="2" borderId="12" xfId="0" applyFont="1" applyFill="1" applyBorder="1" applyAlignment="1">
      <alignment vertical="center" wrapText="1"/>
    </xf>
    <xf numFmtId="0" fontId="5" fillId="2" borderId="22" xfId="0" applyFont="1" applyFill="1" applyBorder="1" applyAlignment="1">
      <alignment vertical="center" wrapText="1"/>
    </xf>
    <xf numFmtId="0" fontId="5" fillId="2" borderId="10" xfId="0" applyFont="1" applyFill="1" applyBorder="1" applyAlignment="1">
      <alignment vertical="center" wrapText="1"/>
    </xf>
    <xf numFmtId="0" fontId="5" fillId="2" borderId="33" xfId="0" applyFont="1" applyFill="1" applyBorder="1" applyAlignment="1">
      <alignment vertical="top" wrapText="1"/>
    </xf>
    <xf numFmtId="0" fontId="5" fillId="2" borderId="0" xfId="0" applyFont="1" applyFill="1" applyBorder="1" applyAlignment="1">
      <alignment vertical="center"/>
    </xf>
    <xf numFmtId="0" fontId="4" fillId="4" borderId="29" xfId="0" applyFont="1" applyFill="1" applyBorder="1" applyAlignment="1">
      <alignment horizontal="center" vertical="center" wrapText="1"/>
    </xf>
    <xf numFmtId="0" fontId="6" fillId="4" borderId="29" xfId="0" applyFont="1" applyFill="1" applyBorder="1" applyAlignment="1">
      <alignment horizontal="center" vertical="center" wrapText="1"/>
    </xf>
    <xf numFmtId="0" fontId="6" fillId="4" borderId="13" xfId="0" applyFont="1" applyFill="1" applyBorder="1" applyAlignment="1">
      <alignment horizontal="center" vertical="center" wrapText="1"/>
    </xf>
    <xf numFmtId="0" fontId="14" fillId="4" borderId="26" xfId="0" quotePrefix="1" applyFont="1" applyFill="1" applyBorder="1" applyAlignment="1">
      <alignment vertical="center" wrapText="1"/>
    </xf>
    <xf numFmtId="0" fontId="14" fillId="4" borderId="13" xfId="0" quotePrefix="1" applyFont="1" applyFill="1" applyBorder="1" applyAlignment="1">
      <alignment vertical="center" wrapText="1"/>
    </xf>
    <xf numFmtId="0" fontId="6" fillId="4" borderId="6" xfId="0" quotePrefix="1" applyFont="1" applyFill="1" applyBorder="1" applyAlignment="1">
      <alignment horizontal="center" vertical="center" wrapText="1"/>
    </xf>
    <xf numFmtId="0" fontId="6" fillId="4" borderId="17" xfId="0" quotePrefix="1" applyFont="1" applyFill="1" applyBorder="1" applyAlignment="1">
      <alignment horizontal="center" vertical="center" wrapText="1"/>
    </xf>
    <xf numFmtId="0" fontId="7" fillId="4" borderId="17" xfId="0" quotePrefix="1" applyFont="1" applyFill="1" applyBorder="1" applyAlignment="1">
      <alignment horizontal="center" vertical="center" wrapText="1"/>
    </xf>
    <xf numFmtId="0" fontId="7" fillId="4" borderId="20" xfId="0" quotePrefix="1" applyFont="1" applyFill="1" applyBorder="1" applyAlignment="1">
      <alignment horizontal="left" vertical="top" wrapText="1"/>
    </xf>
    <xf numFmtId="0" fontId="6" fillId="4" borderId="14" xfId="0" applyFont="1" applyFill="1" applyBorder="1" applyAlignment="1">
      <alignment vertical="center" wrapText="1"/>
    </xf>
    <xf numFmtId="0" fontId="6" fillId="4" borderId="23" xfId="0" applyFont="1" applyFill="1" applyBorder="1" applyAlignment="1">
      <alignment vertical="center" wrapText="1"/>
    </xf>
    <xf numFmtId="0" fontId="6" fillId="4" borderId="6" xfId="0" applyFont="1" applyFill="1" applyBorder="1" applyAlignment="1">
      <alignment vertical="center" wrapText="1"/>
    </xf>
    <xf numFmtId="0" fontId="6" fillId="4" borderId="17" xfId="0" applyFont="1" applyFill="1" applyBorder="1" applyAlignment="1">
      <alignment horizontal="center" vertical="center" wrapText="1"/>
    </xf>
    <xf numFmtId="0" fontId="6" fillId="4" borderId="30" xfId="0" applyFont="1" applyFill="1" applyBorder="1" applyAlignment="1">
      <alignment vertical="top" wrapText="1"/>
    </xf>
    <xf numFmtId="0" fontId="5" fillId="4" borderId="0" xfId="0" applyFont="1" applyFill="1" applyBorder="1" applyAlignment="1">
      <alignment vertical="center"/>
    </xf>
    <xf numFmtId="0" fontId="0" fillId="0" borderId="0" xfId="0" applyAlignment="1">
      <alignment vertical="center" wrapText="1"/>
    </xf>
    <xf numFmtId="0" fontId="1" fillId="0" borderId="0" xfId="0" applyFont="1" applyAlignment="1">
      <alignment horizontal="center" vertical="center" wrapText="1"/>
    </xf>
    <xf numFmtId="0" fontId="2" fillId="3" borderId="29" xfId="0" applyFont="1" applyFill="1" applyBorder="1" applyAlignment="1">
      <alignment horizontal="center" vertical="center" wrapText="1"/>
    </xf>
    <xf numFmtId="0" fontId="5" fillId="3" borderId="6" xfId="0" quotePrefix="1" applyFont="1" applyFill="1" applyBorder="1" applyAlignment="1">
      <alignment horizontal="center" vertical="center" wrapText="1"/>
    </xf>
    <xf numFmtId="0" fontId="5" fillId="3" borderId="17" xfId="0" quotePrefix="1" applyFont="1" applyFill="1" applyBorder="1" applyAlignment="1">
      <alignment horizontal="center" vertical="center" wrapText="1"/>
    </xf>
    <xf numFmtId="0" fontId="11" fillId="3" borderId="17" xfId="0" quotePrefix="1" applyFont="1" applyFill="1" applyBorder="1" applyAlignment="1">
      <alignment horizontal="center" vertical="center" wrapText="1"/>
    </xf>
    <xf numFmtId="0" fontId="1" fillId="0" borderId="1" xfId="0" applyFont="1" applyBorder="1" applyAlignment="1">
      <alignment horizontal="center" vertical="top" wrapText="1"/>
    </xf>
    <xf numFmtId="0" fontId="1" fillId="0" borderId="0" xfId="0" applyFont="1" applyAlignment="1">
      <alignment horizontal="center" vertical="top"/>
    </xf>
    <xf numFmtId="0" fontId="0" fillId="0" borderId="0" xfId="0" applyAlignment="1">
      <alignment vertical="top" wrapText="1"/>
    </xf>
    <xf numFmtId="0" fontId="0" fillId="0" borderId="0" xfId="0" applyAlignment="1">
      <alignment vertical="top"/>
    </xf>
    <xf numFmtId="0" fontId="0" fillId="0" borderId="0" xfId="0" applyAlignment="1">
      <alignment horizontal="center" vertical="center"/>
    </xf>
    <xf numFmtId="0" fontId="19" fillId="3" borderId="20" xfId="0" quotePrefix="1" applyFont="1" applyFill="1" applyBorder="1" applyAlignment="1">
      <alignment horizontal="left" vertical="top" wrapText="1"/>
    </xf>
    <xf numFmtId="0" fontId="17" fillId="3" borderId="23" xfId="0" applyFont="1" applyFill="1" applyBorder="1" applyAlignment="1">
      <alignment vertical="center" wrapText="1"/>
    </xf>
    <xf numFmtId="0" fontId="17" fillId="3" borderId="6" xfId="0" applyFont="1" applyFill="1" applyBorder="1" applyAlignment="1">
      <alignment vertical="center" wrapText="1"/>
    </xf>
    <xf numFmtId="0" fontId="17" fillId="3" borderId="17" xfId="0" applyFont="1" applyFill="1" applyBorder="1" applyAlignment="1">
      <alignment horizontal="center" vertical="center" wrapText="1"/>
    </xf>
    <xf numFmtId="0" fontId="8" fillId="3" borderId="29" xfId="0" applyFont="1" applyFill="1" applyBorder="1" applyAlignment="1">
      <alignment horizontal="center" vertical="center" wrapText="1"/>
    </xf>
    <xf numFmtId="0" fontId="8" fillId="3" borderId="13" xfId="0" applyFont="1" applyFill="1" applyBorder="1" applyAlignment="1">
      <alignment horizontal="center" vertical="center" wrapText="1"/>
    </xf>
    <xf numFmtId="0" fontId="15" fillId="3" borderId="26" xfId="0" quotePrefix="1" applyFont="1" applyFill="1" applyBorder="1" applyAlignment="1">
      <alignment vertical="center" wrapText="1"/>
    </xf>
    <xf numFmtId="0" fontId="15" fillId="3" borderId="13" xfId="0" quotePrefix="1" applyFont="1" applyFill="1" applyBorder="1" applyAlignment="1">
      <alignment vertical="center" wrapText="1"/>
    </xf>
    <xf numFmtId="0" fontId="8" fillId="3" borderId="6" xfId="0" quotePrefix="1" applyFont="1" applyFill="1" applyBorder="1" applyAlignment="1">
      <alignment horizontal="center" vertical="center" wrapText="1"/>
    </xf>
    <xf numFmtId="0" fontId="8" fillId="3" borderId="17" xfId="0" quotePrefix="1" applyFont="1" applyFill="1" applyBorder="1" applyAlignment="1">
      <alignment horizontal="center" vertical="center" wrapText="1"/>
    </xf>
    <xf numFmtId="0" fontId="12" fillId="3" borderId="17" xfId="0" quotePrefix="1" applyFont="1" applyFill="1" applyBorder="1" applyAlignment="1">
      <alignment horizontal="center" vertical="center" wrapText="1"/>
    </xf>
    <xf numFmtId="0" fontId="16" fillId="3" borderId="20" xfId="0" quotePrefix="1" applyFont="1" applyFill="1" applyBorder="1" applyAlignment="1">
      <alignment horizontal="left" vertical="top" wrapText="1"/>
    </xf>
    <xf numFmtId="0" fontId="8" fillId="3" borderId="14" xfId="0" quotePrefix="1" applyFont="1" applyFill="1" applyBorder="1" applyAlignment="1">
      <alignment vertical="center" wrapText="1"/>
    </xf>
    <xf numFmtId="0" fontId="8" fillId="3" borderId="23" xfId="0" applyFont="1" applyFill="1" applyBorder="1" applyAlignment="1">
      <alignment vertical="center" wrapText="1"/>
    </xf>
    <xf numFmtId="0" fontId="8" fillId="3" borderId="6" xfId="0" applyFont="1" applyFill="1" applyBorder="1" applyAlignment="1">
      <alignment vertical="center" wrapText="1"/>
    </xf>
    <xf numFmtId="0" fontId="8" fillId="3" borderId="17" xfId="0" applyFont="1" applyFill="1" applyBorder="1" applyAlignment="1">
      <alignment horizontal="center" vertical="center" wrapText="1"/>
    </xf>
    <xf numFmtId="0" fontId="8" fillId="3" borderId="30" xfId="0" applyFont="1" applyFill="1" applyBorder="1" applyAlignment="1">
      <alignment vertical="top" wrapText="1"/>
    </xf>
    <xf numFmtId="0" fontId="0" fillId="0" borderId="5" xfId="0" applyBorder="1"/>
    <xf numFmtId="0" fontId="0" fillId="0" borderId="0" xfId="0" applyBorder="1"/>
    <xf numFmtId="0" fontId="0" fillId="0" borderId="2" xfId="0" applyBorder="1"/>
    <xf numFmtId="0" fontId="1" fillId="0" borderId="4" xfId="0" applyFont="1" applyBorder="1" applyAlignment="1">
      <alignment horizontal="center" vertical="center" wrapText="1"/>
    </xf>
    <xf numFmtId="0" fontId="1" fillId="0" borderId="3" xfId="0" applyFont="1" applyBorder="1" applyAlignment="1">
      <alignment horizontal="center" vertical="center" wrapText="1"/>
    </xf>
    <xf numFmtId="0" fontId="0" fillId="0" borderId="0" xfId="0" applyAlignment="1">
      <alignment wrapText="1"/>
    </xf>
    <xf numFmtId="164" fontId="0" fillId="0" borderId="0" xfId="0" applyNumberFormat="1"/>
    <xf numFmtId="1" fontId="0" fillId="0" borderId="5" xfId="0" applyNumberFormat="1" applyBorder="1"/>
    <xf numFmtId="1" fontId="0" fillId="0" borderId="0" xfId="0" applyNumberFormat="1"/>
    <xf numFmtId="164" fontId="0" fillId="0" borderId="2" xfId="0" applyNumberFormat="1" applyBorder="1"/>
    <xf numFmtId="1" fontId="0" fillId="0" borderId="0" xfId="0" applyNumberFormat="1" applyBorder="1"/>
    <xf numFmtId="1" fontId="20" fillId="0" borderId="4" xfId="0" applyNumberFormat="1" applyFont="1" applyBorder="1" applyAlignment="1">
      <alignment horizontal="center" vertical="center" wrapText="1"/>
    </xf>
    <xf numFmtId="0" fontId="1" fillId="0" borderId="1" xfId="0" applyFont="1" applyFill="1" applyBorder="1" applyAlignment="1">
      <alignment horizontal="center" vertical="center" wrapText="1"/>
    </xf>
    <xf numFmtId="164" fontId="20" fillId="0" borderId="3" xfId="0" applyNumberFormat="1" applyFont="1" applyFill="1" applyBorder="1" applyAlignment="1">
      <alignment horizontal="center" vertical="center" wrapText="1"/>
    </xf>
    <xf numFmtId="0" fontId="0" fillId="3" borderId="0" xfId="0" applyFill="1" applyBorder="1"/>
    <xf numFmtId="1" fontId="0" fillId="3" borderId="0" xfId="0" applyNumberFormat="1" applyFill="1" applyBorder="1"/>
    <xf numFmtId="164" fontId="0" fillId="3" borderId="2" xfId="0" applyNumberFormat="1" applyFill="1" applyBorder="1"/>
    <xf numFmtId="0" fontId="20" fillId="0" borderId="1" xfId="0" applyFont="1" applyBorder="1" applyAlignment="1">
      <alignment horizontal="center" vertical="center" wrapText="1"/>
    </xf>
    <xf numFmtId="1" fontId="20" fillId="0" borderId="1" xfId="0" applyNumberFormat="1" applyFont="1" applyBorder="1" applyAlignment="1">
      <alignment horizontal="center" vertical="center" wrapText="1"/>
    </xf>
    <xf numFmtId="164" fontId="0" fillId="3" borderId="0" xfId="0" applyNumberFormat="1" applyFill="1" applyBorder="1"/>
    <xf numFmtId="164" fontId="0" fillId="0" borderId="0" xfId="0" applyNumberFormat="1" applyBorder="1"/>
    <xf numFmtId="0" fontId="1" fillId="0" borderId="0" xfId="0" applyFont="1" applyAlignment="1">
      <alignment horizontal="center" vertical="center"/>
    </xf>
    <xf numFmtId="1" fontId="1" fillId="0" borderId="0" xfId="0" applyNumberFormat="1" applyFont="1" applyAlignment="1">
      <alignment horizontal="center" vertical="center"/>
    </xf>
    <xf numFmtId="1" fontId="1" fillId="0" borderId="0" xfId="0" applyNumberFormat="1" applyFont="1" applyAlignment="1">
      <alignment horizontal="center" vertical="center" wrapText="1"/>
    </xf>
    <xf numFmtId="2" fontId="0" fillId="0" borderId="0" xfId="0" applyNumberFormat="1"/>
    <xf numFmtId="14" fontId="9" fillId="0" borderId="0" xfId="0" applyNumberFormat="1" applyFont="1" applyFill="1" applyBorder="1" applyAlignment="1">
      <alignment vertical="center"/>
    </xf>
    <xf numFmtId="0" fontId="0" fillId="0" borderId="0" xfId="0" applyAlignment="1"/>
    <xf numFmtId="0" fontId="0" fillId="0" borderId="37" xfId="0" applyBorder="1" applyAlignment="1">
      <alignment wrapText="1"/>
    </xf>
    <xf numFmtId="0" fontId="0" fillId="0" borderId="0"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0" borderId="40" xfId="0" applyBorder="1" applyAlignment="1">
      <alignment wrapText="1"/>
    </xf>
    <xf numFmtId="0" fontId="0" fillId="0" borderId="41" xfId="0" applyBorder="1" applyAlignment="1">
      <alignment wrapText="1"/>
    </xf>
    <xf numFmtId="0" fontId="0" fillId="0" borderId="44" xfId="0" applyBorder="1" applyAlignment="1">
      <alignment wrapText="1"/>
    </xf>
    <xf numFmtId="0" fontId="0" fillId="0" borderId="45" xfId="0" applyBorder="1" applyAlignment="1">
      <alignment wrapText="1"/>
    </xf>
    <xf numFmtId="0" fontId="0" fillId="0" borderId="46" xfId="0" applyBorder="1" applyAlignment="1">
      <alignment wrapText="1"/>
    </xf>
    <xf numFmtId="0" fontId="0" fillId="0" borderId="36" xfId="0" applyBorder="1" applyAlignment="1">
      <alignment wrapText="1"/>
    </xf>
    <xf numFmtId="0" fontId="1" fillId="0" borderId="38" xfId="0" applyFont="1" applyBorder="1" applyAlignment="1">
      <alignment wrapText="1"/>
    </xf>
    <xf numFmtId="0" fontId="1" fillId="0" borderId="43" xfId="0" applyFont="1" applyBorder="1" applyAlignment="1">
      <alignment wrapText="1"/>
    </xf>
    <xf numFmtId="0" fontId="1" fillId="0" borderId="36" xfId="0" applyFont="1" applyBorder="1" applyAlignment="1">
      <alignment wrapText="1"/>
    </xf>
    <xf numFmtId="0" fontId="21" fillId="0" borderId="0" xfId="0" applyFont="1" applyAlignment="1"/>
    <xf numFmtId="0" fontId="21" fillId="0" borderId="0" xfId="0" applyFont="1" applyAlignment="1">
      <alignment wrapText="1"/>
    </xf>
    <xf numFmtId="0" fontId="21" fillId="0" borderId="0" xfId="0" applyFont="1" applyBorder="1" applyAlignment="1">
      <alignment wrapText="1"/>
    </xf>
    <xf numFmtId="0" fontId="21" fillId="0" borderId="40" xfId="0" applyFont="1" applyBorder="1" applyAlignment="1">
      <alignment wrapText="1"/>
    </xf>
    <xf numFmtId="2" fontId="22" fillId="0" borderId="0" xfId="0" applyNumberFormat="1" applyFont="1" applyAlignment="1"/>
    <xf numFmtId="2" fontId="22" fillId="0" borderId="0" xfId="0" applyNumberFormat="1" applyFont="1" applyAlignment="1">
      <alignment wrapText="1"/>
    </xf>
    <xf numFmtId="2" fontId="22" fillId="0" borderId="1" xfId="0" applyNumberFormat="1" applyFont="1" applyBorder="1" applyAlignment="1">
      <alignment vertical="center" wrapText="1"/>
    </xf>
    <xf numFmtId="2" fontId="22" fillId="0" borderId="0" xfId="0" applyNumberFormat="1" applyFont="1" applyBorder="1" applyAlignment="1">
      <alignment wrapText="1"/>
    </xf>
    <xf numFmtId="2" fontId="22" fillId="0" borderId="40" xfId="0" applyNumberFormat="1" applyFont="1" applyBorder="1" applyAlignment="1">
      <alignment wrapText="1"/>
    </xf>
    <xf numFmtId="0" fontId="21" fillId="0" borderId="45" xfId="0" applyFont="1" applyBorder="1" applyAlignment="1">
      <alignment wrapText="1"/>
    </xf>
    <xf numFmtId="2" fontId="22" fillId="0" borderId="45" xfId="0" applyNumberFormat="1" applyFont="1" applyBorder="1" applyAlignment="1">
      <alignment wrapText="1"/>
    </xf>
    <xf numFmtId="164" fontId="0" fillId="0" borderId="0" xfId="0" applyNumberFormat="1" applyAlignment="1"/>
    <xf numFmtId="164" fontId="0" fillId="0" borderId="0" xfId="0" applyNumberFormat="1" applyAlignment="1">
      <alignment wrapText="1"/>
    </xf>
    <xf numFmtId="164" fontId="0" fillId="0" borderId="1" xfId="0" applyNumberFormat="1" applyBorder="1" applyAlignment="1">
      <alignment vertical="center" wrapText="1"/>
    </xf>
    <xf numFmtId="164" fontId="0" fillId="0" borderId="0" xfId="0" applyNumberFormat="1" applyBorder="1" applyAlignment="1">
      <alignment wrapText="1"/>
    </xf>
    <xf numFmtId="164" fontId="1" fillId="0" borderId="0" xfId="0" applyNumberFormat="1" applyFont="1" applyBorder="1" applyAlignment="1">
      <alignment wrapText="1"/>
    </xf>
    <xf numFmtId="164" fontId="0" fillId="0" borderId="45" xfId="0" applyNumberFormat="1" applyBorder="1" applyAlignment="1">
      <alignment wrapText="1"/>
    </xf>
    <xf numFmtId="164" fontId="0" fillId="0" borderId="40" xfId="0" applyNumberFormat="1" applyBorder="1" applyAlignment="1">
      <alignment wrapText="1"/>
    </xf>
    <xf numFmtId="164" fontId="21" fillId="0" borderId="0" xfId="0" applyNumberFormat="1" applyFont="1" applyAlignment="1"/>
    <xf numFmtId="164" fontId="21" fillId="0" borderId="0" xfId="0" applyNumberFormat="1" applyFont="1" applyAlignment="1">
      <alignment wrapText="1"/>
    </xf>
    <xf numFmtId="164" fontId="21" fillId="0" borderId="1" xfId="0" applyNumberFormat="1" applyFont="1" applyBorder="1" applyAlignment="1">
      <alignment vertical="center" wrapText="1"/>
    </xf>
    <xf numFmtId="164" fontId="21" fillId="0" borderId="0" xfId="0" applyNumberFormat="1" applyFont="1" applyBorder="1" applyAlignment="1">
      <alignment wrapText="1"/>
    </xf>
    <xf numFmtId="164" fontId="21" fillId="0" borderId="45" xfId="0" applyNumberFormat="1" applyFont="1" applyBorder="1" applyAlignment="1">
      <alignment wrapText="1"/>
    </xf>
    <xf numFmtId="164" fontId="21" fillId="0" borderId="40" xfId="0" applyNumberFormat="1" applyFont="1" applyBorder="1" applyAlignment="1">
      <alignment wrapText="1"/>
    </xf>
    <xf numFmtId="164" fontId="0" fillId="0" borderId="0" xfId="0" applyNumberFormat="1" applyBorder="1" applyAlignment="1">
      <alignment vertical="center" wrapText="1"/>
    </xf>
    <xf numFmtId="0" fontId="0" fillId="0" borderId="38" xfId="0" applyBorder="1" applyAlignment="1">
      <alignment vertical="center" wrapText="1"/>
    </xf>
    <xf numFmtId="0" fontId="23" fillId="0" borderId="0" xfId="0" applyFont="1" applyAlignment="1"/>
    <xf numFmtId="0" fontId="0" fillId="0" borderId="37" xfId="0" applyBorder="1"/>
    <xf numFmtId="0" fontId="0" fillId="0" borderId="38" xfId="0" applyBorder="1"/>
    <xf numFmtId="0" fontId="0" fillId="0" borderId="39" xfId="0" applyBorder="1"/>
    <xf numFmtId="0" fontId="0" fillId="0" borderId="40" xfId="0" applyBorder="1"/>
    <xf numFmtId="0" fontId="0" fillId="0" borderId="41" xfId="0" applyBorder="1"/>
    <xf numFmtId="0" fontId="1" fillId="0" borderId="47" xfId="0" applyFont="1" applyBorder="1"/>
    <xf numFmtId="0" fontId="1" fillId="0" borderId="48" xfId="0" applyFont="1" applyBorder="1"/>
    <xf numFmtId="0" fontId="1" fillId="0" borderId="49" xfId="0" applyFont="1" applyBorder="1"/>
    <xf numFmtId="0" fontId="0" fillId="0" borderId="0" xfId="0" applyFill="1" applyBorder="1"/>
    <xf numFmtId="0" fontId="0" fillId="0" borderId="40" xfId="0" applyFill="1" applyBorder="1"/>
    <xf numFmtId="0" fontId="0" fillId="0" borderId="0" xfId="0" applyAlignment="1">
      <alignment vertical="center"/>
    </xf>
    <xf numFmtId="0" fontId="24" fillId="0" borderId="0" xfId="0" applyFont="1" applyAlignment="1">
      <alignment vertical="center"/>
    </xf>
    <xf numFmtId="0" fontId="24" fillId="0" borderId="0" xfId="0" applyFont="1" applyAlignment="1">
      <alignment vertical="center" wrapText="1"/>
    </xf>
    <xf numFmtId="0" fontId="1" fillId="0" borderId="0" xfId="0" applyFont="1" applyBorder="1" applyAlignment="1">
      <alignment vertical="center"/>
    </xf>
    <xf numFmtId="0" fontId="25" fillId="0" borderId="0" xfId="0" applyFont="1" applyBorder="1" applyAlignment="1">
      <alignment vertical="center" wrapText="1"/>
    </xf>
    <xf numFmtId="0" fontId="1" fillId="0" borderId="0" xfId="0" applyFont="1" applyBorder="1" applyAlignment="1">
      <alignment vertical="center" wrapText="1"/>
    </xf>
    <xf numFmtId="0" fontId="1" fillId="0" borderId="1" xfId="0" applyFont="1" applyBorder="1" applyAlignment="1">
      <alignment vertical="center" wrapText="1"/>
    </xf>
    <xf numFmtId="0" fontId="25" fillId="0" borderId="1" xfId="0" applyFont="1" applyBorder="1" applyAlignment="1">
      <alignment vertical="center" wrapText="1"/>
    </xf>
    <xf numFmtId="0" fontId="0" fillId="0" borderId="0" xfId="0" quotePrefix="1" applyAlignment="1">
      <alignment vertical="center" wrapText="1"/>
    </xf>
    <xf numFmtId="16" fontId="0" fillId="0" borderId="0" xfId="0" applyNumberFormat="1" applyAlignment="1">
      <alignment vertical="center" wrapText="1"/>
    </xf>
    <xf numFmtId="0" fontId="1" fillId="0" borderId="0" xfId="0" applyFont="1" applyAlignment="1">
      <alignment vertical="center" wrapText="1"/>
    </xf>
    <xf numFmtId="0" fontId="0" fillId="0" borderId="0" xfId="0" quotePrefix="1" applyAlignment="1"/>
    <xf numFmtId="0" fontId="23" fillId="0" borderId="0" xfId="0" applyFont="1" applyAlignment="1">
      <alignment wrapText="1"/>
    </xf>
    <xf numFmtId="0" fontId="1" fillId="0" borderId="0" xfId="0" applyFont="1" applyAlignment="1"/>
    <xf numFmtId="14" fontId="0" fillId="0" borderId="0" xfId="0" applyNumberFormat="1" applyAlignment="1">
      <alignment vertical="center"/>
    </xf>
    <xf numFmtId="0" fontId="1" fillId="0" borderId="0" xfId="0" applyFont="1" applyAlignment="1">
      <alignment vertical="center"/>
    </xf>
    <xf numFmtId="0" fontId="1" fillId="0" borderId="45" xfId="0" applyFont="1" applyBorder="1"/>
    <xf numFmtId="0" fontId="0" fillId="0" borderId="0" xfId="0" applyFont="1"/>
    <xf numFmtId="0" fontId="1" fillId="0" borderId="45" xfId="0" applyFont="1" applyBorder="1" applyAlignment="1">
      <alignment wrapText="1"/>
    </xf>
    <xf numFmtId="14" fontId="1" fillId="0" borderId="0" xfId="0" applyNumberFormat="1" applyFont="1" applyBorder="1" applyAlignment="1">
      <alignment vertical="center"/>
    </xf>
    <xf numFmtId="14" fontId="1" fillId="0" borderId="1" xfId="0" applyNumberFormat="1" applyFont="1" applyBorder="1" applyAlignment="1">
      <alignment vertical="center" wrapText="1"/>
    </xf>
    <xf numFmtId="14" fontId="24" fillId="0" borderId="0" xfId="0" applyNumberFormat="1" applyFont="1" applyAlignment="1">
      <alignment vertical="center"/>
    </xf>
    <xf numFmtId="0" fontId="1" fillId="0" borderId="37" xfId="0" applyFont="1" applyBorder="1" applyAlignment="1">
      <alignment horizontal="center" vertical="center" wrapText="1"/>
    </xf>
    <xf numFmtId="0" fontId="1" fillId="0" borderId="37" xfId="0" applyFont="1" applyBorder="1"/>
    <xf numFmtId="0" fontId="0" fillId="0" borderId="50" xfId="0" applyBorder="1" applyAlignment="1">
      <alignment horizontal="center" vertical="center" wrapText="1"/>
    </xf>
    <xf numFmtId="0" fontId="0" fillId="0" borderId="51" xfId="0" applyBorder="1" applyAlignment="1">
      <alignment horizontal="center" vertical="center" wrapText="1"/>
    </xf>
    <xf numFmtId="0" fontId="0" fillId="0" borderId="52" xfId="0" applyBorder="1" applyAlignment="1">
      <alignment horizontal="center" vertical="center" wrapText="1"/>
    </xf>
    <xf numFmtId="0" fontId="0" fillId="0" borderId="53" xfId="0" applyBorder="1"/>
    <xf numFmtId="0" fontId="1" fillId="0" borderId="56" xfId="0" applyFont="1" applyBorder="1" applyAlignment="1">
      <alignment horizontal="center" vertical="center" wrapText="1"/>
    </xf>
    <xf numFmtId="0" fontId="0" fillId="0" borderId="58" xfId="0" applyBorder="1" applyAlignment="1">
      <alignment horizontal="center" vertical="center" wrapText="1"/>
    </xf>
    <xf numFmtId="0" fontId="0" fillId="0" borderId="59" xfId="0" applyBorder="1"/>
    <xf numFmtId="0" fontId="1" fillId="0" borderId="34" xfId="0" applyFont="1" applyBorder="1" applyAlignment="1">
      <alignment horizontal="center" vertical="center" wrapText="1"/>
    </xf>
    <xf numFmtId="0" fontId="1" fillId="0" borderId="54" xfId="0" applyFont="1" applyBorder="1" applyAlignment="1">
      <alignment horizontal="center" vertical="center" wrapText="1"/>
    </xf>
    <xf numFmtId="0" fontId="0" fillId="0" borderId="61" xfId="0" applyBorder="1" applyAlignment="1">
      <alignment horizontal="center" vertical="center" wrapText="1"/>
    </xf>
    <xf numFmtId="0" fontId="0" fillId="0" borderId="61" xfId="0" applyBorder="1"/>
    <xf numFmtId="0" fontId="1" fillId="0" borderId="63" xfId="0" applyFont="1" applyBorder="1" applyAlignment="1">
      <alignment horizontal="center" vertical="center" wrapText="1"/>
    </xf>
    <xf numFmtId="0" fontId="1" fillId="0" borderId="38" xfId="0" applyFont="1" applyBorder="1"/>
    <xf numFmtId="0" fontId="1" fillId="0" borderId="0" xfId="0" applyFont="1" applyBorder="1"/>
    <xf numFmtId="0" fontId="1" fillId="0" borderId="5" xfId="0" applyFont="1" applyBorder="1" applyAlignment="1">
      <alignment horizontal="center" vertical="center" wrapText="1"/>
    </xf>
    <xf numFmtId="0" fontId="1" fillId="0" borderId="0"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8" xfId="0" applyFont="1" applyBorder="1" applyAlignment="1">
      <alignment horizontal="center" vertical="center" wrapText="1"/>
    </xf>
    <xf numFmtId="0" fontId="1" fillId="0" borderId="61" xfId="0" applyFont="1" applyBorder="1" applyAlignment="1">
      <alignment horizontal="center" vertical="center" wrapText="1"/>
    </xf>
    <xf numFmtId="0" fontId="0" fillId="0" borderId="0" xfId="0" applyFont="1" applyBorder="1"/>
    <xf numFmtId="0" fontId="27" fillId="0" borderId="61" xfId="0" applyFont="1" applyBorder="1"/>
    <xf numFmtId="0" fontId="1" fillId="0" borderId="65" xfId="0" applyFont="1" applyBorder="1"/>
    <xf numFmtId="0" fontId="1" fillId="0" borderId="0" xfId="0" applyFont="1" applyBorder="1" applyAlignment="1">
      <alignment horizontal="right"/>
    </xf>
    <xf numFmtId="0" fontId="27" fillId="0" borderId="62" xfId="0" applyFont="1" applyBorder="1"/>
    <xf numFmtId="0" fontId="1" fillId="0" borderId="41" xfId="0" applyFont="1" applyBorder="1"/>
    <xf numFmtId="0" fontId="1" fillId="0" borderId="0" xfId="0" applyFont="1" applyBorder="1" applyAlignment="1">
      <alignment horizontal="center" vertical="center"/>
    </xf>
    <xf numFmtId="0" fontId="1" fillId="0" borderId="0" xfId="0" applyFont="1" applyAlignment="1">
      <alignment horizontal="center"/>
    </xf>
    <xf numFmtId="0" fontId="1" fillId="0" borderId="54" xfId="0" applyFont="1" applyBorder="1" applyAlignment="1">
      <alignment horizontal="center" vertical="center" wrapText="1"/>
    </xf>
    <xf numFmtId="0" fontId="1" fillId="0" borderId="55" xfId="0" applyFont="1" applyBorder="1" applyAlignment="1">
      <alignment horizontal="center" vertical="center" wrapText="1"/>
    </xf>
    <xf numFmtId="0" fontId="1" fillId="0" borderId="57" xfId="0" applyFont="1" applyBorder="1" applyAlignment="1">
      <alignment horizontal="center" vertical="center" wrapText="1"/>
    </xf>
    <xf numFmtId="0" fontId="1" fillId="0" borderId="60" xfId="0" applyFont="1" applyBorder="1" applyAlignment="1">
      <alignment horizontal="center" vertical="center" wrapText="1"/>
    </xf>
    <xf numFmtId="0" fontId="1" fillId="0" borderId="64" xfId="0" applyFont="1" applyBorder="1" applyAlignment="1">
      <alignment horizontal="center" vertical="center" wrapText="1"/>
    </xf>
    <xf numFmtId="0" fontId="0" fillId="0" borderId="42" xfId="0" applyBorder="1" applyAlignment="1">
      <alignment horizontal="center" vertical="center" wrapText="1"/>
    </xf>
    <xf numFmtId="0" fontId="0" fillId="0" borderId="1" xfId="0" applyBorder="1" applyAlignment="1">
      <alignment horizontal="center" vertical="center" wrapText="1"/>
    </xf>
    <xf numFmtId="0" fontId="21" fillId="0" borderId="1" xfId="0" applyFont="1" applyBorder="1" applyAlignment="1">
      <alignment horizontal="center" vertical="center" wrapText="1"/>
    </xf>
    <xf numFmtId="0" fontId="20" fillId="0" borderId="0" xfId="0" applyFont="1" applyBorder="1" applyAlignment="1">
      <alignment horizontal="center" wrapText="1"/>
    </xf>
    <xf numFmtId="0" fontId="1" fillId="0" borderId="37" xfId="0" applyFont="1" applyBorder="1" applyAlignment="1">
      <alignment horizontal="center" wrapText="1"/>
    </xf>
    <xf numFmtId="0" fontId="1" fillId="0" borderId="0" xfId="0" applyFont="1" applyBorder="1" applyAlignment="1">
      <alignment horizontal="center" wrapText="1"/>
    </xf>
    <xf numFmtId="0" fontId="1" fillId="0" borderId="34" xfId="0" applyFont="1" applyBorder="1" applyAlignment="1">
      <alignment horizontal="center" wrapText="1"/>
    </xf>
    <xf numFmtId="0" fontId="1" fillId="0" borderId="35" xfId="0" applyFont="1" applyBorder="1" applyAlignment="1">
      <alignment horizontal="center" wrapText="1"/>
    </xf>
    <xf numFmtId="0" fontId="20" fillId="0" borderId="35" xfId="0" applyFont="1" applyBorder="1" applyAlignment="1">
      <alignment horizontal="center" wrapText="1"/>
    </xf>
    <xf numFmtId="0" fontId="0" fillId="0" borderId="37" xfId="0" applyBorder="1" applyAlignment="1">
      <alignment horizontal="center" vertical="center" wrapText="1"/>
    </xf>
    <xf numFmtId="0" fontId="0" fillId="0" borderId="0" xfId="0" applyBorder="1" applyAlignment="1">
      <alignment horizontal="center" vertical="center" wrapText="1"/>
    </xf>
    <xf numFmtId="0" fontId="1" fillId="0" borderId="66" xfId="0" applyFont="1" applyBorder="1" applyAlignment="1">
      <alignment horizontal="center" vertical="center" wrapText="1"/>
    </xf>
    <xf numFmtId="0" fontId="1" fillId="0" borderId="67" xfId="0" applyFont="1" applyBorder="1" applyAlignment="1">
      <alignment horizontal="center" vertical="center" wrapText="1"/>
    </xf>
    <xf numFmtId="0" fontId="0" fillId="0" borderId="5" xfId="0" applyFont="1" applyBorder="1"/>
    <xf numFmtId="0" fontId="0" fillId="0" borderId="2" xfId="0" applyFont="1" applyBorder="1"/>
  </cellXfs>
  <cellStyles count="1">
    <cellStyle name="Normal" xfId="0" builtinId="0"/>
  </cellStyles>
  <dxfs count="2">
    <dxf>
      <fill>
        <patternFill>
          <bgColor rgb="FFFF9393"/>
        </patternFill>
      </fill>
    </dxf>
    <dxf>
      <fill>
        <patternFill>
          <bgColor rgb="FFFF9393"/>
        </patternFill>
      </fill>
    </dxf>
  </dxfs>
  <tableStyles count="0" defaultTableStyle="TableStyleMedium2" defaultPivotStyle="PivotStyleLight16"/>
  <colors>
    <mruColors>
      <color rgb="FFFF939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8" Type="http://schemas.openxmlformats.org/officeDocument/2006/relationships/image" Target="../media/image15.png"/><Relationship Id="rId3" Type="http://schemas.openxmlformats.org/officeDocument/2006/relationships/image" Target="../media/image10.png"/><Relationship Id="rId7" Type="http://schemas.openxmlformats.org/officeDocument/2006/relationships/image" Target="../media/image14.png"/><Relationship Id="rId2" Type="http://schemas.openxmlformats.org/officeDocument/2006/relationships/image" Target="../media/image9.png"/><Relationship Id="rId1" Type="http://schemas.openxmlformats.org/officeDocument/2006/relationships/image" Target="../media/image8.png"/><Relationship Id="rId6" Type="http://schemas.openxmlformats.org/officeDocument/2006/relationships/image" Target="../media/image13.png"/><Relationship Id="rId5" Type="http://schemas.openxmlformats.org/officeDocument/2006/relationships/image" Target="../media/image12.png"/><Relationship Id="rId4" Type="http://schemas.openxmlformats.org/officeDocument/2006/relationships/image" Target="../media/image11.png"/><Relationship Id="rId9" Type="http://schemas.openxmlformats.org/officeDocument/2006/relationships/image" Target="../media/image16.png"/></Relationships>
</file>

<file path=xl/drawings/_rels/drawing5.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7.png"/><Relationship Id="rId5" Type="http://schemas.openxmlformats.org/officeDocument/2006/relationships/image" Target="../media/image21.png"/><Relationship Id="rId4" Type="http://schemas.openxmlformats.org/officeDocument/2006/relationships/image" Target="../media/image20.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12</xdr:row>
      <xdr:rowOff>175846</xdr:rowOff>
    </xdr:from>
    <xdr:to>
      <xdr:col>11</xdr:col>
      <xdr:colOff>48967</xdr:colOff>
      <xdr:row>46</xdr:row>
      <xdr:rowOff>98846</xdr:rowOff>
    </xdr:to>
    <xdr:pic>
      <xdr:nvPicPr>
        <xdr:cNvPr id="2" name="Picture 1">
          <a:extLst>
            <a:ext uri="{FF2B5EF4-FFF2-40B4-BE49-F238E27FC236}">
              <a16:creationId xmlns:a16="http://schemas.microsoft.com/office/drawing/2014/main" id="{BCB4B637-F6E8-3834-110C-10AF33DC8ED7}"/>
            </a:ext>
          </a:extLst>
        </xdr:cNvPr>
        <xdr:cNvPicPr>
          <a:picLocks noChangeAspect="1"/>
        </xdr:cNvPicPr>
      </xdr:nvPicPr>
      <xdr:blipFill>
        <a:blip xmlns:r="http://schemas.openxmlformats.org/officeDocument/2006/relationships" r:embed="rId1"/>
        <a:stretch>
          <a:fillRect/>
        </a:stretch>
      </xdr:blipFill>
      <xdr:spPr>
        <a:xfrm>
          <a:off x="0" y="2095500"/>
          <a:ext cx="9144386" cy="640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47625</xdr:colOff>
      <xdr:row>18</xdr:row>
      <xdr:rowOff>19050</xdr:rowOff>
    </xdr:from>
    <xdr:to>
      <xdr:col>30</xdr:col>
      <xdr:colOff>254606</xdr:colOff>
      <xdr:row>57</xdr:row>
      <xdr:rowOff>179964</xdr:rowOff>
    </xdr:to>
    <xdr:pic>
      <xdr:nvPicPr>
        <xdr:cNvPr id="2" name="Picture 1">
          <a:extLst>
            <a:ext uri="{FF2B5EF4-FFF2-40B4-BE49-F238E27FC236}">
              <a16:creationId xmlns:a16="http://schemas.microsoft.com/office/drawing/2014/main" id="{1D1EF6E1-BE1C-F82F-0DFD-FFCA9B35F01F}"/>
            </a:ext>
          </a:extLst>
        </xdr:cNvPr>
        <xdr:cNvPicPr>
          <a:picLocks noChangeAspect="1"/>
        </xdr:cNvPicPr>
      </xdr:nvPicPr>
      <xdr:blipFill>
        <a:blip xmlns:r="http://schemas.openxmlformats.org/officeDocument/2006/relationships" r:embed="rId1"/>
        <a:stretch>
          <a:fillRect/>
        </a:stretch>
      </xdr:blipFill>
      <xdr:spPr>
        <a:xfrm>
          <a:off x="9753600" y="5753100"/>
          <a:ext cx="13732481" cy="7590414"/>
        </a:xfrm>
        <a:prstGeom prst="rect">
          <a:avLst/>
        </a:prstGeom>
      </xdr:spPr>
    </xdr:pic>
    <xdr:clientData/>
  </xdr:twoCellAnchor>
  <xdr:twoCellAnchor editAs="oneCell">
    <xdr:from>
      <xdr:col>8</xdr:col>
      <xdr:colOff>38100</xdr:colOff>
      <xdr:row>2</xdr:row>
      <xdr:rowOff>7895</xdr:rowOff>
    </xdr:from>
    <xdr:to>
      <xdr:col>30</xdr:col>
      <xdr:colOff>45314</xdr:colOff>
      <xdr:row>11</xdr:row>
      <xdr:rowOff>723028</xdr:rowOff>
    </xdr:to>
    <xdr:pic>
      <xdr:nvPicPr>
        <xdr:cNvPr id="4" name="Picture 3">
          <a:extLst>
            <a:ext uri="{FF2B5EF4-FFF2-40B4-BE49-F238E27FC236}">
              <a16:creationId xmlns:a16="http://schemas.microsoft.com/office/drawing/2014/main" id="{BE91B021-F66D-96E3-DA22-19808AEEA1AA}"/>
            </a:ext>
          </a:extLst>
        </xdr:cNvPr>
        <xdr:cNvPicPr>
          <a:picLocks noChangeAspect="1"/>
        </xdr:cNvPicPr>
      </xdr:nvPicPr>
      <xdr:blipFill>
        <a:blip xmlns:r="http://schemas.openxmlformats.org/officeDocument/2006/relationships" r:embed="rId2"/>
        <a:stretch>
          <a:fillRect/>
        </a:stretch>
      </xdr:blipFill>
      <xdr:spPr>
        <a:xfrm>
          <a:off x="9744075" y="588920"/>
          <a:ext cx="13532714" cy="5106158"/>
        </a:xfrm>
        <a:prstGeom prst="rect">
          <a:avLst/>
        </a:prstGeom>
      </xdr:spPr>
    </xdr:pic>
    <xdr:clientData/>
  </xdr:twoCellAnchor>
  <xdr:twoCellAnchor editAs="oneCell">
    <xdr:from>
      <xdr:col>8</xdr:col>
      <xdr:colOff>0</xdr:colOff>
      <xdr:row>58</xdr:row>
      <xdr:rowOff>0</xdr:rowOff>
    </xdr:from>
    <xdr:to>
      <xdr:col>20</xdr:col>
      <xdr:colOff>256214</xdr:colOff>
      <xdr:row>77</xdr:row>
      <xdr:rowOff>113833</xdr:rowOff>
    </xdr:to>
    <xdr:pic>
      <xdr:nvPicPr>
        <xdr:cNvPr id="3" name="Picture 2">
          <a:extLst>
            <a:ext uri="{FF2B5EF4-FFF2-40B4-BE49-F238E27FC236}">
              <a16:creationId xmlns:a16="http://schemas.microsoft.com/office/drawing/2014/main" id="{F42142CE-4C03-7E97-A1C8-95F0383EA022}"/>
            </a:ext>
          </a:extLst>
        </xdr:cNvPr>
        <xdr:cNvPicPr>
          <a:picLocks noChangeAspect="1"/>
        </xdr:cNvPicPr>
      </xdr:nvPicPr>
      <xdr:blipFill>
        <a:blip xmlns:r="http://schemas.openxmlformats.org/officeDocument/2006/relationships" r:embed="rId3"/>
        <a:stretch>
          <a:fillRect/>
        </a:stretch>
      </xdr:blipFill>
      <xdr:spPr>
        <a:xfrm>
          <a:off x="9705975" y="13354050"/>
          <a:ext cx="7685714" cy="3733333"/>
        </a:xfrm>
        <a:prstGeom prst="rect">
          <a:avLst/>
        </a:prstGeom>
      </xdr:spPr>
    </xdr:pic>
    <xdr:clientData/>
  </xdr:twoCellAnchor>
  <xdr:twoCellAnchor editAs="oneCell">
    <xdr:from>
      <xdr:col>8</xdr:col>
      <xdr:colOff>0</xdr:colOff>
      <xdr:row>78</xdr:row>
      <xdr:rowOff>0</xdr:rowOff>
    </xdr:from>
    <xdr:to>
      <xdr:col>36</xdr:col>
      <xdr:colOff>588328</xdr:colOff>
      <xdr:row>117</xdr:row>
      <xdr:rowOff>18119</xdr:rowOff>
    </xdr:to>
    <xdr:pic>
      <xdr:nvPicPr>
        <xdr:cNvPr id="5" name="Picture 4">
          <a:extLst>
            <a:ext uri="{FF2B5EF4-FFF2-40B4-BE49-F238E27FC236}">
              <a16:creationId xmlns:a16="http://schemas.microsoft.com/office/drawing/2014/main" id="{E2339DCE-CEB9-F311-A56C-CFAFAD7CBC5B}"/>
            </a:ext>
          </a:extLst>
        </xdr:cNvPr>
        <xdr:cNvPicPr>
          <a:picLocks noChangeAspect="1"/>
        </xdr:cNvPicPr>
      </xdr:nvPicPr>
      <xdr:blipFill>
        <a:blip xmlns:r="http://schemas.openxmlformats.org/officeDocument/2006/relationships" r:embed="rId4"/>
        <a:stretch>
          <a:fillRect/>
        </a:stretch>
      </xdr:blipFill>
      <xdr:spPr>
        <a:xfrm>
          <a:off x="9705975" y="18497550"/>
          <a:ext cx="17771428" cy="7447619"/>
        </a:xfrm>
        <a:prstGeom prst="rect">
          <a:avLst/>
        </a:prstGeom>
      </xdr:spPr>
    </xdr:pic>
    <xdr:clientData/>
  </xdr:twoCellAnchor>
  <xdr:twoCellAnchor editAs="oneCell">
    <xdr:from>
      <xdr:col>8</xdr:col>
      <xdr:colOff>9525</xdr:colOff>
      <xdr:row>118</xdr:row>
      <xdr:rowOff>9526</xdr:rowOff>
    </xdr:from>
    <xdr:to>
      <xdr:col>20</xdr:col>
      <xdr:colOff>456130</xdr:colOff>
      <xdr:row>162</xdr:row>
      <xdr:rowOff>47626</xdr:rowOff>
    </xdr:to>
    <xdr:pic>
      <xdr:nvPicPr>
        <xdr:cNvPr id="6" name="Picture 5">
          <a:extLst>
            <a:ext uri="{FF2B5EF4-FFF2-40B4-BE49-F238E27FC236}">
              <a16:creationId xmlns:a16="http://schemas.microsoft.com/office/drawing/2014/main" id="{1DF70A18-82F1-4948-7B7B-7218120FEBC0}"/>
            </a:ext>
          </a:extLst>
        </xdr:cNvPr>
        <xdr:cNvPicPr>
          <a:picLocks noChangeAspect="1"/>
        </xdr:cNvPicPr>
      </xdr:nvPicPr>
      <xdr:blipFill rotWithShape="1">
        <a:blip xmlns:r="http://schemas.openxmlformats.org/officeDocument/2006/relationships" r:embed="rId5"/>
        <a:srcRect b="8380"/>
        <a:stretch/>
      </xdr:blipFill>
      <xdr:spPr>
        <a:xfrm>
          <a:off x="9715500" y="26127076"/>
          <a:ext cx="7876105" cy="84201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14</xdr:row>
      <xdr:rowOff>82826</xdr:rowOff>
    </xdr:from>
    <xdr:to>
      <xdr:col>3</xdr:col>
      <xdr:colOff>306456</xdr:colOff>
      <xdr:row>41</xdr:row>
      <xdr:rowOff>49696</xdr:rowOff>
    </xdr:to>
    <xdr:pic>
      <xdr:nvPicPr>
        <xdr:cNvPr id="2" name="Picture 1">
          <a:extLst>
            <a:ext uri="{FF2B5EF4-FFF2-40B4-BE49-F238E27FC236}">
              <a16:creationId xmlns:a16="http://schemas.microsoft.com/office/drawing/2014/main" id="{AE7D1801-8FA5-91BB-6BF6-E1F0BE5CDAA6}"/>
            </a:ext>
          </a:extLst>
        </xdr:cNvPr>
        <xdr:cNvPicPr>
          <a:picLocks noChangeAspect="1"/>
        </xdr:cNvPicPr>
      </xdr:nvPicPr>
      <xdr:blipFill rotWithShape="1">
        <a:blip xmlns:r="http://schemas.openxmlformats.org/officeDocument/2006/relationships" r:embed="rId1"/>
        <a:srcRect r="46850" b="13173"/>
        <a:stretch/>
      </xdr:blipFill>
      <xdr:spPr>
        <a:xfrm>
          <a:off x="0" y="3155674"/>
          <a:ext cx="5599043" cy="511865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17</xdr:row>
      <xdr:rowOff>28575</xdr:rowOff>
    </xdr:from>
    <xdr:to>
      <xdr:col>6</xdr:col>
      <xdr:colOff>38369</xdr:colOff>
      <xdr:row>54</xdr:row>
      <xdr:rowOff>55920</xdr:rowOff>
    </xdr:to>
    <xdr:pic>
      <xdr:nvPicPr>
        <xdr:cNvPr id="3" name="Picture 2">
          <a:extLst>
            <a:ext uri="{FF2B5EF4-FFF2-40B4-BE49-F238E27FC236}">
              <a16:creationId xmlns:a16="http://schemas.microsoft.com/office/drawing/2014/main" id="{A91EE174-3AF5-0462-5688-DAA307565EBD}"/>
            </a:ext>
          </a:extLst>
        </xdr:cNvPr>
        <xdr:cNvPicPr>
          <a:picLocks noChangeAspect="1"/>
        </xdr:cNvPicPr>
      </xdr:nvPicPr>
      <xdr:blipFill>
        <a:blip xmlns:r="http://schemas.openxmlformats.org/officeDocument/2006/relationships" r:embed="rId1"/>
        <a:stretch>
          <a:fillRect/>
        </a:stretch>
      </xdr:blipFill>
      <xdr:spPr>
        <a:xfrm>
          <a:off x="0" y="3838575"/>
          <a:ext cx="13144769" cy="7075845"/>
        </a:xfrm>
        <a:prstGeom prst="rect">
          <a:avLst/>
        </a:prstGeom>
      </xdr:spPr>
    </xdr:pic>
    <xdr:clientData/>
  </xdr:twoCellAnchor>
  <xdr:twoCellAnchor editAs="oneCell">
    <xdr:from>
      <xdr:col>6</xdr:col>
      <xdr:colOff>247650</xdr:colOff>
      <xdr:row>17</xdr:row>
      <xdr:rowOff>9526</xdr:rowOff>
    </xdr:from>
    <xdr:to>
      <xdr:col>28</xdr:col>
      <xdr:colOff>57150</xdr:colOff>
      <xdr:row>54</xdr:row>
      <xdr:rowOff>67152</xdr:rowOff>
    </xdr:to>
    <xdr:pic>
      <xdr:nvPicPr>
        <xdr:cNvPr id="5" name="Picture 4">
          <a:extLst>
            <a:ext uri="{FF2B5EF4-FFF2-40B4-BE49-F238E27FC236}">
              <a16:creationId xmlns:a16="http://schemas.microsoft.com/office/drawing/2014/main" id="{8EAA7105-7BE6-E032-D36C-9B802E33FF43}"/>
            </a:ext>
          </a:extLst>
        </xdr:cNvPr>
        <xdr:cNvPicPr>
          <a:picLocks noChangeAspect="1"/>
        </xdr:cNvPicPr>
      </xdr:nvPicPr>
      <xdr:blipFill>
        <a:blip xmlns:r="http://schemas.openxmlformats.org/officeDocument/2006/relationships" r:embed="rId2"/>
        <a:stretch>
          <a:fillRect/>
        </a:stretch>
      </xdr:blipFill>
      <xdr:spPr>
        <a:xfrm>
          <a:off x="13354050" y="3895726"/>
          <a:ext cx="13220700" cy="7106126"/>
        </a:xfrm>
        <a:prstGeom prst="rect">
          <a:avLst/>
        </a:prstGeom>
      </xdr:spPr>
    </xdr:pic>
    <xdr:clientData/>
  </xdr:twoCellAnchor>
  <xdr:twoCellAnchor editAs="oneCell">
    <xdr:from>
      <xdr:col>0</xdr:col>
      <xdr:colOff>0</xdr:colOff>
      <xdr:row>58</xdr:row>
      <xdr:rowOff>19050</xdr:rowOff>
    </xdr:from>
    <xdr:to>
      <xdr:col>5</xdr:col>
      <xdr:colOff>600075</xdr:colOff>
      <xdr:row>95</xdr:row>
      <xdr:rowOff>6964</xdr:rowOff>
    </xdr:to>
    <xdr:pic>
      <xdr:nvPicPr>
        <xdr:cNvPr id="6" name="Picture 5">
          <a:extLst>
            <a:ext uri="{FF2B5EF4-FFF2-40B4-BE49-F238E27FC236}">
              <a16:creationId xmlns:a16="http://schemas.microsoft.com/office/drawing/2014/main" id="{AB43AD43-B3B9-ACB4-22FA-A57635DE4159}"/>
            </a:ext>
          </a:extLst>
        </xdr:cNvPr>
        <xdr:cNvPicPr>
          <a:picLocks noChangeAspect="1"/>
        </xdr:cNvPicPr>
      </xdr:nvPicPr>
      <xdr:blipFill>
        <a:blip xmlns:r="http://schemas.openxmlformats.org/officeDocument/2006/relationships" r:embed="rId3"/>
        <a:stretch>
          <a:fillRect/>
        </a:stretch>
      </xdr:blipFill>
      <xdr:spPr>
        <a:xfrm>
          <a:off x="0" y="11791950"/>
          <a:ext cx="13096875" cy="7036414"/>
        </a:xfrm>
        <a:prstGeom prst="rect">
          <a:avLst/>
        </a:prstGeom>
      </xdr:spPr>
    </xdr:pic>
    <xdr:clientData/>
  </xdr:twoCellAnchor>
  <xdr:twoCellAnchor editAs="oneCell">
    <xdr:from>
      <xdr:col>7</xdr:col>
      <xdr:colOff>9525</xdr:colOff>
      <xdr:row>58</xdr:row>
      <xdr:rowOff>9525</xdr:rowOff>
    </xdr:from>
    <xdr:to>
      <xdr:col>28</xdr:col>
      <xdr:colOff>273941</xdr:colOff>
      <xdr:row>94</xdr:row>
      <xdr:rowOff>175020</xdr:rowOff>
    </xdr:to>
    <xdr:pic>
      <xdr:nvPicPr>
        <xdr:cNvPr id="7" name="Picture 6">
          <a:extLst>
            <a:ext uri="{FF2B5EF4-FFF2-40B4-BE49-F238E27FC236}">
              <a16:creationId xmlns:a16="http://schemas.microsoft.com/office/drawing/2014/main" id="{E3BDC6DE-A411-ADCB-9D6B-9F7F3BDE43CD}"/>
            </a:ext>
          </a:extLst>
        </xdr:cNvPr>
        <xdr:cNvPicPr>
          <a:picLocks noChangeAspect="1"/>
        </xdr:cNvPicPr>
      </xdr:nvPicPr>
      <xdr:blipFill>
        <a:blip xmlns:r="http://schemas.openxmlformats.org/officeDocument/2006/relationships" r:embed="rId4"/>
        <a:stretch>
          <a:fillRect/>
        </a:stretch>
      </xdr:blipFill>
      <xdr:spPr>
        <a:xfrm>
          <a:off x="13725525" y="11782425"/>
          <a:ext cx="13066016" cy="7023495"/>
        </a:xfrm>
        <a:prstGeom prst="rect">
          <a:avLst/>
        </a:prstGeom>
      </xdr:spPr>
    </xdr:pic>
    <xdr:clientData/>
  </xdr:twoCellAnchor>
  <xdr:twoCellAnchor editAs="oneCell">
    <xdr:from>
      <xdr:col>0</xdr:col>
      <xdr:colOff>1</xdr:colOff>
      <xdr:row>98</xdr:row>
      <xdr:rowOff>0</xdr:rowOff>
    </xdr:from>
    <xdr:to>
      <xdr:col>5</xdr:col>
      <xdr:colOff>527137</xdr:colOff>
      <xdr:row>134</xdr:row>
      <xdr:rowOff>142875</xdr:rowOff>
    </xdr:to>
    <xdr:pic>
      <xdr:nvPicPr>
        <xdr:cNvPr id="8" name="Picture 7">
          <a:extLst>
            <a:ext uri="{FF2B5EF4-FFF2-40B4-BE49-F238E27FC236}">
              <a16:creationId xmlns:a16="http://schemas.microsoft.com/office/drawing/2014/main" id="{8F1C58FF-DEAC-4E90-D619-C443501F5127}"/>
            </a:ext>
          </a:extLst>
        </xdr:cNvPr>
        <xdr:cNvPicPr>
          <a:picLocks noChangeAspect="1"/>
        </xdr:cNvPicPr>
      </xdr:nvPicPr>
      <xdr:blipFill>
        <a:blip xmlns:r="http://schemas.openxmlformats.org/officeDocument/2006/relationships" r:embed="rId5"/>
        <a:stretch>
          <a:fillRect/>
        </a:stretch>
      </xdr:blipFill>
      <xdr:spPr>
        <a:xfrm>
          <a:off x="1" y="19469100"/>
          <a:ext cx="13023936" cy="7000875"/>
        </a:xfrm>
        <a:prstGeom prst="rect">
          <a:avLst/>
        </a:prstGeom>
      </xdr:spPr>
    </xdr:pic>
    <xdr:clientData/>
  </xdr:twoCellAnchor>
  <xdr:twoCellAnchor editAs="oneCell">
    <xdr:from>
      <xdr:col>7</xdr:col>
      <xdr:colOff>9525</xdr:colOff>
      <xdr:row>98</xdr:row>
      <xdr:rowOff>9526</xdr:rowOff>
    </xdr:from>
    <xdr:to>
      <xdr:col>28</xdr:col>
      <xdr:colOff>178689</xdr:colOff>
      <xdr:row>134</xdr:row>
      <xdr:rowOff>126944</xdr:rowOff>
    </xdr:to>
    <xdr:pic>
      <xdr:nvPicPr>
        <xdr:cNvPr id="9" name="Picture 8">
          <a:extLst>
            <a:ext uri="{FF2B5EF4-FFF2-40B4-BE49-F238E27FC236}">
              <a16:creationId xmlns:a16="http://schemas.microsoft.com/office/drawing/2014/main" id="{4A3C1B64-7D0D-3526-1569-2ACD8ADEB703}"/>
            </a:ext>
          </a:extLst>
        </xdr:cNvPr>
        <xdr:cNvPicPr>
          <a:picLocks noChangeAspect="1"/>
        </xdr:cNvPicPr>
      </xdr:nvPicPr>
      <xdr:blipFill>
        <a:blip xmlns:r="http://schemas.openxmlformats.org/officeDocument/2006/relationships" r:embed="rId6"/>
        <a:stretch>
          <a:fillRect/>
        </a:stretch>
      </xdr:blipFill>
      <xdr:spPr>
        <a:xfrm>
          <a:off x="13725525" y="19478626"/>
          <a:ext cx="12970764" cy="6975418"/>
        </a:xfrm>
        <a:prstGeom prst="rect">
          <a:avLst/>
        </a:prstGeom>
      </xdr:spPr>
    </xdr:pic>
    <xdr:clientData/>
  </xdr:twoCellAnchor>
  <xdr:twoCellAnchor editAs="oneCell">
    <xdr:from>
      <xdr:col>0</xdr:col>
      <xdr:colOff>0</xdr:colOff>
      <xdr:row>137</xdr:row>
      <xdr:rowOff>0</xdr:rowOff>
    </xdr:from>
    <xdr:to>
      <xdr:col>5</xdr:col>
      <xdr:colOff>598715</xdr:colOff>
      <xdr:row>173</xdr:row>
      <xdr:rowOff>188885</xdr:rowOff>
    </xdr:to>
    <xdr:pic>
      <xdr:nvPicPr>
        <xdr:cNvPr id="10" name="Picture 9">
          <a:extLst>
            <a:ext uri="{FF2B5EF4-FFF2-40B4-BE49-F238E27FC236}">
              <a16:creationId xmlns:a16="http://schemas.microsoft.com/office/drawing/2014/main" id="{228A59B0-203F-38DB-C512-2B57EEA4540A}"/>
            </a:ext>
          </a:extLst>
        </xdr:cNvPr>
        <xdr:cNvPicPr>
          <a:picLocks noChangeAspect="1"/>
        </xdr:cNvPicPr>
      </xdr:nvPicPr>
      <xdr:blipFill>
        <a:blip xmlns:r="http://schemas.openxmlformats.org/officeDocument/2006/relationships" r:embed="rId7"/>
        <a:stretch>
          <a:fillRect/>
        </a:stretch>
      </xdr:blipFill>
      <xdr:spPr>
        <a:xfrm>
          <a:off x="0" y="26996571"/>
          <a:ext cx="13117286" cy="7046885"/>
        </a:xfrm>
        <a:prstGeom prst="rect">
          <a:avLst/>
        </a:prstGeom>
      </xdr:spPr>
    </xdr:pic>
    <xdr:clientData/>
  </xdr:twoCellAnchor>
  <xdr:twoCellAnchor editAs="oneCell">
    <xdr:from>
      <xdr:col>7</xdr:col>
      <xdr:colOff>0</xdr:colOff>
      <xdr:row>137</xdr:row>
      <xdr:rowOff>0</xdr:rowOff>
    </xdr:from>
    <xdr:to>
      <xdr:col>28</xdr:col>
      <xdr:colOff>108857</xdr:colOff>
      <xdr:row>173</xdr:row>
      <xdr:rowOff>119357</xdr:rowOff>
    </xdr:to>
    <xdr:pic>
      <xdr:nvPicPr>
        <xdr:cNvPr id="11" name="Picture 10">
          <a:extLst>
            <a:ext uri="{FF2B5EF4-FFF2-40B4-BE49-F238E27FC236}">
              <a16:creationId xmlns:a16="http://schemas.microsoft.com/office/drawing/2014/main" id="{6E21C76A-71CF-7B38-4A27-7E3F80F85375}"/>
            </a:ext>
          </a:extLst>
        </xdr:cNvPr>
        <xdr:cNvPicPr>
          <a:picLocks noChangeAspect="1"/>
        </xdr:cNvPicPr>
      </xdr:nvPicPr>
      <xdr:blipFill>
        <a:blip xmlns:r="http://schemas.openxmlformats.org/officeDocument/2006/relationships" r:embed="rId8"/>
        <a:stretch>
          <a:fillRect/>
        </a:stretch>
      </xdr:blipFill>
      <xdr:spPr>
        <a:xfrm>
          <a:off x="13743214" y="26996571"/>
          <a:ext cx="12967607" cy="6977357"/>
        </a:xfrm>
        <a:prstGeom prst="rect">
          <a:avLst/>
        </a:prstGeom>
      </xdr:spPr>
    </xdr:pic>
    <xdr:clientData/>
  </xdr:twoCellAnchor>
  <xdr:twoCellAnchor editAs="oneCell">
    <xdr:from>
      <xdr:col>0</xdr:col>
      <xdr:colOff>0</xdr:colOff>
      <xdr:row>177</xdr:row>
      <xdr:rowOff>0</xdr:rowOff>
    </xdr:from>
    <xdr:to>
      <xdr:col>5</xdr:col>
      <xdr:colOff>598715</xdr:colOff>
      <xdr:row>214</xdr:row>
      <xdr:rowOff>5716</xdr:rowOff>
    </xdr:to>
    <xdr:pic>
      <xdr:nvPicPr>
        <xdr:cNvPr id="12" name="Picture 11">
          <a:extLst>
            <a:ext uri="{FF2B5EF4-FFF2-40B4-BE49-F238E27FC236}">
              <a16:creationId xmlns:a16="http://schemas.microsoft.com/office/drawing/2014/main" id="{E692DEEC-DB69-D6C8-A352-7595F2B822D4}"/>
            </a:ext>
          </a:extLst>
        </xdr:cNvPr>
        <xdr:cNvPicPr>
          <a:picLocks noChangeAspect="1"/>
        </xdr:cNvPicPr>
      </xdr:nvPicPr>
      <xdr:blipFill>
        <a:blip xmlns:r="http://schemas.openxmlformats.org/officeDocument/2006/relationships" r:embed="rId9"/>
        <a:stretch>
          <a:fillRect/>
        </a:stretch>
      </xdr:blipFill>
      <xdr:spPr>
        <a:xfrm>
          <a:off x="0" y="34698214"/>
          <a:ext cx="13117286" cy="705421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85</xdr:row>
      <xdr:rowOff>0</xdr:rowOff>
    </xdr:from>
    <xdr:to>
      <xdr:col>3</xdr:col>
      <xdr:colOff>152399</xdr:colOff>
      <xdr:row>117</xdr:row>
      <xdr:rowOff>104582</xdr:rowOff>
    </xdr:to>
    <xdr:pic>
      <xdr:nvPicPr>
        <xdr:cNvPr id="13" name="Picture 12">
          <a:extLst>
            <a:ext uri="{FF2B5EF4-FFF2-40B4-BE49-F238E27FC236}">
              <a16:creationId xmlns:a16="http://schemas.microsoft.com/office/drawing/2014/main" id="{E30A3EFC-1A08-C162-7FDC-A4387CC2DB8D}"/>
            </a:ext>
          </a:extLst>
        </xdr:cNvPr>
        <xdr:cNvPicPr>
          <a:picLocks noChangeAspect="1"/>
        </xdr:cNvPicPr>
      </xdr:nvPicPr>
      <xdr:blipFill>
        <a:blip xmlns:r="http://schemas.openxmlformats.org/officeDocument/2006/relationships" r:embed="rId1"/>
        <a:stretch>
          <a:fillRect/>
        </a:stretch>
      </xdr:blipFill>
      <xdr:spPr>
        <a:xfrm>
          <a:off x="0" y="17335500"/>
          <a:ext cx="11649074" cy="6276782"/>
        </a:xfrm>
        <a:prstGeom prst="rect">
          <a:avLst/>
        </a:prstGeom>
      </xdr:spPr>
    </xdr:pic>
    <xdr:clientData/>
  </xdr:twoCellAnchor>
  <xdr:twoCellAnchor editAs="oneCell">
    <xdr:from>
      <xdr:col>0</xdr:col>
      <xdr:colOff>11294</xdr:colOff>
      <xdr:row>15</xdr:row>
      <xdr:rowOff>1</xdr:rowOff>
    </xdr:from>
    <xdr:to>
      <xdr:col>3</xdr:col>
      <xdr:colOff>157635</xdr:colOff>
      <xdr:row>47</xdr:row>
      <xdr:rowOff>171451</xdr:rowOff>
    </xdr:to>
    <xdr:pic>
      <xdr:nvPicPr>
        <xdr:cNvPr id="14" name="Picture 13">
          <a:extLst>
            <a:ext uri="{FF2B5EF4-FFF2-40B4-BE49-F238E27FC236}">
              <a16:creationId xmlns:a16="http://schemas.microsoft.com/office/drawing/2014/main" id="{AAA72682-836B-0C17-C73F-0FBEE47276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11294" y="3886201"/>
          <a:ext cx="11643016" cy="6267450"/>
        </a:xfrm>
        <a:prstGeom prst="rect">
          <a:avLst/>
        </a:prstGeom>
      </xdr:spPr>
    </xdr:pic>
    <xdr:clientData/>
  </xdr:twoCellAnchor>
  <xdr:twoCellAnchor editAs="oneCell">
    <xdr:from>
      <xdr:col>0</xdr:col>
      <xdr:colOff>0</xdr:colOff>
      <xdr:row>50</xdr:row>
      <xdr:rowOff>1</xdr:rowOff>
    </xdr:from>
    <xdr:to>
      <xdr:col>3</xdr:col>
      <xdr:colOff>187817</xdr:colOff>
      <xdr:row>82</xdr:row>
      <xdr:rowOff>114301</xdr:rowOff>
    </xdr:to>
    <xdr:pic>
      <xdr:nvPicPr>
        <xdr:cNvPr id="15" name="Picture 14">
          <a:extLst>
            <a:ext uri="{FF2B5EF4-FFF2-40B4-BE49-F238E27FC236}">
              <a16:creationId xmlns:a16="http://schemas.microsoft.com/office/drawing/2014/main" id="{F5934D56-7CC4-1405-CD57-169386F2EE9B}"/>
            </a:ext>
          </a:extLst>
        </xdr:cNvPr>
        <xdr:cNvPicPr>
          <a:picLocks noChangeAspect="1"/>
        </xdr:cNvPicPr>
      </xdr:nvPicPr>
      <xdr:blipFill>
        <a:blip xmlns:r="http://schemas.openxmlformats.org/officeDocument/2006/relationships" r:embed="rId3"/>
        <a:stretch>
          <a:fillRect/>
        </a:stretch>
      </xdr:blipFill>
      <xdr:spPr>
        <a:xfrm>
          <a:off x="0" y="10629901"/>
          <a:ext cx="11684492" cy="6286500"/>
        </a:xfrm>
        <a:prstGeom prst="rect">
          <a:avLst/>
        </a:prstGeom>
      </xdr:spPr>
    </xdr:pic>
    <xdr:clientData/>
  </xdr:twoCellAnchor>
  <xdr:twoCellAnchor editAs="oneCell">
    <xdr:from>
      <xdr:col>0</xdr:col>
      <xdr:colOff>0</xdr:colOff>
      <xdr:row>122</xdr:row>
      <xdr:rowOff>1</xdr:rowOff>
    </xdr:from>
    <xdr:to>
      <xdr:col>1</xdr:col>
      <xdr:colOff>5399787</xdr:colOff>
      <xdr:row>150</xdr:row>
      <xdr:rowOff>57150</xdr:rowOff>
    </xdr:to>
    <xdr:pic>
      <xdr:nvPicPr>
        <xdr:cNvPr id="18" name="Picture 17">
          <a:extLst>
            <a:ext uri="{FF2B5EF4-FFF2-40B4-BE49-F238E27FC236}">
              <a16:creationId xmlns:a16="http://schemas.microsoft.com/office/drawing/2014/main" id="{3FD30AD0-6EC8-6EC8-4AC8-841127184422}"/>
            </a:ext>
          </a:extLst>
        </xdr:cNvPr>
        <xdr:cNvPicPr>
          <a:picLocks noChangeAspect="1"/>
        </xdr:cNvPicPr>
      </xdr:nvPicPr>
      <xdr:blipFill>
        <a:blip xmlns:r="http://schemas.openxmlformats.org/officeDocument/2006/relationships" r:embed="rId4"/>
        <a:stretch>
          <a:fillRect/>
        </a:stretch>
      </xdr:blipFill>
      <xdr:spPr>
        <a:xfrm>
          <a:off x="0" y="24422101"/>
          <a:ext cx="10171812" cy="5467349"/>
        </a:xfrm>
        <a:prstGeom prst="rect">
          <a:avLst/>
        </a:prstGeom>
      </xdr:spPr>
    </xdr:pic>
    <xdr:clientData/>
  </xdr:twoCellAnchor>
  <xdr:twoCellAnchor editAs="oneCell">
    <xdr:from>
      <xdr:col>2</xdr:col>
      <xdr:colOff>47625</xdr:colOff>
      <xdr:row>122</xdr:row>
      <xdr:rowOff>0</xdr:rowOff>
    </xdr:from>
    <xdr:to>
      <xdr:col>14</xdr:col>
      <xdr:colOff>26289</xdr:colOff>
      <xdr:row>150</xdr:row>
      <xdr:rowOff>48829</xdr:rowOff>
    </xdr:to>
    <xdr:pic>
      <xdr:nvPicPr>
        <xdr:cNvPr id="19" name="Picture 18">
          <a:extLst>
            <a:ext uri="{FF2B5EF4-FFF2-40B4-BE49-F238E27FC236}">
              <a16:creationId xmlns:a16="http://schemas.microsoft.com/office/drawing/2014/main" id="{1F9FE564-BA72-49B5-5BCB-2659DCCEA7CE}"/>
            </a:ext>
          </a:extLst>
        </xdr:cNvPr>
        <xdr:cNvPicPr>
          <a:picLocks noChangeAspect="1"/>
        </xdr:cNvPicPr>
      </xdr:nvPicPr>
      <xdr:blipFill>
        <a:blip xmlns:r="http://schemas.openxmlformats.org/officeDocument/2006/relationships" r:embed="rId5"/>
        <a:stretch>
          <a:fillRect/>
        </a:stretch>
      </xdr:blipFill>
      <xdr:spPr>
        <a:xfrm>
          <a:off x="10239375" y="24422100"/>
          <a:ext cx="10160889" cy="545902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Karampasis, M. (Marios)" id="{03CB0575-C3E6-4F90-B161-647A816C1753}" userId="S::m.karampasis@uu.nl::ad79f615-f5af-46a2-9e52-9cc40effe86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1" dT="2024-10-31T12:30:19.35" personId="{03CB0575-C3E6-4F90-B161-647A816C1753}" id="{0152466C-BF42-4120-AB9F-CA09A3DF8FFE}">
    <text>1-10. 10 being highest.</text>
  </threadedComment>
  <threadedComment ref="K1" dT="2024-10-31T12:31:33.28" personId="{03CB0575-C3E6-4F90-B161-647A816C1753}" id="{915D1641-DAAC-4AC5-9479-12AB4325BD99}">
    <text>1-10. 10 being highest importance.</text>
  </threadedComment>
  <threadedComment ref="M1" dT="2024-12-05T15:13:16.94" personId="{03CB0575-C3E6-4F90-B161-647A816C1753}" id="{B92F2096-7B97-4D10-A758-E740869CD6F2}">
    <text>Week number starting from the first full week of January - as was planned in the PhD proposal Gantt chart.</text>
  </threadedComment>
  <threadedComment ref="M1" dT="2024-12-05T15:14:36.58" personId="{03CB0575-C3E6-4F90-B161-647A816C1753}" id="{8F9B5AEE-3D8A-4F7A-AAAA-46392DEC3433}" parentId="{B92F2096-7B97-4D10-A758-E740869CD6F2}">
    <text>Numbers in parenthesis symbolize a potential earlier/later start. i.e. GWH calibration being checked in parallel with everything else until the end of the improvements.</text>
  </threadedComment>
  <threadedComment ref="N1" dT="2024-12-11T16:20:01.62" personId="{03CB0575-C3E6-4F90-B161-647A816C1753}" id="{1057346A-1320-4189-9493-48BA09C3B5C4}">
    <text>Numbers in parenthesis symbolize a potential earlier/later start. i.e. GWH calibration being checked in parallel with everything else until the end of the improvements.</text>
  </threadedComment>
  <threadedComment ref="O2" dT="2024-11-19T15:24:20.78" personId="{03CB0575-C3E6-4F90-B161-647A816C1753}" id="{992D75AC-A2B7-41BC-8EF2-9FA71A588F46}">
    <text xml:space="preserve"> The sooner this is implemented, the easier our life becomes. Hence urgency in terms of priority.</text>
  </threadedComment>
  <threadedComment ref="O3" dT="2024-11-19T15:21:58.07" personId="{03CB0575-C3E6-4F90-B161-647A816C1753}" id="{77735806-5F98-48EC-AFCD-2CB59DEB3972}">
    <text>What I mean is you can (and should) have multiple files of the same type in the same folder and they won't get confused for one another cause their name will contain the run number.</text>
  </threadedComment>
  <threadedComment ref="H5" dT="2024-11-19T14:47:50.13" personId="{03CB0575-C3E6-4F90-B161-647A816C1753}" id="{EE695055-6C96-477E-BDF3-1E16BAFF48B8}">
    <text>Highly unlikely we'll do this. Would have more advantages if we were building a model from scratch.</text>
  </threadedComment>
  <threadedComment ref="J5" dT="2024-10-31T12:28:15.87" personId="{03CB0575-C3E6-4F90-B161-647A816C1753}" id="{3A4C184C-3324-48FA-AC08-3E4B3676F2C9}">
    <text>This needs to happen first. Otherwise we'll have to almost repeat the other improvements.</text>
  </threadedComment>
  <threadedComment ref="K5" dT="2024-10-31T12:42:29.06" personId="{03CB0575-C3E6-4F90-B161-647A816C1753}" id="{5C5F3072-7C96-4A67-BAD9-91FC35DCC1DE}">
    <text>Need to do more research on it:
1. Check how dense features (drainage, wells etc.) are compared to the model grid.
2. Investigation/Literature Review on improvements of UsG.</text>
  </threadedComment>
  <threadedComment ref="F6" dT="2024-11-05T16:32:09.91" personId="{03CB0575-C3E6-4F90-B161-647A816C1753}" id="{A7B63FC8-A29F-4140-BEE5-C187BB37A431}">
    <text>At least up to the start of the KNMI'23 Sc TS.</text>
  </threadedComment>
  <threadedComment ref="I7" dT="2024-12-05T14:36:40.60" personId="{03CB0575-C3E6-4F90-B161-647A816C1753}" id="{85D304D9-444C-43A3-8E38-1C1D665BC7D1}">
    <text>Might be worth using some automated process like PEST, but only after adding SFR, so that both can be calibrated at the same time.</text>
  </threadedComment>
  <threadedComment ref="J7" dT="2024-10-31T13:19:08.35" personId="{03CB0575-C3E6-4F90-B161-647A816C1753}" id="{93AB49CC-88DD-4EF7-B658-3462170BDF1F}">
    <text>Could be lower if Deltares are going to work on this anyway. (then we can simply "steal" their improvements.)</text>
  </threadedComment>
  <threadedComment ref="K7" dT="2024-10-31T12:57:08.63" personId="{03CB0575-C3E6-4F90-B161-647A816C1753}" id="{41FF3231-7915-4B74-9F0D-62C7ABACFEBA}">
    <text>Depends on how good the calibration is. If it's currently not good enough, then this can be as high as 9.</text>
  </threadedComment>
  <threadedComment ref="A9" dT="2024-12-10T08:41:17.51" personId="{03CB0575-C3E6-4F90-B161-647A816C1753}" id="{C697CA6E-71DD-40E2-B1CD-B19B743BB7AB}">
    <text>Or D-HYDRO.</text>
  </threadedComment>
  <threadedComment ref="B9" dT="2024-10-31T12:24:45.80" personId="{03CB0575-C3E6-4F90-B161-647A816C1753}" id="{4EFB7AF7-FEDD-40FA-8FE2-19ED08164F15}">
    <text>Model Integration: This change makes it an integrated model from a GW model.</text>
  </threadedComment>
  <threadedComment ref="E9" dT="2024-10-30T14:53:36.67" personId="{03CB0575-C3E6-4F90-B161-647A816C1753}" id="{2264E3BE-76BC-4FE5-BBE2-2A8AFCA8D254}">
    <text>I have experience with creating routing networks.
Channel parameters can be calculated off of existing RIV parameters, but its probably better to get the detailed data as it'll help with the calibration of Str flows.</text>
  </threadedComment>
  <threadedComment ref="I9" dT="2024-12-05T14:31:59.50" personId="{03CB0575-C3E6-4F90-B161-647A816C1753}" id="{B7EB34D7-4A40-426E-AEEF-217864EF6160}">
    <text>Don't forget to check if SFR/RibaSim can do anisotropic stream conductance.</text>
  </threadedComment>
  <threadedComment ref="O9" dT="2024-10-31T16:18:57.81" personId="{03CB0575-C3E6-4F90-B161-647A816C1753}" id="{4442B1B6-DA76-4945-9DB7-4AB2194A6D63}">
    <text>Current way of calculating Str Rch or GW seepage (NetRCH= ∆lvgmodf*sc1-qmodf ) needs to be removed, as Str Rch/GW seepage will now be calculated by SFR. (Check Brabant model documentation for more info).</text>
  </threadedComment>
  <threadedComment ref="O9" dT="2024-11-04T12:27:50.28" personId="{03CB0575-C3E6-4F90-B161-647A816C1753}" id="{CB62AFBE-1189-4956-AC4D-D6FBEC213809}" parentId="{4442B1B6-DA76-4945-9DB7-4AB2194A6D63}">
    <text>As I understand SFR and RibaSim work similarly, but I don't know much about RibaSim. On About iMOD - iMOD - oss.deltares.nl it says that SFR doesn't work with iMOD Suite, so RibaSim might be the only option currently. But I need to double check this. Or we could use iMOD 5 instead of suite.</text>
    <extLst>
      <x:ext xmlns:xltc2="http://schemas.microsoft.com/office/spreadsheetml/2020/threadedcomments2" uri="{F7C98A9C-CBB3-438F-8F68-D28B6AF4A901}">
        <xltc2:checksum>3607438713</xltc2:checksum>
        <xltc2:hyperlink startIndex="88" length="35" url="https://oss.deltares.nl/web/imod/about-imod"/>
      </x:ext>
    </extLst>
  </threadedComment>
  <threadedComment ref="G10" dT="2024-11-05T16:39:44.84" personId="{03CB0575-C3E6-4F90-B161-647A816C1753}" id="{FE62B74A-C7D4-49B2-B38D-166EDFC06351}">
    <text>There might be a better way to do this with the SFR package. Use of DRN for this isn't ideal.</text>
  </threadedComment>
  <threadedComment ref="H10" dT="2024-11-05T16:39:44.84" personId="{03CB0575-C3E6-4F90-B161-647A816C1753}" id="{DDFE87C5-B50C-4CE0-B36D-508B47A817B5}">
    <text>There might be a better way to do this with the SFR package. Use of DRN for this isn't ideal, but it can probably work as a back-up.</text>
  </threadedComment>
  <threadedComment ref="H12" dT="2024-11-19T14:51:09.26" personId="{03CB0575-C3E6-4F90-B161-647A816C1753}" id="{DB4C8532-60AF-49E9-AAF0-FF38CEF543DD}">
    <text>Unless we use RibaSim instead of SFR, which will probably work with the multi-core solver.</text>
  </threadedComment>
  <threadedComment ref="J12" dT="2024-10-31T12:58:02.61" personId="{03CB0575-C3E6-4F90-B161-647A816C1753}" id="{D400B44D-5079-4F31-B9C2-232B5BEDBFFA}">
    <text>Higher if on values having decreased runtimes ASAP.</text>
  </threadedComment>
  <threadedComment ref="K12" dT="2024-10-31T12:54:08.79" personId="{03CB0575-C3E6-4F90-B161-647A816C1753}" id="{0DCA76A3-C7B7-4782-9CDB-3123E1E0E2F7}">
    <text>It's nice to have a Mdl that runs fast, but it's not necessary.</text>
  </threadedComment>
  <threadedComment ref="K13" dT="2024-10-31T13:00:10.17" personId="{03CB0575-C3E6-4F90-B161-647A816C1753}" id="{B3560EE7-B38A-4989-88BC-C89C489E52A4}">
    <text>Much higher that GW, cause we know Str Dis has never been calibrated (in this Mdl).</text>
  </threadedComment>
  <threadedComment ref="O13" dT="2024-11-19T15:27:21.05" personId="{03CB0575-C3E6-4F90-B161-647A816C1753}" id="{645E96B4-2289-4F8D-B741-941D59938681}">
    <text>Stream calibration is more complicated than head calibration by nature (more dynamic) and on top of that we're starting from scratch (while GWH calibration has been performed).</text>
  </threadedComment>
  <threadedComment ref="F14" dT="2024-11-19T15:09:47.76" personId="{03CB0575-C3E6-4F90-B161-647A816C1753}" id="{F5021CE7-DBD1-41DF-9618-DFDF48BDE66D}">
    <text>Can't think of any at the time of writing, but I don't understand the process well enough yet.</text>
  </threadedComment>
  <threadedComment ref="I14" dT="2024-12-05T14:50:22.23" personId="{03CB0575-C3E6-4F90-B161-647A816C1753}" id="{B41CE1E3-7778-44D5-837F-122552FD1378}">
    <text>If this is part of the compiled code, then this becomes much harder. Unless we get in contact with the right people.</text>
  </threadedComment>
  <threadedComment ref="O14" dT="2024-12-12T07:58:25.56" personId="{03CB0575-C3E6-4F90-B161-647A816C1753}" id="{1CDEED7C-F268-43DE-B5B5-96C0BDA0ED31}">
    <text>Search for "The rotational period is 10 days " in the SIMGRO (MetaSWAP) manual.</text>
  </threadedComment>
  <threadedComment ref="A15" dT="2024-11-08T09:45:29.22" personId="{03CB0575-C3E6-4F90-B161-647A816C1753}" id="{D2946E44-B4F7-4526-9BCC-626710AE1669}">
    <text>Infiltration capacity per day may be enough, but hourly might NOT be. This leads to more runoff.</text>
  </threadedComment>
  <threadedComment ref="A15" dT="2024-11-08T09:46:15.41" personId="{03CB0575-C3E6-4F90-B161-647A816C1753}" id="{CCE52F8F-7B46-47E2-A4EE-781FF004A78F}" parentId="{D2946E44-B4F7-4526-9BCC-626710AE1669}">
    <text>Also when GWL above surface.</text>
  </threadedComment>
  <threadedComment ref="A15" dT="2024-11-08T09:47:05.68" personId="{03CB0575-C3E6-4F90-B161-647A816C1753}" id="{449E4DA9-C739-4B73-97A1-D7C41E4E0CA9}" parentId="{D2946E44-B4F7-4526-9BCC-626710AE1669}">
    <text>Ponding depth 2-10mm.</text>
  </threadedComment>
  <threadedComment ref="I15" dT="2024-12-09T13:01:33.14" personId="{03CB0575-C3E6-4F90-B161-647A816C1753}" id="{5D9F3407-1D37-4693-A330-39C8801220F4}">
    <text xml:space="preserve">For hourly data, try
Meteorological datasets NHI </text>
    <extLst>
      <x:ext xmlns:xltc2="http://schemas.microsoft.com/office/spreadsheetml/2020/threadedcomments2" uri="{F7C98A9C-CBB3-438F-8F68-D28B6AF4A901}">
        <xltc2:checksum>3089260475</xltc2:checksum>
        <xltc2:hyperlink startIndex="21" length="27" url="https://nhi.nu/data/meteorologie/meteorologische-datasets-nhi/"/>
      </x:ext>
    </extLst>
  </threadedComment>
</ThreadedComments>
</file>

<file path=xl/threadedComments/threadedComment2.xml><?xml version="1.0" encoding="utf-8"?>
<ThreadedComments xmlns="http://schemas.microsoft.com/office/spreadsheetml/2018/threadedcomments" xmlns:x="http://schemas.openxmlformats.org/spreadsheetml/2006/main">
  <threadedComment ref="B1" dT="2025-09-02T09:55:41.64" personId="{03CB0575-C3E6-4F90-B161-647A816C1753}" id="{15A3FBC4-A992-4067-9625-E00477E89E54}">
    <text>Only 1 SW calibration point was provided (close to the catchment outlet). It only contains data for 1990-2003, hence we need to confirm if the rest of the data is available for that period (to run a calibration Sim).</text>
  </threadedComment>
  <threadedComment ref="K1" dT="2025-02-17T08:37:58.38" personId="{03CB0575-C3E6-4F90-B161-647A816C1753}" id="{F47377D2-DB22-48BD-B267-D756470B10CD}">
    <text>This means if the file references in some of the input files need to be extended.</text>
  </threadedComment>
  <threadedComment ref="I2" dT="2024-12-13T13:22:33.04" personId="{03CB0575-C3E6-4F90-B161-647A816C1753}" id="{51021B21-D9BA-4A5A-A695-7311ED30D49C}">
    <text>Depends on when the KNMI TS start</text>
  </threadedComment>
  <threadedComment ref="I2" dT="2025-02-07T14:48:10.72" personId="{03CB0575-C3E6-4F90-B161-647A816C1753}" id="{AC27715B-5465-47CE-AE10-1DE89CF267DE}" parentId="{51021B21-D9BA-4A5A-A695-7311ED30D49C}">
    <text>KNMI TS start at 2036, so there is no way to achieve continuity. Thus, the primary factor for choosing the latest date of extend is the rest of the TS files/types (e.g. if it's really hard to get accurate WEL data for the present, then we'll stick to whatever is already available.</text>
  </threadedComment>
  <threadedComment ref="I3" dT="2024-12-13T13:22:33.04" personId="{03CB0575-C3E6-4F90-B161-647A816C1753}" id="{A0D4D92F-F97F-4E4D-9E2D-7CECE4E5B881}">
    <text>Depends on when the KNMI TS start</text>
  </threadedComment>
  <threadedComment ref="I3" dT="2025-02-07T14:48:10.72" personId="{03CB0575-C3E6-4F90-B161-647A816C1753}" id="{C1165B2F-8369-4749-9643-6F6B46F7FA40}" parentId="{A0D4D92F-F97F-4E4D-9E2D-7CECE4E5B881}">
    <text>KNMI TS start at 2036, so there is no way to achieve continuity. Thus, the primary factor for choosing the latest date of extend is the rest of the TS files/types (e.g. if it's really hard to get accurate WEL data for the present, then we'll stick to whatever is already available.</text>
  </threadedComment>
  <threadedComment ref="C4" dT="2025-02-07T15:52:34.17" personId="{03CB0575-C3E6-4F90-B161-647A816C1753}" id="{F4BD67AD-A2E6-4CEB-AD66-3C0C4ADD3B0B}">
    <text>For each parameter</text>
  </threadedComment>
  <threadedComment ref="I4" dT="2024-12-13T13:22:33.04" personId="{03CB0575-C3E6-4F90-B161-647A816C1753}" id="{DBB861FB-04E1-49BE-9EA5-2D89AF54F60D}">
    <text>Depends on when the KNMI TS start</text>
  </threadedComment>
  <threadedComment ref="I4" dT="2025-02-07T14:48:10.72" personId="{03CB0575-C3E6-4F90-B161-647A816C1753}" id="{2712474B-80D1-41CA-960C-F6B806384997}" parentId="{DBB861FB-04E1-49BE-9EA5-2D89AF54F60D}">
    <text>KNMI TS start at 2036, so there is no way to achieve continuity. Thus, the primary factor for choosing the latest date of extend is the rest of the TS files/types (e.g. if it's really hard to get accurate WEL data for the present, then we'll stick to whatever is already available.</text>
  </threadedComment>
  <threadedComment ref="E5" dT="2025-02-07T15:34:48.07" personId="{03CB0575-C3E6-4F90-B161-647A816C1753}" id="{5B374DC3-3119-4E34-A91B-C83666A6DAEF}">
    <text>All GWAbs of this group start on the same date, even if they're 0 for a long time.</text>
  </threadedComment>
  <threadedComment ref="F5" dT="2025-02-07T15:36:12.62" personId="{03CB0575-C3E6-4F90-B161-647A816C1753}" id="{FDDC49D8-0FAA-45A7-BD57-1EECA209FBAA}">
    <text>Same end date for all.</text>
  </threadedComment>
  <threadedComment ref="G5" dT="2025-02-07T15:36:24.70" personId="{03CB0575-C3E6-4F90-B161-647A816C1753}" id="{ED65844E-9A96-4AED-BAD8-3BA7AF601E65}">
    <text>There is an extra data point for all.</text>
  </threadedComment>
  <threadedComment ref="I5" dT="2025-02-07T15:38:12.52" personId="{03CB0575-C3E6-4F90-B161-647A816C1753}" id="{33FB2B50-261A-4BF3-8678-324B1DEC7969}">
    <text>If we calibrate till 2018 (inc), then no. Otherwise, yes.</text>
  </threadedComment>
  <threadedComment ref="E6" dT="2025-02-07T15:39:30.81" personId="{03CB0575-C3E6-4F90-B161-647A816C1753}" id="{827DF360-A523-4B9C-96E3-B5AC17F6D9A1}">
    <text>For all.</text>
  </threadedComment>
  <threadedComment ref="F6" dT="2025-02-07T15:39:44.26" personId="{03CB0575-C3E6-4F90-B161-647A816C1753}" id="{DDD1E8AA-5C68-4532-82E5-5BC228B92F0D}">
    <text>For all.</text>
  </threadedComment>
  <threadedComment ref="H6" dT="2025-02-07T15:23:14.47" personId="{03CB0575-C3E6-4F90-B161-647A816C1753}" id="{B5497DBC-2982-4274-BA7F-A571FB0CE336}">
    <text>Every Jan, Apr, Jul, Oct</text>
  </threadedComment>
  <threadedComment ref="I6" dT="2025-02-07T15:40:16.35" personId="{03CB0575-C3E6-4F90-B161-647A816C1753}" id="{41904AF7-D965-42D9-968B-58AD8784C0A0}">
    <text>2018 isn't included. Those are a bit number of GWAbs</text>
  </threadedComment>
  <threadedComment ref="E7" dT="2025-02-07T15:30:52.69" personId="{03CB0575-C3E6-4F90-B161-647A816C1753}" id="{1B728C18-2C64-4DB3-9078-5ADCAE1C8554}">
    <text>Differs greatly. I opened some files. The first date ranged from 1961-1991.</text>
  </threadedComment>
  <threadedComment ref="F7" dT="2025-02-07T15:31:50.01" personId="{03CB0575-C3E6-4F90-B161-647A816C1753}" id="{4D95EE53-CBFC-47B2-9A85-3526597EC627}">
    <text>Generally Apr 2020. But there are a lot of GWAbs that seem to have stopped earlier (which makes sense).</text>
  </threadedComment>
  <threadedComment ref="I7" dT="2024-12-13T13:22:33.04" personId="{03CB0575-C3E6-4F90-B161-647A816C1753}" id="{5E7105F8-E6CE-4CCF-BB41-A387CD559E07}">
    <text>Depends on when the KNMI TS start</text>
  </threadedComment>
  <threadedComment ref="I7" dT="2025-02-07T14:48:10.72" personId="{03CB0575-C3E6-4F90-B161-647A816C1753}" id="{E368E679-5A09-40D2-9916-9AD8DDB5EA41}" parentId="{5E7105F8-E6CE-4CCF-BB41-A387CD559E07}">
    <text>KNMI TS start at 2036, so there is no way to achieve continuity. Thus, the primary factor for choosing the latest date of extend is the rest of the TS files/types (e.g. if it's really hard to get accurate WEL data for the present, then we'll stick to whatever is already available.</text>
  </threadedComment>
  <threadedComment ref="H8" dT="2025-02-07T15:50:36.32" personId="{03CB0575-C3E6-4F90-B161-647A816C1753}" id="{540140F6-E2FF-4747-A19D-7CEB6998D145}">
    <text>Every 14th and 28th</text>
  </threadedComment>
  <threadedComment ref="I8" dT="2025-02-07T15:38:12.52" personId="{03CB0575-C3E6-4F90-B161-647A816C1753}" id="{9C5A220C-E90B-473B-AA2E-8567CF5CDBDA}">
    <text>If we calibrate till 2018 (inc), then no. Otherwise, yes.</text>
  </threadedComment>
  <threadedComment ref="H9" dT="2025-02-07T15:50:36.32" personId="{03CB0575-C3E6-4F90-B161-647A816C1753}" id="{9A83A193-BF15-4092-9643-44D369CE0D87}">
    <text>Every 14th and 28th</text>
  </threadedComment>
</ThreadedComments>
</file>

<file path=xl/threadedComments/threadedComment3.xml><?xml version="1.0" encoding="utf-8"?>
<ThreadedComments xmlns="http://schemas.microsoft.com/office/spreadsheetml/2018/threadedcomments" xmlns:x="http://schemas.openxmlformats.org/spreadsheetml/2006/main">
  <threadedComment ref="D4" dT="2025-02-18T12:15:01.11" personId="{03CB0575-C3E6-4F90-B161-647A816C1753}" id="{05758E19-DABB-4E03-85AC-677A52D21B7B}">
    <text>Initial comment:
The limitations are aknowledged. Validation will focus on simulating the processes correctly, but their timing and intensity will not be the highlight of this study.</text>
  </threadedComment>
  <threadedComment ref="D4" dT="2025-02-18T12:16:47.39" personId="{03CB0575-C3E6-4F90-B161-647A816C1753}" id="{3595A2F2-0E6C-4CE2-BCD0-DA35AFA2E959}" parentId="{05758E19-DABB-4E03-85AC-677A52D21B7B}">
    <text>iMOD should be compatible with this new MF version. A new EXE will be sent to me.
I've requested more information about what the STORAGE option does from USGS. All it says in the release notes ATM, is that it follows the logic of a similar option from an older MF version.</text>
  </threadedComment>
  <threadedComment ref="D6" dT="2025-02-14T08:14:32.41" personId="{03CB0575-C3E6-4F90-B161-647A816C1753}" id="{7C37DE47-7760-4D0D-B329-B17D27AD8820}">
    <text>Storage term may help with that too.</text>
  </threadedComment>
  <threadedComment ref="D6" dT="2025-02-18T12:18:06.38" personId="{03CB0575-C3E6-4F90-B161-647A816C1753}" id="{A73AFF0F-C84E-404D-A09E-D8678F48718B}" parentId="{7C37DE47-7760-4D0D-B329-B17D27AD8820}">
    <text>The STORAGE option may also counteract this to some extent as longer streams will have more room for storage.</text>
  </threadedComment>
  <threadedComment ref="C7" dT="2025-02-18T12:19:36.77" personId="{03CB0575-C3E6-4F90-B161-647A816C1753}" id="{D53D10F4-6B4D-47C1-8F52-03066CDEB4BC}">
    <text>It might be possible to implement rules with the MVR package, but that is still to be explored.</text>
  </threadedComment>
</ThreadedComments>
</file>

<file path=xl/threadedComments/threadedComment4.xml><?xml version="1.0" encoding="utf-8"?>
<ThreadedComments xmlns="http://schemas.microsoft.com/office/spreadsheetml/2018/threadedcomments" xmlns:x="http://schemas.openxmlformats.org/spreadsheetml/2006/main">
  <threadedComment ref="D10" dT="2025-07-04T11:54:06.61" personId="{03CB0575-C3E6-4F90-B161-647A816C1753}" id="{D4793487-D6C1-476E-A8B2-FA7E49FEE0CB}">
    <text>There is a problem: bodemhoogste is available on website, length comes from shapefiles.
We could match the cross sections to the 1ry/2ry/3ry shapefiles though.</text>
  </threadedComment>
  <threadedComment ref="D12" dT="2025-07-04T12:02:21.53" personId="{03CB0575-C3E6-4F90-B161-647A816C1753}" id="{92B32FC7-1C92-4272-8FCD-D336DE04F42E}">
    <text xml:space="preserve">SFR - RS vs Datasets for SFR </text>
    <extLst>
      <x:ext xmlns:xltc2="http://schemas.microsoft.com/office/spreadsheetml/2020/threadedcomments2" uri="{F7C98A9C-CBB3-438F-8F68-D28B6AF4A901}">
        <xltc2:checksum>3686889673</xltc2:checksum>
        <xltc2:hyperlink startIndex="0" length="28" url="https://chatgpt.com/c/6867a333-b440-8010-8270-fea663d00a8b"/>
      </x:ext>
    </extLst>
  </threadedComment>
</ThreadedComments>
</file>

<file path=xl/threadedComments/threadedComment5.xml><?xml version="1.0" encoding="utf-8"?>
<ThreadedComments xmlns="http://schemas.microsoft.com/office/spreadsheetml/2018/threadedcomments" xmlns:x="http://schemas.openxmlformats.org/spreadsheetml/2006/main">
  <threadedComment ref="F3" dT="2025-07-15T09:17:30.76" personId="{03CB0575-C3E6-4F90-B161-647A816C1753}" id="{E42EC14D-BD5A-400D-A934-346EA61A0CA2}">
    <text>Check source code for more.</text>
  </threadedComment>
  <threadedComment ref="F7" dT="2025-07-25T10:06:37.84" personId="{03CB0575-C3E6-4F90-B161-647A816C1753}" id="{928E89C2-6353-4AC6-8BD4-DDDAB50745FF}">
    <text>Not important in my case as I go for full transient.</text>
  </threadedComment>
  <threadedComment ref="D11" dT="2025-09-03T11:50:11.15" personId="{03CB0575-C3E6-4F90-B161-647A816C1753}" id="{DD19058C-7AB4-4B1B-BE0E-7E22DF8FC0CA}">
    <text>Seems like some input files are missing and there are small differences in others.
The former is most likely related to the execution errors.</text>
  </threadedComment>
</ThreadedComments>
</file>

<file path=xl/threadedComments/threadedComment6.xml><?xml version="1.0" encoding="utf-8"?>
<ThreadedComments xmlns="http://schemas.microsoft.com/office/spreadsheetml/2018/threadedcomments" xmlns:x="http://schemas.openxmlformats.org/spreadsheetml/2006/main">
  <threadedComment ref="J1" dT="2025-04-25T10:51:09.87" personId="{03CB0575-C3E6-4F90-B161-647A816C1753}" id="{8E0E0613-5620-4CD4-A681-6187F9B32A6D}">
    <text>Just for the .HED file</text>
  </threadedComment>
  <threadedComment ref="K1" dT="2025-04-25T12:22:08.23" personId="{03CB0575-C3E6-4F90-B161-647A816C1753}" id="{4C755D57-E80D-4678-A151-E00B776F1F03}">
    <text>Rough estimate, as I'm not sure about all the outputs that'll be produced.</text>
  </threadedComment>
  <threadedComment ref="O1" dT="2025-04-25T12:40:57.82" personId="{03CB0575-C3E6-4F90-B161-647A816C1753}" id="{93547DE0-9536-496B-8566-6EFCF9FF2A35}">
    <text>Assuming 50x speed-up over 1 core.</text>
  </threadedComment>
  <threadedComment ref="L2" dT="2025-04-25T12:29:54.29" personId="{03CB0575-C3E6-4F90-B161-647A816C1753}" id="{7E713826-36E7-4481-BEC8-8BCBDA63C1CC}">
    <text xml:space="preserve">Based on NBr5 (I'm hoping this is an overestimate, as Research cloud should be much faster than OneDrive).
</text>
  </threadedComment>
  <threadedComment ref="J14" dT="2025-04-25T10:51:09.87" personId="{03CB0575-C3E6-4F90-B161-647A816C1753}" id="{F1BEC491-BB3D-421D-B1D1-B5EC7D86B0DA}">
    <text>Just for the .HED file</text>
  </threadedComment>
</ThreadedComments>
</file>

<file path=xl/threadedComments/threadedComment7.xml><?xml version="1.0" encoding="utf-8"?>
<ThreadedComments xmlns="http://schemas.microsoft.com/office/spreadsheetml/2018/threadedcomments" xmlns:x="http://schemas.openxmlformats.org/spreadsheetml/2006/main">
  <threadedComment ref="E1" dT="2025-09-10T08:55:45.40" personId="{03CB0575-C3E6-4F90-B161-647A816C1753}" id="{DC210B9A-F993-4F7A-968A-94F009095B82}">
    <text>P0: Probably 0 (Effect on calcs/results)
0: (Definitely) 0
S: Small</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2.xml"/><Relationship Id="rId4" Type="http://schemas.microsoft.com/office/2017/10/relationships/threadedComment" Target="../threadedComments/threadedComment5.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3.xml"/><Relationship Id="rId4" Type="http://schemas.microsoft.com/office/2017/10/relationships/threadedComment" Target="../threadedComments/threadedComment6.xml"/></Relationships>
</file>

<file path=xl/worksheets/_rels/sheet13.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4D60B-C912-4DC1-A87D-73F82C7BA5BB}">
  <dimension ref="A1:C12"/>
  <sheetViews>
    <sheetView workbookViewId="0">
      <selection activeCell="B13" sqref="B13"/>
    </sheetView>
  </sheetViews>
  <sheetFormatPr defaultRowHeight="15" x14ac:dyDescent="0.25"/>
  <cols>
    <col min="1" max="1" width="15.7109375" customWidth="1"/>
    <col min="2" max="2" width="7.42578125" style="266" bestFit="1" customWidth="1"/>
    <col min="3" max="3" width="173.140625" style="177" customWidth="1"/>
  </cols>
  <sheetData>
    <row r="1" spans="1:3" s="69" customFormat="1" x14ac:dyDescent="0.25">
      <c r="A1" s="265" t="s">
        <v>457</v>
      </c>
      <c r="B1" s="265" t="s">
        <v>464</v>
      </c>
      <c r="C1" s="267" t="s">
        <v>238</v>
      </c>
    </row>
    <row r="2" spans="1:3" x14ac:dyDescent="0.25">
      <c r="A2" s="69" t="s">
        <v>458</v>
      </c>
      <c r="B2" s="266" t="s">
        <v>466</v>
      </c>
      <c r="C2" s="177" t="s">
        <v>459</v>
      </c>
    </row>
    <row r="3" spans="1:3" x14ac:dyDescent="0.25">
      <c r="A3" s="69" t="s">
        <v>467</v>
      </c>
      <c r="B3" s="266" t="s">
        <v>466</v>
      </c>
      <c r="C3" s="177" t="s">
        <v>468</v>
      </c>
    </row>
    <row r="4" spans="1:3" x14ac:dyDescent="0.25">
      <c r="A4" s="69" t="s">
        <v>460</v>
      </c>
      <c r="B4" s="266" t="s">
        <v>466</v>
      </c>
      <c r="C4" s="177" t="s">
        <v>461</v>
      </c>
    </row>
    <row r="5" spans="1:3" x14ac:dyDescent="0.25">
      <c r="A5" s="69" t="s">
        <v>462</v>
      </c>
      <c r="B5" s="266" t="s">
        <v>465</v>
      </c>
      <c r="C5" s="177" t="s">
        <v>463</v>
      </c>
    </row>
    <row r="6" spans="1:3" x14ac:dyDescent="0.25">
      <c r="A6" s="69" t="s">
        <v>469</v>
      </c>
      <c r="B6" s="266" t="s">
        <v>466</v>
      </c>
      <c r="C6" s="177" t="s">
        <v>470</v>
      </c>
    </row>
    <row r="7" spans="1:3" x14ac:dyDescent="0.25">
      <c r="A7" s="69" t="s">
        <v>471</v>
      </c>
      <c r="B7" s="266" t="s">
        <v>466</v>
      </c>
      <c r="C7" s="177" t="s">
        <v>472</v>
      </c>
    </row>
    <row r="8" spans="1:3" x14ac:dyDescent="0.25">
      <c r="A8" s="69" t="s">
        <v>474</v>
      </c>
      <c r="B8" s="266" t="s">
        <v>466</v>
      </c>
      <c r="C8" s="177" t="s">
        <v>473</v>
      </c>
    </row>
    <row r="9" spans="1:3" x14ac:dyDescent="0.25">
      <c r="A9" s="69" t="s">
        <v>475</v>
      </c>
      <c r="B9" s="266" t="s">
        <v>466</v>
      </c>
      <c r="C9" s="177" t="s">
        <v>476</v>
      </c>
    </row>
    <row r="10" spans="1:3" x14ac:dyDescent="0.25">
      <c r="A10" s="69" t="s">
        <v>477</v>
      </c>
      <c r="B10" s="266" t="s">
        <v>466</v>
      </c>
      <c r="C10" s="177" t="s">
        <v>479</v>
      </c>
    </row>
    <row r="11" spans="1:3" x14ac:dyDescent="0.25">
      <c r="A11" s="69" t="s">
        <v>478</v>
      </c>
      <c r="B11" s="266" t="s">
        <v>466</v>
      </c>
      <c r="C11" s="177" t="s">
        <v>480</v>
      </c>
    </row>
    <row r="12" spans="1:3" x14ac:dyDescent="0.25">
      <c r="A12" s="69" t="s">
        <v>481</v>
      </c>
      <c r="B12" s="266" t="s">
        <v>466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79998168889431442"/>
  </sheetPr>
  <dimension ref="A1:T15"/>
  <sheetViews>
    <sheetView zoomScale="85" zoomScaleNormal="85" workbookViewId="0">
      <pane xSplit="3" ySplit="1" topLeftCell="D2" activePane="bottomRight" state="frozen"/>
      <selection activeCell="H9" sqref="H9"/>
      <selection pane="topRight" activeCell="H9" sqref="H9"/>
      <selection pane="bottomLeft" activeCell="H9" sqref="H9"/>
      <selection pane="bottomRight" activeCell="H9" sqref="H9"/>
    </sheetView>
  </sheetViews>
  <sheetFormatPr defaultColWidth="9.140625" defaultRowHeight="15" x14ac:dyDescent="0.25"/>
  <cols>
    <col min="1" max="1" width="30.140625" style="3" bestFit="1" customWidth="1"/>
    <col min="2" max="2" width="25.7109375" style="4" hidden="1" customWidth="1"/>
    <col min="3" max="3" width="25.7109375" style="5" hidden="1" customWidth="1"/>
    <col min="4" max="4" width="50.7109375" style="11" customWidth="1"/>
    <col min="5" max="5" width="50.7109375" style="12" customWidth="1"/>
    <col min="6" max="7" width="25.7109375" style="13" customWidth="1"/>
    <col min="8" max="8" width="25.7109375" style="71" customWidth="1"/>
    <col min="9" max="9" width="50.7109375" style="90" customWidth="1"/>
    <col min="10" max="10" width="12.7109375" style="91" customWidth="1"/>
    <col min="11" max="12" width="12.7109375" style="92" customWidth="1"/>
    <col min="13" max="14" width="8.7109375" style="92" customWidth="1"/>
    <col min="15" max="15" width="60.7109375" style="67" customWidth="1"/>
    <col min="16" max="16" width="20.7109375" style="67" customWidth="1"/>
    <col min="17" max="19" width="9.140625" style="24"/>
    <col min="20" max="20" width="12.28515625" style="24" bestFit="1" customWidth="1"/>
    <col min="21" max="21" width="9.42578125" style="24" bestFit="1" customWidth="1"/>
    <col min="22" max="16384" width="9.140625" style="24"/>
  </cols>
  <sheetData>
    <row r="1" spans="1:20" s="22" customFormat="1" ht="45.75" thickBot="1" x14ac:dyDescent="0.3">
      <c r="A1" s="8" t="s">
        <v>1</v>
      </c>
      <c r="B1" s="8" t="s">
        <v>58</v>
      </c>
      <c r="C1" s="9" t="s">
        <v>19</v>
      </c>
      <c r="D1" s="10" t="s">
        <v>2</v>
      </c>
      <c r="E1" s="9" t="s">
        <v>3</v>
      </c>
      <c r="F1" s="8" t="s">
        <v>39</v>
      </c>
      <c r="G1" s="8" t="s">
        <v>54</v>
      </c>
      <c r="H1" s="70" t="s">
        <v>111</v>
      </c>
      <c r="I1" s="70" t="s">
        <v>88</v>
      </c>
      <c r="J1" s="89" t="s">
        <v>4</v>
      </c>
      <c r="K1" s="70" t="s">
        <v>7</v>
      </c>
      <c r="L1" s="70" t="s">
        <v>26</v>
      </c>
      <c r="M1" s="70" t="s">
        <v>109</v>
      </c>
      <c r="N1" s="70" t="s">
        <v>110</v>
      </c>
      <c r="O1" s="68" t="s">
        <v>8</v>
      </c>
      <c r="P1" s="68" t="s">
        <v>154</v>
      </c>
    </row>
    <row r="2" spans="1:20" s="121" customFormat="1" ht="45" customHeight="1" thickTop="1" x14ac:dyDescent="0.25">
      <c r="A2" s="108" t="s">
        <v>260</v>
      </c>
      <c r="B2" s="109" t="s">
        <v>87</v>
      </c>
      <c r="C2" s="110" t="s">
        <v>75</v>
      </c>
      <c r="D2" s="111" t="s">
        <v>73</v>
      </c>
      <c r="E2" s="112" t="s">
        <v>84</v>
      </c>
      <c r="F2" s="113" t="s">
        <v>72</v>
      </c>
      <c r="G2" s="114" t="s">
        <v>81</v>
      </c>
      <c r="H2" s="115" t="s">
        <v>98</v>
      </c>
      <c r="I2" s="116" t="s">
        <v>149</v>
      </c>
      <c r="J2" s="117">
        <v>10</v>
      </c>
      <c r="K2" s="118">
        <v>9</v>
      </c>
      <c r="L2" s="119">
        <v>1.5</v>
      </c>
      <c r="M2" s="114">
        <v>-2</v>
      </c>
      <c r="N2" s="114">
        <v>3</v>
      </c>
      <c r="O2" s="120" t="s">
        <v>112</v>
      </c>
      <c r="P2" s="120"/>
    </row>
    <row r="3" spans="1:20" s="128" customFormat="1" ht="45" customHeight="1" x14ac:dyDescent="0.25">
      <c r="A3" s="21" t="s">
        <v>89</v>
      </c>
      <c r="B3" s="20" t="s">
        <v>87</v>
      </c>
      <c r="C3" s="16" t="s">
        <v>75</v>
      </c>
      <c r="D3" s="19" t="s">
        <v>85</v>
      </c>
      <c r="E3" s="17" t="s">
        <v>61</v>
      </c>
      <c r="F3" s="15" t="s">
        <v>72</v>
      </c>
      <c r="G3" s="18" t="s">
        <v>82</v>
      </c>
      <c r="H3" s="122" t="s">
        <v>98</v>
      </c>
      <c r="I3" s="123" t="s">
        <v>150</v>
      </c>
      <c r="J3" s="124">
        <v>10</v>
      </c>
      <c r="K3" s="125">
        <v>8</v>
      </c>
      <c r="L3" s="126">
        <v>0.5</v>
      </c>
      <c r="M3" s="18">
        <f t="shared" ref="M3:M4" si="0">IF(J3&lt;&gt;J2,N2,M2)</f>
        <v>-2</v>
      </c>
      <c r="N3" s="18">
        <f t="shared" ref="N3:N10" si="1">IF(ISNUMBER(SEARCH("Yes", H3)),M3+SUMIFS(L:L,J:J,J3),M3)</f>
        <v>3</v>
      </c>
      <c r="O3" s="127" t="s">
        <v>259</v>
      </c>
      <c r="P3" s="127"/>
    </row>
    <row r="4" spans="1:20" s="107" customFormat="1" ht="45" customHeight="1" x14ac:dyDescent="0.25">
      <c r="A4" s="93" t="s">
        <v>114</v>
      </c>
      <c r="B4" s="94" t="s">
        <v>87</v>
      </c>
      <c r="C4" s="95" t="s">
        <v>75</v>
      </c>
      <c r="D4" s="96" t="s">
        <v>115</v>
      </c>
      <c r="E4" s="97" t="s">
        <v>116</v>
      </c>
      <c r="F4" s="98" t="s">
        <v>117</v>
      </c>
      <c r="G4" s="99" t="s">
        <v>122</v>
      </c>
      <c r="H4" s="100" t="s">
        <v>121</v>
      </c>
      <c r="I4" s="101" t="s">
        <v>148</v>
      </c>
      <c r="J4" s="102">
        <v>10</v>
      </c>
      <c r="K4" s="103">
        <v>9</v>
      </c>
      <c r="L4" s="104">
        <v>3</v>
      </c>
      <c r="M4" s="105">
        <f t="shared" si="0"/>
        <v>-2</v>
      </c>
      <c r="N4" s="105">
        <f t="shared" si="1"/>
        <v>3</v>
      </c>
      <c r="O4" s="106" t="s">
        <v>118</v>
      </c>
      <c r="P4" s="106"/>
    </row>
    <row r="5" spans="1:20" s="143" customFormat="1" ht="45" customHeight="1" x14ac:dyDescent="0.25">
      <c r="A5" s="129" t="s">
        <v>90</v>
      </c>
      <c r="B5" s="130" t="s">
        <v>14</v>
      </c>
      <c r="C5" s="131" t="s">
        <v>24</v>
      </c>
      <c r="D5" s="132" t="s">
        <v>25</v>
      </c>
      <c r="E5" s="133" t="s">
        <v>32</v>
      </c>
      <c r="F5" s="134" t="s">
        <v>63</v>
      </c>
      <c r="G5" s="135" t="s">
        <v>64</v>
      </c>
      <c r="H5" s="136" t="s">
        <v>74</v>
      </c>
      <c r="I5" s="137" t="s">
        <v>151</v>
      </c>
      <c r="J5" s="138">
        <v>9</v>
      </c>
      <c r="K5" s="139">
        <v>4</v>
      </c>
      <c r="L5" s="140">
        <v>5</v>
      </c>
      <c r="M5" s="141">
        <f>IF(J5&lt;&gt;J4,N4,M4)</f>
        <v>3</v>
      </c>
      <c r="N5" s="141">
        <f t="shared" si="1"/>
        <v>3</v>
      </c>
      <c r="O5" s="142" t="s">
        <v>71</v>
      </c>
      <c r="P5" s="142"/>
    </row>
    <row r="6" spans="1:20" s="107" customFormat="1" ht="45" customHeight="1" x14ac:dyDescent="0.25">
      <c r="A6" s="146" t="s">
        <v>38</v>
      </c>
      <c r="B6" s="94" t="s">
        <v>34</v>
      </c>
      <c r="C6" s="95" t="s">
        <v>21</v>
      </c>
      <c r="D6" s="96" t="s">
        <v>45</v>
      </c>
      <c r="E6" s="97" t="s">
        <v>35</v>
      </c>
      <c r="F6" s="147" t="s">
        <v>44</v>
      </c>
      <c r="G6" s="148" t="s">
        <v>65</v>
      </c>
      <c r="H6" s="149" t="s">
        <v>99</v>
      </c>
      <c r="I6" s="101" t="s">
        <v>152</v>
      </c>
      <c r="J6" s="102">
        <v>8</v>
      </c>
      <c r="K6" s="103">
        <v>7</v>
      </c>
      <c r="L6" s="104">
        <v>1.5</v>
      </c>
      <c r="M6" s="105">
        <f t="shared" ref="M6:M10" si="2">IF(J6&lt;&gt;J5,N5,M5)</f>
        <v>3</v>
      </c>
      <c r="N6" s="105">
        <f t="shared" si="1"/>
        <v>4.5</v>
      </c>
      <c r="O6" s="106" t="s">
        <v>36</v>
      </c>
      <c r="P6" s="106"/>
    </row>
    <row r="7" spans="1:20" s="107" customFormat="1" ht="45" customHeight="1" x14ac:dyDescent="0.25">
      <c r="A7" s="93" t="s">
        <v>91</v>
      </c>
      <c r="B7" s="94" t="s">
        <v>22</v>
      </c>
      <c r="C7" s="95" t="s">
        <v>13</v>
      </c>
      <c r="D7" s="96" t="s">
        <v>27</v>
      </c>
      <c r="E7" s="97" t="s">
        <v>46</v>
      </c>
      <c r="F7" s="147" t="s">
        <v>42</v>
      </c>
      <c r="G7" s="148" t="s">
        <v>43</v>
      </c>
      <c r="H7" s="149" t="s">
        <v>101</v>
      </c>
      <c r="I7" s="155" t="s">
        <v>155</v>
      </c>
      <c r="J7" s="102">
        <v>7</v>
      </c>
      <c r="K7" s="156">
        <v>6</v>
      </c>
      <c r="L7" s="157">
        <v>2</v>
      </c>
      <c r="M7" s="158">
        <f t="shared" si="2"/>
        <v>4.5</v>
      </c>
      <c r="N7" s="158">
        <f t="shared" si="1"/>
        <v>6.5</v>
      </c>
      <c r="O7" s="106" t="s">
        <v>100</v>
      </c>
      <c r="P7" s="106"/>
    </row>
    <row r="8" spans="1:20" s="107" customFormat="1" ht="45" customHeight="1" x14ac:dyDescent="0.25">
      <c r="A8" s="93" t="s">
        <v>92</v>
      </c>
      <c r="B8" s="94" t="s">
        <v>57</v>
      </c>
      <c r="C8" s="95" t="s">
        <v>24</v>
      </c>
      <c r="D8" s="96" t="s">
        <v>105</v>
      </c>
      <c r="E8" s="97" t="s">
        <v>76</v>
      </c>
      <c r="F8" s="98" t="s">
        <v>77</v>
      </c>
      <c r="G8" s="105" t="s">
        <v>78</v>
      </c>
      <c r="H8" s="100" t="s">
        <v>104</v>
      </c>
      <c r="I8" s="101" t="s">
        <v>157</v>
      </c>
      <c r="J8" s="102">
        <v>6</v>
      </c>
      <c r="K8" s="103">
        <v>10</v>
      </c>
      <c r="L8" s="104">
        <v>1.5</v>
      </c>
      <c r="M8" s="105">
        <f t="shared" si="2"/>
        <v>6.5</v>
      </c>
      <c r="N8" s="105">
        <f t="shared" si="1"/>
        <v>8</v>
      </c>
      <c r="O8" s="106" t="s">
        <v>102</v>
      </c>
      <c r="P8" s="106"/>
    </row>
    <row r="9" spans="1:20" s="25" customFormat="1" ht="90" customHeight="1" x14ac:dyDescent="0.25">
      <c r="A9" s="41" t="s">
        <v>93</v>
      </c>
      <c r="B9" s="79" t="s">
        <v>23</v>
      </c>
      <c r="C9" s="80" t="s">
        <v>20</v>
      </c>
      <c r="D9" s="81" t="s">
        <v>48</v>
      </c>
      <c r="E9" s="82" t="s">
        <v>18</v>
      </c>
      <c r="F9" s="55" t="s">
        <v>40</v>
      </c>
      <c r="G9" s="83" t="s">
        <v>41</v>
      </c>
      <c r="H9" s="56" t="s">
        <v>103</v>
      </c>
      <c r="I9" s="84" t="s">
        <v>156</v>
      </c>
      <c r="J9" s="59">
        <v>5</v>
      </c>
      <c r="K9" s="60">
        <v>10</v>
      </c>
      <c r="L9" s="87">
        <v>5</v>
      </c>
      <c r="M9" s="88">
        <f t="shared" si="2"/>
        <v>8</v>
      </c>
      <c r="N9" s="88">
        <f t="shared" si="1"/>
        <v>16</v>
      </c>
      <c r="O9" s="47" t="s">
        <v>37</v>
      </c>
      <c r="P9" s="47"/>
      <c r="T9" s="197"/>
    </row>
    <row r="10" spans="1:20" ht="45" customHeight="1" x14ac:dyDescent="0.25">
      <c r="A10" s="41" t="s">
        <v>95</v>
      </c>
      <c r="B10" s="79" t="s">
        <v>5</v>
      </c>
      <c r="C10" s="80" t="s">
        <v>21</v>
      </c>
      <c r="D10" s="81" t="s">
        <v>30</v>
      </c>
      <c r="E10" s="82" t="s">
        <v>31</v>
      </c>
      <c r="F10" s="55" t="s">
        <v>53</v>
      </c>
      <c r="G10" s="83" t="s">
        <v>52</v>
      </c>
      <c r="H10" s="56" t="s">
        <v>107</v>
      </c>
      <c r="I10" s="84" t="s">
        <v>158</v>
      </c>
      <c r="J10" s="59">
        <v>5</v>
      </c>
      <c r="K10" s="46">
        <v>7</v>
      </c>
      <c r="L10" s="85">
        <v>1</v>
      </c>
      <c r="M10" s="86">
        <f t="shared" si="2"/>
        <v>8</v>
      </c>
      <c r="N10" s="86">
        <f t="shared" si="1"/>
        <v>16</v>
      </c>
      <c r="O10" s="47" t="s">
        <v>28</v>
      </c>
      <c r="P10" s="47"/>
    </row>
    <row r="11" spans="1:20" ht="45" customHeight="1" x14ac:dyDescent="0.25">
      <c r="A11" s="41" t="s">
        <v>141</v>
      </c>
      <c r="B11" s="79" t="s">
        <v>143</v>
      </c>
      <c r="C11" s="80" t="s">
        <v>21</v>
      </c>
      <c r="D11" s="81" t="s">
        <v>142</v>
      </c>
      <c r="E11" s="82" t="s">
        <v>144</v>
      </c>
      <c r="F11" s="55" t="s">
        <v>145</v>
      </c>
      <c r="G11" s="83" t="s">
        <v>146</v>
      </c>
      <c r="H11" s="56" t="s">
        <v>147</v>
      </c>
      <c r="I11" s="84" t="s">
        <v>159</v>
      </c>
      <c r="J11" s="59">
        <v>5</v>
      </c>
      <c r="K11" s="46">
        <v>7</v>
      </c>
      <c r="L11" s="85">
        <v>2</v>
      </c>
      <c r="M11" s="86">
        <f t="shared" ref="M11:M15" si="3">IF(J11&lt;&gt;J10,N10,M10)</f>
        <v>8</v>
      </c>
      <c r="N11" s="86">
        <f t="shared" ref="N11:N15" si="4">IF(ISNUMBER(SEARCH("Yes", H11)),M11+SUMIFS(L:L,J:J,J11),M11)</f>
        <v>16</v>
      </c>
      <c r="O11" s="47" t="s">
        <v>160</v>
      </c>
      <c r="P11" s="47"/>
    </row>
    <row r="12" spans="1:20" s="107" customFormat="1" ht="45" customHeight="1" x14ac:dyDescent="0.25">
      <c r="A12" s="93" t="s">
        <v>97</v>
      </c>
      <c r="B12" s="159" t="s">
        <v>6</v>
      </c>
      <c r="C12" s="160" t="s">
        <v>56</v>
      </c>
      <c r="D12" s="161" t="s">
        <v>47</v>
      </c>
      <c r="E12" s="162" t="s">
        <v>49</v>
      </c>
      <c r="F12" s="163" t="s">
        <v>66</v>
      </c>
      <c r="G12" s="164" t="s">
        <v>67</v>
      </c>
      <c r="H12" s="165" t="s">
        <v>153</v>
      </c>
      <c r="I12" s="166" t="s">
        <v>163</v>
      </c>
      <c r="J12" s="167">
        <v>4</v>
      </c>
      <c r="K12" s="168">
        <v>2</v>
      </c>
      <c r="L12" s="169">
        <v>1.5</v>
      </c>
      <c r="M12" s="170">
        <f t="shared" si="3"/>
        <v>16</v>
      </c>
      <c r="N12" s="170">
        <f t="shared" si="4"/>
        <v>16</v>
      </c>
      <c r="O12" s="171" t="s">
        <v>108</v>
      </c>
      <c r="P12" s="171"/>
    </row>
    <row r="13" spans="1:20" ht="45" customHeight="1" x14ac:dyDescent="0.25">
      <c r="A13" s="54" t="s">
        <v>94</v>
      </c>
      <c r="B13" s="79" t="s">
        <v>22</v>
      </c>
      <c r="C13" s="80" t="s">
        <v>13</v>
      </c>
      <c r="D13" s="81" t="s">
        <v>27</v>
      </c>
      <c r="E13" s="82" t="s">
        <v>46</v>
      </c>
      <c r="F13" s="55" t="s">
        <v>51</v>
      </c>
      <c r="G13" s="83" t="s">
        <v>50</v>
      </c>
      <c r="H13" s="56" t="s">
        <v>106</v>
      </c>
      <c r="I13" s="84" t="s">
        <v>162</v>
      </c>
      <c r="J13" s="45">
        <v>3</v>
      </c>
      <c r="K13" s="46">
        <v>9</v>
      </c>
      <c r="L13" s="85">
        <v>3</v>
      </c>
      <c r="M13" s="86">
        <f t="shared" si="3"/>
        <v>16</v>
      </c>
      <c r="N13" s="86">
        <f t="shared" si="4"/>
        <v>19</v>
      </c>
      <c r="O13" s="47" t="s">
        <v>29</v>
      </c>
      <c r="P13" s="47"/>
    </row>
    <row r="14" spans="1:20" ht="45" customHeight="1" x14ac:dyDescent="0.25">
      <c r="A14" s="41" t="s">
        <v>120</v>
      </c>
      <c r="B14" s="79" t="s">
        <v>5</v>
      </c>
      <c r="C14" s="80" t="s">
        <v>72</v>
      </c>
      <c r="D14" s="81" t="s">
        <v>60</v>
      </c>
      <c r="E14" s="82" t="s">
        <v>70</v>
      </c>
      <c r="F14" s="42" t="s">
        <v>72</v>
      </c>
      <c r="G14" s="86" t="s">
        <v>80</v>
      </c>
      <c r="H14" s="43" t="s">
        <v>119</v>
      </c>
      <c r="I14" s="84" t="s">
        <v>164</v>
      </c>
      <c r="J14" s="45">
        <v>2</v>
      </c>
      <c r="K14" s="46">
        <v>8</v>
      </c>
      <c r="L14" s="85">
        <v>2</v>
      </c>
      <c r="M14" s="86">
        <f t="shared" si="3"/>
        <v>19</v>
      </c>
      <c r="N14" s="86">
        <f t="shared" si="4"/>
        <v>21</v>
      </c>
      <c r="O14" s="47" t="s">
        <v>83</v>
      </c>
      <c r="P14" s="47"/>
    </row>
    <row r="15" spans="1:20" ht="45" customHeight="1" x14ac:dyDescent="0.25">
      <c r="A15" s="41" t="s">
        <v>96</v>
      </c>
      <c r="B15" s="79" t="s">
        <v>5</v>
      </c>
      <c r="C15" s="80" t="s">
        <v>13</v>
      </c>
      <c r="D15" s="81" t="s">
        <v>59</v>
      </c>
      <c r="E15" s="82" t="s">
        <v>62</v>
      </c>
      <c r="F15" s="42" t="s">
        <v>68</v>
      </c>
      <c r="G15" s="86" t="s">
        <v>69</v>
      </c>
      <c r="H15" s="43" t="s">
        <v>161</v>
      </c>
      <c r="I15" s="84" t="s">
        <v>165</v>
      </c>
      <c r="J15" s="45">
        <v>1</v>
      </c>
      <c r="K15" s="46">
        <v>5</v>
      </c>
      <c r="L15" s="85">
        <v>1</v>
      </c>
      <c r="M15" s="86">
        <f t="shared" si="3"/>
        <v>21</v>
      </c>
      <c r="N15" s="86">
        <f t="shared" si="4"/>
        <v>22</v>
      </c>
      <c r="O15" s="47" t="s">
        <v>79</v>
      </c>
      <c r="P15" s="47"/>
    </row>
  </sheetData>
  <autoFilter ref="A1:O15" xr:uid="{00000000-0001-0000-0000-000000000000}">
    <sortState xmlns:xlrd2="http://schemas.microsoft.com/office/spreadsheetml/2017/richdata2" ref="A2:O15">
      <sortCondition descending="1" ref="J1:J15"/>
    </sortState>
  </autoFilter>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3A6D8-97C8-42D4-9AE3-D0C7243F87F8}">
  <sheetPr>
    <tabColor theme="8" tint="0.79998168889431442"/>
  </sheetPr>
  <dimension ref="A1:F14"/>
  <sheetViews>
    <sheetView workbookViewId="0">
      <selection activeCell="C24" sqref="C24"/>
    </sheetView>
  </sheetViews>
  <sheetFormatPr defaultColWidth="9.140625" defaultRowHeight="15" x14ac:dyDescent="0.25"/>
  <cols>
    <col min="1" max="1" width="9.140625" style="144"/>
    <col min="2" max="2" width="16.140625" style="144" bestFit="1" customWidth="1"/>
    <col min="3" max="3" width="120.7109375" style="144" customWidth="1"/>
    <col min="4" max="6" width="20.7109375" style="144" customWidth="1"/>
    <col min="7" max="16384" width="9.140625" style="144"/>
  </cols>
  <sheetData>
    <row r="1" spans="1:6" s="145" customFormat="1" ht="15.75" thickBot="1" x14ac:dyDescent="0.3">
      <c r="A1" s="73" t="s">
        <v>0</v>
      </c>
      <c r="B1" s="73" t="s">
        <v>127</v>
      </c>
      <c r="C1" s="73" t="s">
        <v>124</v>
      </c>
      <c r="D1" s="73" t="s">
        <v>189</v>
      </c>
      <c r="E1" s="73" t="s">
        <v>186</v>
      </c>
      <c r="F1" s="73" t="s">
        <v>173</v>
      </c>
    </row>
    <row r="2" spans="1:6" ht="15.75" thickTop="1" x14ac:dyDescent="0.25">
      <c r="B2" s="144" t="s">
        <v>174</v>
      </c>
      <c r="D2" s="144" t="s">
        <v>193</v>
      </c>
      <c r="E2" s="144">
        <v>1</v>
      </c>
    </row>
    <row r="3" spans="1:6" x14ac:dyDescent="0.25">
      <c r="B3" s="144" t="s">
        <v>175</v>
      </c>
      <c r="D3" s="144" t="s">
        <v>193</v>
      </c>
      <c r="E3" s="144">
        <v>1</v>
      </c>
    </row>
    <row r="4" spans="1:6" x14ac:dyDescent="0.25">
      <c r="B4" s="144" t="s">
        <v>176</v>
      </c>
      <c r="D4" s="144" t="s">
        <v>193</v>
      </c>
      <c r="E4" s="144">
        <v>1</v>
      </c>
    </row>
    <row r="5" spans="1:6" x14ac:dyDescent="0.25">
      <c r="B5" s="144" t="s">
        <v>177</v>
      </c>
      <c r="D5" s="144" t="s">
        <v>193</v>
      </c>
      <c r="E5" s="144">
        <v>1</v>
      </c>
    </row>
    <row r="6" spans="1:6" x14ac:dyDescent="0.25">
      <c r="B6" s="144" t="s">
        <v>178</v>
      </c>
      <c r="D6" s="144" t="s">
        <v>193</v>
      </c>
      <c r="E6" s="144">
        <v>1</v>
      </c>
    </row>
    <row r="7" spans="1:6" x14ac:dyDescent="0.25">
      <c r="B7" s="144" t="s">
        <v>179</v>
      </c>
      <c r="D7" s="144" t="s">
        <v>193</v>
      </c>
      <c r="E7" s="144">
        <v>1</v>
      </c>
    </row>
    <row r="8" spans="1:6" x14ac:dyDescent="0.25">
      <c r="B8" s="144" t="s">
        <v>180</v>
      </c>
      <c r="D8" s="144" t="s">
        <v>193</v>
      </c>
      <c r="E8" s="144">
        <v>1</v>
      </c>
    </row>
    <row r="9" spans="1:6" x14ac:dyDescent="0.25">
      <c r="B9" s="144" t="s">
        <v>181</v>
      </c>
      <c r="D9" s="144" t="s">
        <v>193</v>
      </c>
      <c r="E9" s="144">
        <v>1</v>
      </c>
    </row>
    <row r="10" spans="1:6" x14ac:dyDescent="0.25">
      <c r="B10" s="144" t="s">
        <v>182</v>
      </c>
      <c r="D10" s="144" t="s">
        <v>193</v>
      </c>
      <c r="E10" s="144">
        <v>1</v>
      </c>
    </row>
    <row r="11" spans="1:6" x14ac:dyDescent="0.25">
      <c r="B11" s="144" t="s">
        <v>183</v>
      </c>
      <c r="D11" s="144" t="s">
        <v>193</v>
      </c>
      <c r="E11" s="144">
        <v>1</v>
      </c>
    </row>
    <row r="12" spans="1:6" x14ac:dyDescent="0.25">
      <c r="B12" s="144" t="s">
        <v>184</v>
      </c>
      <c r="C12" s="144" t="s">
        <v>185</v>
      </c>
      <c r="D12" s="144" t="s">
        <v>190</v>
      </c>
      <c r="E12" s="144">
        <v>1</v>
      </c>
      <c r="F12" s="144">
        <v>0</v>
      </c>
    </row>
    <row r="13" spans="1:6" x14ac:dyDescent="0.25">
      <c r="B13" s="144" t="s">
        <v>187</v>
      </c>
      <c r="D13" s="144" t="s">
        <v>191</v>
      </c>
    </row>
    <row r="14" spans="1:6" x14ac:dyDescent="0.25">
      <c r="B14" s="144" t="s">
        <v>192</v>
      </c>
      <c r="D14" s="144" t="s">
        <v>188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4E697-14DA-42AB-805D-AE9B5B8C5A45}">
  <sheetPr>
    <tabColor theme="9" tint="0.79998168889431442"/>
  </sheetPr>
  <dimension ref="A1:M12"/>
  <sheetViews>
    <sheetView zoomScaleNormal="100" workbookViewId="0">
      <pane ySplit="1" topLeftCell="A2" activePane="bottomLeft" state="frozen"/>
      <selection activeCell="H9" sqref="H9"/>
      <selection pane="bottomLeft" activeCell="F2" sqref="F2"/>
    </sheetView>
  </sheetViews>
  <sheetFormatPr defaultRowHeight="15" x14ac:dyDescent="0.25"/>
  <cols>
    <col min="1" max="1" width="21.85546875" bestFit="1" customWidth="1"/>
    <col min="2" max="3" width="12.7109375" customWidth="1"/>
    <col min="5" max="7" width="11.85546875" style="76" bestFit="1" customWidth="1"/>
    <col min="8" max="8" width="15.7109375" style="76" bestFit="1" customWidth="1"/>
    <col min="9" max="9" width="10.42578125" bestFit="1" customWidth="1"/>
    <col min="13" max="13" width="120.7109375" customWidth="1"/>
  </cols>
  <sheetData>
    <row r="1" spans="1:13" s="74" customFormat="1" ht="45.75" thickBot="1" x14ac:dyDescent="0.3">
      <c r="A1" s="73" t="s">
        <v>127</v>
      </c>
      <c r="B1" s="73" t="s">
        <v>326</v>
      </c>
      <c r="C1" s="73" t="s">
        <v>210</v>
      </c>
      <c r="D1" s="73" t="s">
        <v>129</v>
      </c>
      <c r="E1" s="77" t="s">
        <v>131</v>
      </c>
      <c r="F1" s="77" t="s">
        <v>132</v>
      </c>
      <c r="G1" s="77" t="s">
        <v>213</v>
      </c>
      <c r="H1" s="77" t="s">
        <v>196</v>
      </c>
      <c r="I1" s="73" t="s">
        <v>135</v>
      </c>
      <c r="J1" s="73" t="s">
        <v>133</v>
      </c>
      <c r="K1" s="75" t="s">
        <v>136</v>
      </c>
      <c r="L1" s="75" t="s">
        <v>134</v>
      </c>
      <c r="M1" s="75" t="s">
        <v>124</v>
      </c>
    </row>
    <row r="2" spans="1:13" ht="15.75" thickTop="1" x14ac:dyDescent="0.25">
      <c r="A2" t="s">
        <v>128</v>
      </c>
      <c r="B2" t="s">
        <v>327</v>
      </c>
      <c r="D2" t="s">
        <v>130</v>
      </c>
      <c r="E2" s="76">
        <v>29221</v>
      </c>
      <c r="F2" s="76">
        <v>44109</v>
      </c>
      <c r="H2" s="76" t="s">
        <v>197</v>
      </c>
      <c r="I2" t="s">
        <v>215</v>
      </c>
      <c r="K2" t="s">
        <v>139</v>
      </c>
    </row>
    <row r="3" spans="1:13" x14ac:dyDescent="0.25">
      <c r="A3" t="s">
        <v>137</v>
      </c>
      <c r="B3" t="s">
        <v>327</v>
      </c>
      <c r="D3" t="s">
        <v>130</v>
      </c>
      <c r="E3" s="76">
        <v>29221</v>
      </c>
      <c r="F3" s="76">
        <v>44109</v>
      </c>
      <c r="H3" s="76" t="s">
        <v>197</v>
      </c>
      <c r="I3" t="s">
        <v>215</v>
      </c>
      <c r="K3" t="s">
        <v>139</v>
      </c>
    </row>
    <row r="4" spans="1:13" x14ac:dyDescent="0.25">
      <c r="A4" t="s">
        <v>208</v>
      </c>
      <c r="C4">
        <v>4749</v>
      </c>
      <c r="D4" t="s">
        <v>130</v>
      </c>
      <c r="E4" s="76">
        <v>39083</v>
      </c>
      <c r="F4" s="76">
        <v>43831</v>
      </c>
      <c r="H4" s="76" t="s">
        <v>197</v>
      </c>
      <c r="I4" t="s">
        <v>215</v>
      </c>
    </row>
    <row r="5" spans="1:13" x14ac:dyDescent="0.25">
      <c r="A5" t="s">
        <v>199</v>
      </c>
      <c r="B5" t="s">
        <v>327</v>
      </c>
      <c r="C5">
        <v>17</v>
      </c>
      <c r="D5" t="s">
        <v>198</v>
      </c>
      <c r="E5" s="76">
        <v>27760</v>
      </c>
      <c r="F5" s="76">
        <v>43101</v>
      </c>
      <c r="G5" s="76">
        <v>46023</v>
      </c>
      <c r="H5" s="76" t="s">
        <v>200</v>
      </c>
      <c r="I5" s="76" t="s">
        <v>138</v>
      </c>
      <c r="K5" t="s">
        <v>201</v>
      </c>
      <c r="M5" t="s">
        <v>202</v>
      </c>
    </row>
    <row r="6" spans="1:13" x14ac:dyDescent="0.25">
      <c r="A6" t="s">
        <v>203</v>
      </c>
      <c r="B6" t="s">
        <v>327</v>
      </c>
      <c r="C6">
        <v>860</v>
      </c>
      <c r="D6" t="s">
        <v>198</v>
      </c>
      <c r="E6" s="76">
        <v>34335</v>
      </c>
      <c r="F6" s="76">
        <v>42736</v>
      </c>
      <c r="G6" s="76">
        <v>45658</v>
      </c>
      <c r="H6" s="76" t="s">
        <v>206</v>
      </c>
      <c r="I6" s="76" t="s">
        <v>209</v>
      </c>
      <c r="K6" t="s">
        <v>201</v>
      </c>
      <c r="M6" t="s">
        <v>205</v>
      </c>
    </row>
    <row r="7" spans="1:13" x14ac:dyDescent="0.25">
      <c r="A7" t="s">
        <v>204</v>
      </c>
      <c r="B7" t="s">
        <v>327</v>
      </c>
      <c r="C7">
        <v>826</v>
      </c>
      <c r="D7" t="s">
        <v>198</v>
      </c>
      <c r="E7" s="76">
        <v>27760</v>
      </c>
      <c r="F7" s="76">
        <v>43951</v>
      </c>
      <c r="G7" s="76">
        <v>46023</v>
      </c>
      <c r="H7" s="76" t="s">
        <v>207</v>
      </c>
      <c r="I7" t="s">
        <v>215</v>
      </c>
      <c r="K7" t="s">
        <v>201</v>
      </c>
    </row>
    <row r="8" spans="1:13" x14ac:dyDescent="0.25">
      <c r="A8" t="s">
        <v>211</v>
      </c>
      <c r="B8" t="s">
        <v>492</v>
      </c>
      <c r="C8">
        <v>11656</v>
      </c>
      <c r="D8" t="s">
        <v>212</v>
      </c>
      <c r="E8" s="76">
        <v>33970</v>
      </c>
      <c r="F8" s="76">
        <v>43462</v>
      </c>
      <c r="H8" s="76" t="s">
        <v>214</v>
      </c>
      <c r="I8" s="76" t="s">
        <v>138</v>
      </c>
      <c r="M8" t="s">
        <v>493</v>
      </c>
    </row>
    <row r="9" spans="1:13" x14ac:dyDescent="0.25">
      <c r="A9" t="s">
        <v>494</v>
      </c>
      <c r="B9" t="s">
        <v>495</v>
      </c>
      <c r="C9">
        <v>6912</v>
      </c>
      <c r="D9" t="s">
        <v>212</v>
      </c>
      <c r="E9" s="76">
        <v>32887</v>
      </c>
      <c r="F9" s="76">
        <v>46019</v>
      </c>
      <c r="H9" s="76" t="s">
        <v>214</v>
      </c>
      <c r="I9" s="76" t="s">
        <v>201</v>
      </c>
      <c r="M9" t="s">
        <v>496</v>
      </c>
    </row>
    <row r="10" spans="1:13" x14ac:dyDescent="0.25">
      <c r="A10" t="s">
        <v>488</v>
      </c>
      <c r="B10" t="s">
        <v>327</v>
      </c>
      <c r="C10">
        <v>1</v>
      </c>
      <c r="D10" t="s">
        <v>489</v>
      </c>
      <c r="E10" s="76">
        <v>30805</v>
      </c>
      <c r="F10" s="76">
        <v>37925</v>
      </c>
      <c r="G10" s="76" t="s">
        <v>491</v>
      </c>
      <c r="I10" s="76" t="s">
        <v>201</v>
      </c>
      <c r="K10" t="s">
        <v>201</v>
      </c>
      <c r="M10" t="s">
        <v>490</v>
      </c>
    </row>
    <row r="11" spans="1:13" x14ac:dyDescent="0.25">
      <c r="A11" t="s">
        <v>497</v>
      </c>
      <c r="B11" t="s">
        <v>498</v>
      </c>
      <c r="C11">
        <v>150</v>
      </c>
      <c r="D11" t="s">
        <v>499</v>
      </c>
      <c r="E11" s="76">
        <v>36538</v>
      </c>
      <c r="F11" s="76">
        <v>43173</v>
      </c>
      <c r="I11" s="76"/>
      <c r="M11" t="s">
        <v>500</v>
      </c>
    </row>
    <row r="12" spans="1:13" x14ac:dyDescent="0.25">
      <c r="I12" s="76"/>
    </row>
  </sheetData>
  <conditionalFormatting sqref="J2:J35">
    <cfRule type="expression" dxfId="1" priority="2">
      <formula>IF(OR(J2="Yes",A2=""),FALSE, TRUE)</formula>
    </cfRule>
  </conditionalFormatting>
  <conditionalFormatting sqref="L2:L5 M5 L6:M7 L8:L35 M9 M11">
    <cfRule type="expression" dxfId="0" priority="1">
      <formula>IF(OR(L2="Yes",E2=""),FALSE, TRUE)</formula>
    </cfRule>
  </conditionalFormatting>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D0E78-71CC-4A4D-A65A-3E7CBAE30F9C}">
  <sheetPr>
    <tabColor theme="9" tint="0.79998168889431442"/>
  </sheetPr>
  <dimension ref="A1:H14"/>
  <sheetViews>
    <sheetView zoomScale="85" zoomScaleNormal="85" workbookViewId="0">
      <pane xSplit="1" ySplit="1" topLeftCell="B2" activePane="bottomRight" state="frozen"/>
      <selection activeCell="H9" sqref="H9"/>
      <selection pane="topRight" activeCell="H9" sqref="H9"/>
      <selection pane="bottomLeft" activeCell="H9" sqref="H9"/>
      <selection pane="bottomRight" activeCell="H9" sqref="H9"/>
    </sheetView>
  </sheetViews>
  <sheetFormatPr defaultColWidth="9.140625" defaultRowHeight="15" x14ac:dyDescent="0.25"/>
  <cols>
    <col min="1" max="1" width="30.140625" style="3" bestFit="1" customWidth="1"/>
    <col min="2" max="2" width="60.7109375" style="14" customWidth="1"/>
    <col min="3" max="3" width="12.7109375" style="6" customWidth="1"/>
    <col min="4" max="4" width="12.7109375" style="7" customWidth="1"/>
    <col min="5" max="5" width="25.7109375" style="13" customWidth="1"/>
    <col min="6" max="6" width="25.7109375" style="71" customWidth="1"/>
    <col min="7" max="7" width="25.7109375" style="72" customWidth="1"/>
    <col min="8" max="8" width="60.7109375" style="67" customWidth="1"/>
    <col min="9" max="16384" width="9.140625" style="24"/>
  </cols>
  <sheetData>
    <row r="1" spans="1:8" s="22" customFormat="1" ht="45.75" thickBot="1" x14ac:dyDescent="0.3">
      <c r="A1" s="8" t="s">
        <v>1</v>
      </c>
      <c r="B1" s="26" t="s">
        <v>124</v>
      </c>
      <c r="C1" s="10" t="s">
        <v>4</v>
      </c>
      <c r="D1" s="8" t="s">
        <v>7</v>
      </c>
      <c r="E1" s="8" t="s">
        <v>39</v>
      </c>
      <c r="F1" s="70" t="s">
        <v>111</v>
      </c>
      <c r="G1" s="70" t="s">
        <v>88</v>
      </c>
      <c r="H1" s="68" t="s">
        <v>113</v>
      </c>
    </row>
    <row r="2" spans="1:8" s="23" customFormat="1" ht="45" customHeight="1" thickTop="1" x14ac:dyDescent="0.25">
      <c r="A2" s="27" t="s">
        <v>125</v>
      </c>
      <c r="B2" s="33" t="s">
        <v>123</v>
      </c>
      <c r="C2" s="31"/>
      <c r="D2" s="32">
        <v>9</v>
      </c>
      <c r="E2" s="28" t="s">
        <v>72</v>
      </c>
      <c r="F2" s="29"/>
      <c r="G2" s="30"/>
      <c r="H2" s="33"/>
    </row>
    <row r="3" spans="1:8" ht="45" customHeight="1" x14ac:dyDescent="0.25">
      <c r="A3" s="34" t="s">
        <v>126</v>
      </c>
      <c r="B3" s="40" t="s">
        <v>140</v>
      </c>
      <c r="C3" s="38"/>
      <c r="D3" s="39">
        <v>8</v>
      </c>
      <c r="E3" s="35" t="s">
        <v>169</v>
      </c>
      <c r="F3" s="36"/>
      <c r="G3" s="37"/>
      <c r="H3" s="40"/>
    </row>
    <row r="4" spans="1:8" ht="45" customHeight="1" x14ac:dyDescent="0.25">
      <c r="A4" s="41" t="s">
        <v>166</v>
      </c>
      <c r="B4" s="47" t="s">
        <v>167</v>
      </c>
      <c r="C4" s="45"/>
      <c r="D4" s="46">
        <v>8</v>
      </c>
      <c r="E4" s="42" t="s">
        <v>168</v>
      </c>
      <c r="F4" s="43"/>
      <c r="G4" s="44"/>
      <c r="H4" s="47"/>
    </row>
    <row r="5" spans="1:8" ht="45" customHeight="1" x14ac:dyDescent="0.25">
      <c r="A5" s="41" t="s">
        <v>170</v>
      </c>
      <c r="B5" s="53"/>
      <c r="C5" s="51"/>
      <c r="D5" s="52"/>
      <c r="E5" s="48"/>
      <c r="F5" s="49"/>
      <c r="G5" s="50"/>
      <c r="H5" s="53"/>
    </row>
    <row r="6" spans="1:8" ht="45" customHeight="1" x14ac:dyDescent="0.25">
      <c r="A6" s="41" t="s">
        <v>172</v>
      </c>
      <c r="B6" s="47" t="s">
        <v>171</v>
      </c>
      <c r="C6" s="45"/>
      <c r="D6" s="46"/>
      <c r="E6" s="55"/>
      <c r="F6" s="56"/>
      <c r="G6" s="57"/>
      <c r="H6" s="47"/>
    </row>
    <row r="7" spans="1:8" ht="45" customHeight="1" x14ac:dyDescent="0.25">
      <c r="A7" s="41" t="s">
        <v>194</v>
      </c>
      <c r="B7" s="47" t="s">
        <v>195</v>
      </c>
      <c r="C7" s="45"/>
      <c r="D7" s="58"/>
      <c r="E7" s="55"/>
      <c r="F7" s="56"/>
      <c r="G7" s="57"/>
      <c r="H7" s="47"/>
    </row>
    <row r="8" spans="1:8" ht="45" customHeight="1" x14ac:dyDescent="0.25">
      <c r="A8" s="41"/>
      <c r="B8" s="47"/>
      <c r="C8" s="45"/>
      <c r="D8" s="46"/>
      <c r="E8" s="42"/>
      <c r="F8" s="43"/>
      <c r="G8" s="44"/>
      <c r="H8" s="47"/>
    </row>
    <row r="9" spans="1:8" s="25" customFormat="1" ht="90" customHeight="1" x14ac:dyDescent="0.25">
      <c r="A9" s="41"/>
      <c r="B9" s="47"/>
      <c r="C9" s="59"/>
      <c r="D9" s="60"/>
      <c r="E9" s="55"/>
      <c r="F9" s="56"/>
      <c r="G9" s="57"/>
      <c r="H9" s="47"/>
    </row>
    <row r="10" spans="1:8" ht="45" customHeight="1" x14ac:dyDescent="0.25">
      <c r="A10" s="41"/>
      <c r="B10" s="47"/>
      <c r="C10" s="59"/>
      <c r="D10" s="46"/>
      <c r="E10" s="55"/>
      <c r="F10" s="56"/>
      <c r="G10" s="57"/>
      <c r="H10" s="47"/>
    </row>
    <row r="11" spans="1:8" ht="45" customHeight="1" x14ac:dyDescent="0.25">
      <c r="A11" s="41"/>
      <c r="B11" s="66"/>
      <c r="C11" s="64"/>
      <c r="D11" s="65"/>
      <c r="E11" s="61"/>
      <c r="F11" s="62"/>
      <c r="G11" s="63"/>
      <c r="H11" s="66"/>
    </row>
    <row r="12" spans="1:8" ht="45" customHeight="1" x14ac:dyDescent="0.25">
      <c r="A12" s="54"/>
      <c r="B12" s="47"/>
      <c r="C12" s="45"/>
      <c r="D12" s="46"/>
      <c r="E12" s="55"/>
      <c r="F12" s="56"/>
      <c r="G12" s="57"/>
      <c r="H12" s="47"/>
    </row>
    <row r="13" spans="1:8" ht="45" customHeight="1" x14ac:dyDescent="0.25">
      <c r="A13" s="41"/>
      <c r="B13" s="47"/>
      <c r="C13" s="45"/>
      <c r="D13" s="46"/>
      <c r="E13" s="42"/>
      <c r="F13" s="43"/>
      <c r="G13" s="44"/>
      <c r="H13" s="47"/>
    </row>
    <row r="14" spans="1:8" ht="45" customHeight="1" x14ac:dyDescent="0.25">
      <c r="A14" s="41"/>
      <c r="B14" s="47"/>
      <c r="C14" s="45"/>
      <c r="D14" s="46"/>
      <c r="E14" s="42"/>
      <c r="F14" s="43"/>
      <c r="G14" s="44"/>
      <c r="H14" s="47"/>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18754-098D-474E-A26F-672E4615CD89}">
  <dimension ref="A1:C2"/>
  <sheetViews>
    <sheetView workbookViewId="0">
      <selection activeCell="C2" sqref="C2"/>
    </sheetView>
  </sheetViews>
  <sheetFormatPr defaultRowHeight="15" x14ac:dyDescent="0.25"/>
  <cols>
    <col min="2" max="3" width="100.7109375" customWidth="1"/>
  </cols>
  <sheetData>
    <row r="1" spans="1:3" ht="15.75" thickBot="1" x14ac:dyDescent="0.3">
      <c r="A1" s="73" t="s">
        <v>0</v>
      </c>
      <c r="B1" s="150" t="s">
        <v>310</v>
      </c>
      <c r="C1" s="150" t="s">
        <v>485</v>
      </c>
    </row>
    <row r="2" spans="1:3" ht="15.75" thickTop="1" x14ac:dyDescent="0.25">
      <c r="A2">
        <v>1</v>
      </c>
      <c r="B2" t="s">
        <v>486</v>
      </c>
      <c r="C2" t="s">
        <v>487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F1DAF-5F35-4965-9F1F-1895AEDF9C0E}">
  <dimension ref="A1:J21"/>
  <sheetViews>
    <sheetView workbookViewId="0">
      <selection activeCell="O20" sqref="O20"/>
    </sheetView>
  </sheetViews>
  <sheetFormatPr defaultRowHeight="15" x14ac:dyDescent="0.25"/>
  <cols>
    <col min="2" max="2" width="30.7109375" customWidth="1"/>
  </cols>
  <sheetData>
    <row r="1" spans="1:2" s="2" customFormat="1" ht="15.75" thickBot="1" x14ac:dyDescent="0.3">
      <c r="A1" s="1" t="s">
        <v>0</v>
      </c>
      <c r="B1" s="1" t="s">
        <v>9</v>
      </c>
    </row>
    <row r="2" spans="1:2" ht="15.75" thickTop="1" x14ac:dyDescent="0.25">
      <c r="A2">
        <v>1</v>
      </c>
      <c r="B2" t="s">
        <v>10</v>
      </c>
    </row>
    <row r="3" spans="1:2" x14ac:dyDescent="0.25">
      <c r="A3">
        <v>2</v>
      </c>
      <c r="B3" t="s">
        <v>11</v>
      </c>
    </row>
    <row r="4" spans="1:2" x14ac:dyDescent="0.25">
      <c r="A4">
        <v>3</v>
      </c>
      <c r="B4" t="s">
        <v>12</v>
      </c>
    </row>
    <row r="5" spans="1:2" x14ac:dyDescent="0.25">
      <c r="A5">
        <v>4</v>
      </c>
      <c r="B5" t="s">
        <v>13</v>
      </c>
    </row>
    <row r="6" spans="1:2" x14ac:dyDescent="0.25">
      <c r="A6">
        <v>5</v>
      </c>
      <c r="B6" t="s">
        <v>14</v>
      </c>
    </row>
    <row r="7" spans="1:2" x14ac:dyDescent="0.25">
      <c r="A7">
        <v>6</v>
      </c>
      <c r="B7" t="s">
        <v>15</v>
      </c>
    </row>
    <row r="8" spans="1:2" x14ac:dyDescent="0.25">
      <c r="A8">
        <v>7</v>
      </c>
      <c r="B8" t="s">
        <v>16</v>
      </c>
    </row>
    <row r="9" spans="1:2" x14ac:dyDescent="0.25">
      <c r="A9">
        <v>8</v>
      </c>
      <c r="B9" t="s">
        <v>6</v>
      </c>
    </row>
    <row r="10" spans="1:2" x14ac:dyDescent="0.25">
      <c r="A10">
        <v>9</v>
      </c>
      <c r="B10" t="s">
        <v>17</v>
      </c>
    </row>
    <row r="11" spans="1:2" x14ac:dyDescent="0.25">
      <c r="A11">
        <v>10</v>
      </c>
      <c r="B11" t="s">
        <v>21</v>
      </c>
    </row>
    <row r="12" spans="1:2" x14ac:dyDescent="0.25">
      <c r="A12">
        <v>11</v>
      </c>
      <c r="B12" t="s">
        <v>33</v>
      </c>
    </row>
    <row r="13" spans="1:2" x14ac:dyDescent="0.25">
      <c r="A13">
        <v>12</v>
      </c>
      <c r="B13" t="s">
        <v>55</v>
      </c>
    </row>
    <row r="14" spans="1:2" x14ac:dyDescent="0.25">
      <c r="A14">
        <v>13</v>
      </c>
      <c r="B14" t="s">
        <v>57</v>
      </c>
    </row>
    <row r="15" spans="1:2" x14ac:dyDescent="0.25">
      <c r="A15">
        <v>14</v>
      </c>
      <c r="B15" t="s">
        <v>75</v>
      </c>
    </row>
    <row r="16" spans="1:2" x14ac:dyDescent="0.25">
      <c r="A16">
        <v>15</v>
      </c>
      <c r="B16" t="s">
        <v>86</v>
      </c>
    </row>
    <row r="21" spans="10:10" x14ac:dyDescent="0.25">
      <c r="J21" s="78"/>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6EE78-61FD-42AC-A045-4FE7AB0E5850}">
  <sheetPr>
    <tabColor theme="4" tint="0.79998168889431442"/>
  </sheetPr>
  <dimension ref="A1:D7"/>
  <sheetViews>
    <sheetView zoomScaleNormal="100" workbookViewId="0">
      <selection activeCell="D1" sqref="A1:D1"/>
    </sheetView>
  </sheetViews>
  <sheetFormatPr defaultColWidth="9.140625" defaultRowHeight="15" x14ac:dyDescent="0.25"/>
  <cols>
    <col min="1" max="1" width="4.7109375" style="154" customWidth="1"/>
    <col min="2" max="2" width="40.7109375" style="152" customWidth="1"/>
    <col min="3" max="3" width="100.7109375" style="152" customWidth="1"/>
    <col min="4" max="4" width="120.7109375" style="152" customWidth="1"/>
    <col min="5" max="16384" width="9.140625" style="153"/>
  </cols>
  <sheetData>
    <row r="1" spans="1:4" s="151" customFormat="1" ht="15.75" thickBot="1" x14ac:dyDescent="0.3">
      <c r="A1" s="73" t="s">
        <v>0</v>
      </c>
      <c r="B1" s="150" t="s">
        <v>216</v>
      </c>
      <c r="C1" s="150" t="s">
        <v>124</v>
      </c>
      <c r="D1" s="150" t="s">
        <v>217</v>
      </c>
    </row>
    <row r="2" spans="1:4" ht="60.75" thickTop="1" x14ac:dyDescent="0.25">
      <c r="A2" s="154">
        <v>1</v>
      </c>
      <c r="B2" s="152" t="s">
        <v>221</v>
      </c>
      <c r="C2" s="152" t="s">
        <v>233</v>
      </c>
      <c r="D2" s="152" t="s">
        <v>222</v>
      </c>
    </row>
    <row r="3" spans="1:4" ht="45" x14ac:dyDescent="0.25">
      <c r="A3" s="154">
        <v>2</v>
      </c>
      <c r="B3" s="152" t="s">
        <v>218</v>
      </c>
      <c r="C3" s="152" t="s">
        <v>219</v>
      </c>
      <c r="D3" s="152" t="s">
        <v>230</v>
      </c>
    </row>
    <row r="4" spans="1:4" ht="30" x14ac:dyDescent="0.25">
      <c r="A4" s="154">
        <v>3</v>
      </c>
      <c r="B4" s="152" t="s">
        <v>223</v>
      </c>
      <c r="C4" s="152" t="s">
        <v>224</v>
      </c>
      <c r="D4" s="152" t="s">
        <v>231</v>
      </c>
    </row>
    <row r="5" spans="1:4" ht="30" x14ac:dyDescent="0.25">
      <c r="A5" s="154">
        <v>4</v>
      </c>
      <c r="B5" s="152" t="s">
        <v>225</v>
      </c>
      <c r="C5" s="152" t="s">
        <v>229</v>
      </c>
      <c r="D5" s="152" t="s">
        <v>228</v>
      </c>
    </row>
    <row r="6" spans="1:4" ht="30" x14ac:dyDescent="0.25">
      <c r="A6" s="154">
        <v>5</v>
      </c>
      <c r="B6" s="152" t="s">
        <v>226</v>
      </c>
      <c r="C6" s="152" t="s">
        <v>220</v>
      </c>
      <c r="D6" s="152" t="s">
        <v>227</v>
      </c>
    </row>
    <row r="7" spans="1:4" x14ac:dyDescent="0.25">
      <c r="A7" s="154">
        <v>6</v>
      </c>
      <c r="B7" s="152" t="s">
        <v>232</v>
      </c>
    </row>
  </sheetData>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E9723-48CB-44D6-9690-AF1878CFBFAF}">
  <sheetPr>
    <tabColor theme="4" tint="0.79998168889431442"/>
  </sheetPr>
  <dimension ref="A1:D17"/>
  <sheetViews>
    <sheetView workbookViewId="0"/>
  </sheetViews>
  <sheetFormatPr defaultRowHeight="15" x14ac:dyDescent="0.25"/>
  <cols>
    <col min="2" max="2" width="11.85546875" customWidth="1"/>
    <col min="3" max="3" width="15.7109375" bestFit="1" customWidth="1"/>
    <col min="4" max="4" width="159.85546875" bestFit="1" customWidth="1"/>
  </cols>
  <sheetData>
    <row r="1" spans="1:4" x14ac:dyDescent="0.25">
      <c r="A1" t="s">
        <v>289</v>
      </c>
    </row>
    <row r="2" spans="1:4" ht="15.75" thickBot="1" x14ac:dyDescent="0.3"/>
    <row r="3" spans="1:4" s="69" customFormat="1" ht="15.75" thickBot="1" x14ac:dyDescent="0.3">
      <c r="A3" s="244" t="s">
        <v>0</v>
      </c>
      <c r="B3" s="245" t="s">
        <v>127</v>
      </c>
      <c r="C3" s="245" t="s">
        <v>294</v>
      </c>
      <c r="D3" s="246" t="s">
        <v>124</v>
      </c>
    </row>
    <row r="4" spans="1:4" ht="15.75" thickTop="1" x14ac:dyDescent="0.25">
      <c r="A4" s="239">
        <v>1</v>
      </c>
      <c r="B4" s="173" t="s">
        <v>290</v>
      </c>
      <c r="C4" s="173" t="s">
        <v>295</v>
      </c>
      <c r="D4" s="240"/>
    </row>
    <row r="5" spans="1:4" x14ac:dyDescent="0.25">
      <c r="A5" s="239">
        <v>2</v>
      </c>
      <c r="B5" s="173" t="s">
        <v>291</v>
      </c>
      <c r="C5" s="173" t="s">
        <v>295</v>
      </c>
      <c r="D5" s="240"/>
    </row>
    <row r="6" spans="1:4" x14ac:dyDescent="0.25">
      <c r="A6" s="239">
        <v>3</v>
      </c>
      <c r="B6" s="173" t="s">
        <v>292</v>
      </c>
      <c r="C6" s="173" t="s">
        <v>295</v>
      </c>
      <c r="D6" s="240"/>
    </row>
    <row r="7" spans="1:4" x14ac:dyDescent="0.25">
      <c r="A7" s="239">
        <v>4</v>
      </c>
      <c r="B7" s="173" t="s">
        <v>293</v>
      </c>
      <c r="C7" s="173" t="s">
        <v>295</v>
      </c>
      <c r="D7" s="240"/>
    </row>
    <row r="8" spans="1:4" x14ac:dyDescent="0.25">
      <c r="A8" s="239">
        <v>5</v>
      </c>
      <c r="B8" s="173" t="s">
        <v>174</v>
      </c>
      <c r="C8" s="173" t="s">
        <v>296</v>
      </c>
      <c r="D8" s="240" t="s">
        <v>298</v>
      </c>
    </row>
    <row r="9" spans="1:4" x14ac:dyDescent="0.25">
      <c r="A9" s="239">
        <v>6</v>
      </c>
      <c r="B9" s="173" t="s">
        <v>175</v>
      </c>
      <c r="C9" s="247" t="s">
        <v>296</v>
      </c>
      <c r="D9" s="240" t="s">
        <v>299</v>
      </c>
    </row>
    <row r="10" spans="1:4" x14ac:dyDescent="0.25">
      <c r="A10" s="239">
        <v>7</v>
      </c>
      <c r="B10" s="173" t="s">
        <v>176</v>
      </c>
      <c r="C10" s="247" t="s">
        <v>296</v>
      </c>
      <c r="D10" s="240" t="s">
        <v>297</v>
      </c>
    </row>
    <row r="11" spans="1:4" x14ac:dyDescent="0.25">
      <c r="A11" s="239">
        <v>8</v>
      </c>
      <c r="B11" s="173" t="s">
        <v>177</v>
      </c>
      <c r="C11" s="247" t="s">
        <v>296</v>
      </c>
      <c r="D11" s="240" t="s">
        <v>300</v>
      </c>
    </row>
    <row r="12" spans="1:4" x14ac:dyDescent="0.25">
      <c r="A12" s="239">
        <v>9</v>
      </c>
      <c r="B12" s="173" t="s">
        <v>178</v>
      </c>
      <c r="C12" s="247" t="s">
        <v>301</v>
      </c>
      <c r="D12" s="240" t="s">
        <v>302</v>
      </c>
    </row>
    <row r="13" spans="1:4" x14ac:dyDescent="0.25">
      <c r="A13" s="239">
        <v>10</v>
      </c>
      <c r="B13" s="173" t="s">
        <v>179</v>
      </c>
      <c r="C13" s="247" t="s">
        <v>301</v>
      </c>
      <c r="D13" s="240" t="s">
        <v>304</v>
      </c>
    </row>
    <row r="14" spans="1:4" x14ac:dyDescent="0.25">
      <c r="A14" s="239">
        <v>11</v>
      </c>
      <c r="B14" s="173" t="s">
        <v>180</v>
      </c>
      <c r="C14" s="247" t="s">
        <v>301</v>
      </c>
      <c r="D14" s="240" t="s">
        <v>303</v>
      </c>
    </row>
    <row r="15" spans="1:4" x14ac:dyDescent="0.25">
      <c r="A15" s="239">
        <v>12</v>
      </c>
      <c r="B15" s="173" t="s">
        <v>181</v>
      </c>
      <c r="C15" s="247" t="s">
        <v>295</v>
      </c>
      <c r="D15" s="240"/>
    </row>
    <row r="16" spans="1:4" x14ac:dyDescent="0.25">
      <c r="A16" s="239">
        <v>13</v>
      </c>
      <c r="B16" s="173" t="s">
        <v>182</v>
      </c>
      <c r="C16" s="247" t="s">
        <v>295</v>
      </c>
      <c r="D16" s="240"/>
    </row>
    <row r="17" spans="1:4" ht="15.75" thickBot="1" x14ac:dyDescent="0.3">
      <c r="A17" s="241">
        <v>14</v>
      </c>
      <c r="B17" s="242" t="s">
        <v>183</v>
      </c>
      <c r="C17" s="248" t="s">
        <v>295</v>
      </c>
      <c r="D17" s="243"/>
    </row>
  </sheetData>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BC478-B255-4AE7-8F80-4F329E7A5E8D}">
  <sheetPr>
    <tabColor theme="5" tint="0.79998168889431442"/>
  </sheetPr>
  <dimension ref="A1:I119"/>
  <sheetViews>
    <sheetView workbookViewId="0">
      <pane ySplit="2" topLeftCell="A9" activePane="bottomLeft" state="frozen"/>
      <selection pane="bottomLeft" activeCell="C19" sqref="C19"/>
    </sheetView>
  </sheetViews>
  <sheetFormatPr defaultColWidth="9.140625" defaultRowHeight="15" x14ac:dyDescent="0.25"/>
  <cols>
    <col min="1" max="1" width="5.7109375" style="249" customWidth="1"/>
    <col min="2" max="2" width="7.85546875" style="249" customWidth="1"/>
    <col min="3" max="3" width="10.7109375" style="263" bestFit="1" customWidth="1"/>
    <col min="4" max="4" width="25.7109375" style="249" customWidth="1"/>
    <col min="5" max="5" width="37.140625" style="249" customWidth="1"/>
    <col min="6" max="6" width="76.5703125" style="144" customWidth="1"/>
    <col min="7" max="8" width="9.140625" style="249"/>
    <col min="9" max="9" width="10.85546875" style="249" bestFit="1" customWidth="1"/>
    <col min="10" max="16384" width="9.140625" style="249"/>
  </cols>
  <sheetData>
    <row r="1" spans="1:9" ht="30" x14ac:dyDescent="0.25">
      <c r="A1" s="252"/>
      <c r="B1" s="252"/>
      <c r="C1" s="268"/>
      <c r="D1" s="252"/>
      <c r="E1" s="253" t="s">
        <v>306</v>
      </c>
      <c r="F1" s="254"/>
      <c r="H1" s="249" t="s">
        <v>313</v>
      </c>
    </row>
    <row r="2" spans="1:9" s="144" customFormat="1" ht="30.75" thickBot="1" x14ac:dyDescent="0.3">
      <c r="A2" s="255" t="s">
        <v>0</v>
      </c>
      <c r="B2" s="255" t="s">
        <v>315</v>
      </c>
      <c r="C2" s="269" t="s">
        <v>329</v>
      </c>
      <c r="D2" s="255" t="s">
        <v>330</v>
      </c>
      <c r="E2" s="256" t="s">
        <v>310</v>
      </c>
      <c r="F2" s="256" t="s">
        <v>124</v>
      </c>
      <c r="H2" s="144" t="s">
        <v>315</v>
      </c>
      <c r="I2" s="144" t="s">
        <v>314</v>
      </c>
    </row>
    <row r="3" spans="1:9" ht="30.75" thickTop="1" x14ac:dyDescent="0.25">
      <c r="A3" s="250">
        <v>1</v>
      </c>
      <c r="B3" s="250"/>
      <c r="C3" s="270"/>
      <c r="D3" s="250"/>
      <c r="E3" s="250" t="s">
        <v>305</v>
      </c>
      <c r="F3" s="251" t="s">
        <v>309</v>
      </c>
      <c r="H3" s="249">
        <v>1</v>
      </c>
    </row>
    <row r="4" spans="1:9" ht="30" x14ac:dyDescent="0.25">
      <c r="A4" s="250">
        <v>2</v>
      </c>
      <c r="B4" s="250"/>
      <c r="C4" s="270"/>
      <c r="D4" s="250"/>
      <c r="E4" s="250" t="s">
        <v>307</v>
      </c>
      <c r="F4" s="251" t="s">
        <v>308</v>
      </c>
    </row>
    <row r="5" spans="1:9" x14ac:dyDescent="0.25">
      <c r="A5" s="249">
        <v>3</v>
      </c>
      <c r="B5" s="249">
        <v>1</v>
      </c>
      <c r="E5" s="249" t="s">
        <v>311</v>
      </c>
      <c r="F5" s="144" t="s">
        <v>312</v>
      </c>
    </row>
    <row r="6" spans="1:9" x14ac:dyDescent="0.25">
      <c r="A6" s="249">
        <v>4</v>
      </c>
      <c r="B6" s="249">
        <v>2</v>
      </c>
      <c r="E6" s="249" t="s">
        <v>316</v>
      </c>
      <c r="F6" s="144" t="s">
        <v>317</v>
      </c>
    </row>
    <row r="7" spans="1:9" x14ac:dyDescent="0.25">
      <c r="A7" s="249">
        <v>5</v>
      </c>
      <c r="E7" s="249" t="s">
        <v>319</v>
      </c>
      <c r="F7" s="144" t="s">
        <v>318</v>
      </c>
    </row>
    <row r="8" spans="1:9" x14ac:dyDescent="0.25">
      <c r="A8" s="249">
        <v>6</v>
      </c>
      <c r="E8" s="249" t="s">
        <v>320</v>
      </c>
      <c r="F8" s="144" t="s">
        <v>321</v>
      </c>
    </row>
    <row r="9" spans="1:9" ht="75" x14ac:dyDescent="0.25">
      <c r="A9" s="249">
        <v>7</v>
      </c>
      <c r="B9" s="249">
        <v>3</v>
      </c>
      <c r="E9" s="144" t="s">
        <v>322</v>
      </c>
      <c r="F9" s="144" t="s">
        <v>323</v>
      </c>
    </row>
    <row r="10" spans="1:9" ht="60" x14ac:dyDescent="0.25">
      <c r="A10" s="249">
        <v>8</v>
      </c>
      <c r="B10" s="249">
        <v>4</v>
      </c>
      <c r="E10" s="257" t="s">
        <v>324</v>
      </c>
      <c r="F10" s="257" t="s">
        <v>325</v>
      </c>
    </row>
    <row r="11" spans="1:9" ht="90" x14ac:dyDescent="0.25">
      <c r="A11" s="249">
        <v>9</v>
      </c>
      <c r="B11" s="249">
        <v>5</v>
      </c>
      <c r="C11" s="263">
        <v>45903</v>
      </c>
      <c r="D11" s="258" t="s">
        <v>331</v>
      </c>
      <c r="E11" s="249" t="s">
        <v>328</v>
      </c>
      <c r="F11" s="144" t="s">
        <v>332</v>
      </c>
    </row>
    <row r="12" spans="1:9" ht="116.25" customHeight="1" x14ac:dyDescent="0.25">
      <c r="A12" s="249">
        <v>10</v>
      </c>
      <c r="C12" s="263">
        <v>46097</v>
      </c>
      <c r="D12" s="249" t="s">
        <v>482</v>
      </c>
      <c r="E12" s="144" t="s">
        <v>483</v>
      </c>
      <c r="F12" s="144" t="s">
        <v>484</v>
      </c>
    </row>
    <row r="19" spans="8:8" x14ac:dyDescent="0.25">
      <c r="H19" s="249">
        <v>2</v>
      </c>
    </row>
    <row r="59" spans="8:8" x14ac:dyDescent="0.25">
      <c r="H59" s="249">
        <v>3</v>
      </c>
    </row>
    <row r="79" spans="8:8" x14ac:dyDescent="0.25">
      <c r="H79" s="249">
        <v>4</v>
      </c>
    </row>
    <row r="119" spans="8:8" x14ac:dyDescent="0.25">
      <c r="H119" s="249">
        <v>5</v>
      </c>
    </row>
  </sheetData>
  <pageMargins left="0.7" right="0.7" top="0.75" bottom="0.75" header="0.3" footer="0.3"/>
  <drawing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3E6B2-35C4-4A79-9D06-5BB2CD1E5FA3}">
  <sheetPr>
    <tabColor theme="7" tint="0.79998168889431442"/>
  </sheetPr>
  <dimension ref="A1:O17"/>
  <sheetViews>
    <sheetView topLeftCell="C1" zoomScale="115" zoomScaleNormal="115" workbookViewId="0">
      <selection activeCell="N2" sqref="N2"/>
    </sheetView>
  </sheetViews>
  <sheetFormatPr defaultRowHeight="15" x14ac:dyDescent="0.25"/>
  <cols>
    <col min="2" max="2" width="61" bestFit="1" customWidth="1"/>
    <col min="4" max="4" width="14.5703125" bestFit="1" customWidth="1"/>
    <col min="5" max="5" width="10.7109375" customWidth="1"/>
    <col min="11" max="11" width="9.140625" style="180"/>
    <col min="12" max="12" width="9.28515625" style="180" bestFit="1" customWidth="1"/>
    <col min="13" max="14" width="9.140625" style="180"/>
    <col min="15" max="15" width="9.140625" style="178"/>
  </cols>
  <sheetData>
    <row r="1" spans="1:15" s="177" customFormat="1" ht="30.75" thickBot="1" x14ac:dyDescent="0.3">
      <c r="A1" s="73" t="s">
        <v>0</v>
      </c>
      <c r="B1" s="73" t="s">
        <v>238</v>
      </c>
      <c r="C1" s="175" t="s">
        <v>239</v>
      </c>
      <c r="D1" s="176" t="s">
        <v>246</v>
      </c>
      <c r="E1" s="175" t="s">
        <v>237</v>
      </c>
      <c r="F1" s="73" t="s">
        <v>234</v>
      </c>
      <c r="G1" s="73" t="s">
        <v>235</v>
      </c>
      <c r="H1" s="73" t="s">
        <v>236</v>
      </c>
      <c r="I1" s="73" t="s">
        <v>240</v>
      </c>
      <c r="J1" s="189" t="s">
        <v>244</v>
      </c>
      <c r="K1" s="190" t="s">
        <v>245</v>
      </c>
      <c r="L1" s="183" t="s">
        <v>243</v>
      </c>
      <c r="M1" s="184" t="s">
        <v>241</v>
      </c>
      <c r="N1" s="184" t="s">
        <v>242</v>
      </c>
      <c r="O1" s="185" t="s">
        <v>247</v>
      </c>
    </row>
    <row r="2" spans="1:15" ht="15.75" thickTop="1" x14ac:dyDescent="0.25">
      <c r="A2">
        <v>1</v>
      </c>
      <c r="B2" t="s">
        <v>250</v>
      </c>
      <c r="C2" s="172">
        <v>1</v>
      </c>
      <c r="D2" s="174">
        <v>30</v>
      </c>
      <c r="E2" s="172">
        <f>365*D2/C2</f>
        <v>10950</v>
      </c>
      <c r="F2" s="173">
        <v>37</v>
      </c>
      <c r="G2" s="173">
        <v>344</v>
      </c>
      <c r="H2" s="173">
        <v>480</v>
      </c>
      <c r="I2" s="173">
        <v>4</v>
      </c>
      <c r="J2" s="186">
        <f>ROUND(I2*H2*G2*F2*E2/1024^3,0)</f>
        <v>249</v>
      </c>
      <c r="K2" s="187">
        <f>J2*4/1024</f>
        <v>0.97265625</v>
      </c>
      <c r="L2" s="179">
        <f>365*9/36</f>
        <v>91.25</v>
      </c>
      <c r="M2" s="187">
        <f>E2/L2</f>
        <v>120</v>
      </c>
      <c r="N2" s="191">
        <f>M2/24</f>
        <v>5</v>
      </c>
      <c r="O2" s="188">
        <f>N2/50</f>
        <v>0.1</v>
      </c>
    </row>
    <row r="3" spans="1:15" x14ac:dyDescent="0.25">
      <c r="A3">
        <v>2</v>
      </c>
      <c r="B3" t="s">
        <v>251</v>
      </c>
      <c r="C3" s="172">
        <v>1</v>
      </c>
      <c r="D3" s="174">
        <v>960</v>
      </c>
      <c r="E3" s="172">
        <f>365*D3/C3</f>
        <v>350400</v>
      </c>
      <c r="F3" s="173">
        <v>37</v>
      </c>
      <c r="G3" s="173">
        <v>344</v>
      </c>
      <c r="H3" s="173">
        <v>480</v>
      </c>
      <c r="I3" s="173">
        <v>4</v>
      </c>
      <c r="J3" s="186">
        <f>ROUND(I3*H3*G3*F3*E3/1024^3,0)</f>
        <v>7975</v>
      </c>
      <c r="K3" s="187">
        <f>J3*4/1024</f>
        <v>31.15234375</v>
      </c>
      <c r="L3" s="179">
        <f>L2</f>
        <v>91.25</v>
      </c>
      <c r="M3" s="187">
        <f>E3/L3</f>
        <v>3840</v>
      </c>
      <c r="N3" s="191">
        <f t="shared" ref="N3:N5" si="0">M3/24</f>
        <v>160</v>
      </c>
      <c r="O3" s="188">
        <f>N3/50</f>
        <v>3.2</v>
      </c>
    </row>
    <row r="4" spans="1:15" x14ac:dyDescent="0.25">
      <c r="A4">
        <v>3</v>
      </c>
      <c r="B4" t="s">
        <v>248</v>
      </c>
      <c r="C4" s="172">
        <v>1</v>
      </c>
      <c r="D4" s="174">
        <v>30</v>
      </c>
      <c r="E4" s="172">
        <f>E2</f>
        <v>10950</v>
      </c>
      <c r="F4" s="173">
        <f t="shared" ref="F4:I5" si="1">F2</f>
        <v>37</v>
      </c>
      <c r="G4" s="173">
        <v>1126</v>
      </c>
      <c r="H4" s="173">
        <v>1503</v>
      </c>
      <c r="I4" s="173">
        <f t="shared" si="1"/>
        <v>4</v>
      </c>
      <c r="J4" s="186">
        <f>ROUND(I4*H4*G4*F4*E4/1024^3,0)</f>
        <v>2554</v>
      </c>
      <c r="K4" s="187">
        <f>J4*4/1024</f>
        <v>9.9765625</v>
      </c>
      <c r="L4" s="179">
        <f>L2*G2*H2/G4/H4</f>
        <v>8.902975576378326</v>
      </c>
      <c r="M4" s="187">
        <f>E4/L4</f>
        <v>1229.9258720930234</v>
      </c>
      <c r="N4" s="191">
        <f t="shared" si="0"/>
        <v>51.246911337209305</v>
      </c>
      <c r="O4" s="188">
        <f>N4/50</f>
        <v>1.024938226744186</v>
      </c>
    </row>
    <row r="5" spans="1:15" x14ac:dyDescent="0.25">
      <c r="A5">
        <v>4</v>
      </c>
      <c r="B5" t="s">
        <v>249</v>
      </c>
      <c r="C5" s="172">
        <v>1</v>
      </c>
      <c r="D5" s="174">
        <v>960</v>
      </c>
      <c r="E5" s="172">
        <f>E3</f>
        <v>350400</v>
      </c>
      <c r="F5" s="173">
        <f t="shared" si="1"/>
        <v>37</v>
      </c>
      <c r="G5" s="173">
        <v>1126</v>
      </c>
      <c r="H5" s="173">
        <v>1503</v>
      </c>
      <c r="I5" s="173">
        <f t="shared" si="1"/>
        <v>4</v>
      </c>
      <c r="J5" s="186">
        <f>ROUND(I5*H5*G5*F5*E5/1024^3,0)</f>
        <v>81738</v>
      </c>
      <c r="K5" s="187">
        <f>J5*4/1024</f>
        <v>319.2890625</v>
      </c>
      <c r="L5" s="179">
        <f>L3*G3*H3/G5/H5</f>
        <v>8.902975576378326</v>
      </c>
      <c r="M5" s="187">
        <f>E5/L5</f>
        <v>39357.627906976748</v>
      </c>
      <c r="N5" s="191">
        <f t="shared" si="0"/>
        <v>1639.9011627906978</v>
      </c>
      <c r="O5" s="188">
        <f>N5/50</f>
        <v>32.798023255813952</v>
      </c>
    </row>
    <row r="6" spans="1:15" x14ac:dyDescent="0.25">
      <c r="A6">
        <v>5</v>
      </c>
      <c r="B6" t="s">
        <v>252</v>
      </c>
      <c r="C6" s="172">
        <v>1</v>
      </c>
      <c r="D6" s="174">
        <v>8</v>
      </c>
      <c r="E6" s="172">
        <f>365*D6/C6</f>
        <v>2920</v>
      </c>
      <c r="F6" s="173">
        <v>37</v>
      </c>
      <c r="G6" s="173">
        <v>344</v>
      </c>
      <c r="H6" s="173">
        <v>480</v>
      </c>
      <c r="I6" s="173">
        <v>4</v>
      </c>
      <c r="J6" s="186">
        <f>ROUND(I6*H6*G6*F6*E6/1024^3,0)</f>
        <v>66</v>
      </c>
      <c r="K6" s="187">
        <f>J6*4/1024</f>
        <v>0.2578125</v>
      </c>
      <c r="L6" s="179">
        <f>365*9/36</f>
        <v>91.25</v>
      </c>
      <c r="M6" s="187">
        <f>E6/L6</f>
        <v>32</v>
      </c>
      <c r="N6" s="191">
        <f>M6/24</f>
        <v>1.3333333333333333</v>
      </c>
      <c r="O6" s="188">
        <f>N6/50</f>
        <v>2.6666666666666665E-2</v>
      </c>
    </row>
    <row r="7" spans="1:15" x14ac:dyDescent="0.25">
      <c r="A7">
        <v>6</v>
      </c>
      <c r="C7" s="172"/>
      <c r="D7" s="174"/>
      <c r="E7" s="172"/>
      <c r="F7" s="173"/>
      <c r="G7" s="173"/>
      <c r="H7" s="173"/>
      <c r="I7" s="173"/>
      <c r="J7" s="173"/>
      <c r="K7" s="182"/>
      <c r="L7" s="179"/>
      <c r="M7" s="182"/>
      <c r="N7" s="192"/>
      <c r="O7" s="181"/>
    </row>
    <row r="8" spans="1:15" x14ac:dyDescent="0.25">
      <c r="A8">
        <v>7</v>
      </c>
      <c r="C8" s="172"/>
      <c r="D8" s="174"/>
      <c r="E8" s="172"/>
      <c r="F8" s="173"/>
      <c r="G8" s="173"/>
      <c r="H8" s="173"/>
      <c r="I8" s="173"/>
      <c r="J8" s="173"/>
      <c r="K8" s="182"/>
      <c r="L8" s="179"/>
      <c r="M8" s="182"/>
      <c r="N8" s="192"/>
      <c r="O8" s="181"/>
    </row>
    <row r="9" spans="1:15" x14ac:dyDescent="0.25">
      <c r="A9">
        <v>8</v>
      </c>
      <c r="C9" s="172"/>
      <c r="D9" s="174"/>
      <c r="E9" s="172"/>
      <c r="F9" s="173"/>
      <c r="G9" s="173"/>
      <c r="H9" s="173"/>
      <c r="I9" s="173"/>
      <c r="J9" s="173"/>
      <c r="K9" s="182"/>
      <c r="L9" s="179"/>
      <c r="M9" s="182"/>
      <c r="N9" s="192"/>
      <c r="O9" s="181"/>
    </row>
    <row r="10" spans="1:15" x14ac:dyDescent="0.25">
      <c r="A10">
        <v>9</v>
      </c>
      <c r="C10" s="172"/>
      <c r="D10" s="174"/>
      <c r="E10" s="172"/>
      <c r="F10" s="173"/>
      <c r="G10" s="173"/>
      <c r="H10" s="173"/>
      <c r="I10" s="173"/>
      <c r="J10" s="173"/>
      <c r="K10" s="182"/>
      <c r="L10" s="179"/>
      <c r="M10" s="182"/>
      <c r="N10" s="192"/>
      <c r="O10" s="181"/>
    </row>
    <row r="11" spans="1:15" x14ac:dyDescent="0.25">
      <c r="A11">
        <v>10</v>
      </c>
      <c r="C11" s="172"/>
      <c r="D11" s="174"/>
      <c r="E11" s="172"/>
      <c r="F11" s="173"/>
      <c r="G11" s="173"/>
      <c r="H11" s="173"/>
      <c r="I11" s="173"/>
      <c r="J11" s="173"/>
      <c r="K11" s="182"/>
      <c r="L11" s="179"/>
      <c r="M11" s="182"/>
      <c r="N11" s="192"/>
      <c r="O11" s="181"/>
    </row>
    <row r="13" spans="1:15" s="193" customFormat="1" x14ac:dyDescent="0.25">
      <c r="E13" s="299" t="s">
        <v>258</v>
      </c>
      <c r="F13" s="299"/>
      <c r="G13" s="299"/>
      <c r="H13" s="299"/>
      <c r="I13" s="299"/>
      <c r="J13" s="299"/>
      <c r="K13" s="194"/>
      <c r="L13" s="298" t="s">
        <v>253</v>
      </c>
      <c r="M13" s="298"/>
      <c r="N13" s="298"/>
      <c r="O13" s="298"/>
    </row>
    <row r="14" spans="1:15" s="145" customFormat="1" ht="30.75" thickBot="1" x14ac:dyDescent="0.3">
      <c r="E14" s="175" t="s">
        <v>237</v>
      </c>
      <c r="F14" s="73" t="s">
        <v>234</v>
      </c>
      <c r="G14" s="73" t="s">
        <v>235</v>
      </c>
      <c r="H14" s="73" t="s">
        <v>236</v>
      </c>
      <c r="I14" s="73" t="s">
        <v>240</v>
      </c>
      <c r="J14" s="189" t="s">
        <v>244</v>
      </c>
      <c r="K14" s="195"/>
      <c r="L14" s="73" t="s">
        <v>257</v>
      </c>
      <c r="M14" s="73" t="s">
        <v>254</v>
      </c>
      <c r="N14" s="73" t="s">
        <v>255</v>
      </c>
      <c r="O14" s="73" t="s">
        <v>256</v>
      </c>
    </row>
    <row r="15" spans="1:15" ht="15.75" thickTop="1" x14ac:dyDescent="0.25">
      <c r="E15">
        <f>9*365</f>
        <v>3285</v>
      </c>
      <c r="F15">
        <f>F2</f>
        <v>37</v>
      </c>
      <c r="G15">
        <f>G2</f>
        <v>344</v>
      </c>
      <c r="H15">
        <f>H2</f>
        <v>480</v>
      </c>
      <c r="I15">
        <v>8</v>
      </c>
      <c r="J15" s="186">
        <f>ROUND(I15*H15*G15*F15*E15/1024^3,1)</f>
        <v>149.5</v>
      </c>
      <c r="L15" s="196">
        <v>0.99609375</v>
      </c>
      <c r="M15" s="180">
        <v>150</v>
      </c>
      <c r="N15" s="180">
        <v>3473.1</v>
      </c>
      <c r="O15" s="178">
        <f>N15/M15/L15</f>
        <v>23.244800000000001</v>
      </c>
    </row>
    <row r="16" spans="1:15" x14ac:dyDescent="0.25">
      <c r="L16" s="196">
        <v>0.4931640625</v>
      </c>
      <c r="M16" s="180">
        <v>150</v>
      </c>
      <c r="N16" s="180">
        <v>1719.5</v>
      </c>
      <c r="O16" s="178">
        <f t="shared" ref="O16:O17" si="2">N16/M16/L16</f>
        <v>23.244462046204621</v>
      </c>
    </row>
    <row r="17" spans="12:15" x14ac:dyDescent="0.25">
      <c r="L17" s="196">
        <v>0.4931640625</v>
      </c>
      <c r="M17" s="180">
        <v>300</v>
      </c>
      <c r="N17" s="180">
        <v>3439.1</v>
      </c>
      <c r="O17" s="178">
        <f t="shared" si="2"/>
        <v>23.245137953795378</v>
      </c>
    </row>
  </sheetData>
  <mergeCells count="2">
    <mergeCell ref="L13:O13"/>
    <mergeCell ref="E13:J13"/>
  </mergeCells>
  <pageMargins left="0.7" right="0.7" top="0.75" bottom="0.75" header="0.3" footer="0.3"/>
  <drawing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60D2E-9F9C-4900-963C-FF653A6C5938}">
  <dimension ref="A1:S9"/>
  <sheetViews>
    <sheetView tabSelected="1" workbookViewId="0">
      <selection activeCell="L9" sqref="L9"/>
    </sheetView>
  </sheetViews>
  <sheetFormatPr defaultRowHeight="15" x14ac:dyDescent="0.25"/>
  <cols>
    <col min="1" max="1" width="30.85546875" style="69" bestFit="1" customWidth="1"/>
    <col min="2" max="18" width="10.7109375" customWidth="1"/>
  </cols>
  <sheetData>
    <row r="1" spans="1:19" s="145" customFormat="1" x14ac:dyDescent="0.25">
      <c r="A1" s="280"/>
      <c r="B1" s="300" t="s">
        <v>518</v>
      </c>
      <c r="C1" s="301"/>
      <c r="D1" s="301"/>
      <c r="E1" s="301"/>
      <c r="F1" s="301"/>
      <c r="G1" s="301"/>
      <c r="H1" s="301"/>
      <c r="I1" s="302"/>
      <c r="J1" s="281"/>
      <c r="K1" s="301" t="s">
        <v>513</v>
      </c>
      <c r="L1" s="301"/>
      <c r="M1" s="301"/>
      <c r="N1" s="301"/>
      <c r="O1" s="301"/>
      <c r="P1" s="301"/>
      <c r="Q1" s="300" t="s">
        <v>517</v>
      </c>
      <c r="R1" s="303"/>
      <c r="S1" s="284" t="s">
        <v>519</v>
      </c>
    </row>
    <row r="2" spans="1:19" s="145" customFormat="1" x14ac:dyDescent="0.25">
      <c r="A2" s="271"/>
      <c r="B2" s="287"/>
      <c r="C2" s="288"/>
      <c r="D2" s="288"/>
      <c r="E2" s="288"/>
      <c r="F2" s="288"/>
      <c r="G2" s="288"/>
      <c r="H2" s="288"/>
      <c r="I2" s="289"/>
      <c r="J2" s="288"/>
      <c r="K2" s="316" t="s">
        <v>520</v>
      </c>
      <c r="L2" s="304"/>
      <c r="M2" s="317"/>
      <c r="N2" s="304" t="s">
        <v>521</v>
      </c>
      <c r="O2" s="304"/>
      <c r="P2" s="304"/>
      <c r="Q2" s="287"/>
      <c r="R2" s="290"/>
      <c r="S2" s="291"/>
    </row>
    <row r="3" spans="1:19" s="74" customFormat="1" ht="30" x14ac:dyDescent="0.25">
      <c r="A3" s="277" t="s">
        <v>501</v>
      </c>
      <c r="B3" s="275" t="s">
        <v>502</v>
      </c>
      <c r="C3" s="273" t="s">
        <v>503</v>
      </c>
      <c r="D3" s="273" t="s">
        <v>505</v>
      </c>
      <c r="E3" s="273" t="s">
        <v>504</v>
      </c>
      <c r="F3" s="273" t="s">
        <v>508</v>
      </c>
      <c r="G3" s="273" t="s">
        <v>514</v>
      </c>
      <c r="H3" s="273" t="s">
        <v>515</v>
      </c>
      <c r="I3" s="278" t="s">
        <v>507</v>
      </c>
      <c r="J3" s="273" t="s">
        <v>516</v>
      </c>
      <c r="K3" s="275" t="s">
        <v>522</v>
      </c>
      <c r="L3" s="273" t="s">
        <v>523</v>
      </c>
      <c r="M3" s="278" t="s">
        <v>524</v>
      </c>
      <c r="N3" s="273" t="s">
        <v>522</v>
      </c>
      <c r="O3" s="273" t="s">
        <v>523</v>
      </c>
      <c r="P3" s="273" t="s">
        <v>524</v>
      </c>
      <c r="Q3" s="275" t="s">
        <v>511</v>
      </c>
      <c r="R3" s="274" t="s">
        <v>510</v>
      </c>
      <c r="S3" s="282"/>
    </row>
    <row r="4" spans="1:19" x14ac:dyDescent="0.25">
      <c r="A4" s="272" t="s">
        <v>509</v>
      </c>
      <c r="B4" s="172">
        <v>195</v>
      </c>
      <c r="C4" s="173">
        <v>184</v>
      </c>
      <c r="D4" s="173">
        <v>175</v>
      </c>
      <c r="E4" s="173">
        <v>5</v>
      </c>
      <c r="F4" s="173">
        <f>B4-C4-E4</f>
        <v>6</v>
      </c>
      <c r="G4" s="173">
        <f>C4-D4+E4</f>
        <v>14</v>
      </c>
      <c r="H4" s="173"/>
      <c r="I4" s="174"/>
      <c r="J4" s="173"/>
      <c r="K4" s="172"/>
      <c r="L4" s="173"/>
      <c r="M4" s="174"/>
      <c r="N4" s="173"/>
      <c r="O4" s="173"/>
      <c r="P4" s="173"/>
      <c r="Q4" s="172"/>
      <c r="R4" s="240"/>
      <c r="S4" s="283"/>
    </row>
    <row r="5" spans="1:19" x14ac:dyDescent="0.25">
      <c r="A5" s="272"/>
      <c r="B5" s="172"/>
      <c r="C5" s="173"/>
      <c r="D5" s="173"/>
      <c r="E5" s="173"/>
      <c r="F5" s="173"/>
      <c r="G5" s="173"/>
      <c r="H5" s="173"/>
      <c r="I5" s="174"/>
      <c r="J5" s="173"/>
      <c r="K5" s="172"/>
      <c r="L5" s="173"/>
      <c r="M5" s="174"/>
      <c r="N5" s="173"/>
      <c r="O5" s="173"/>
      <c r="P5" s="173"/>
      <c r="Q5" s="172"/>
      <c r="R5" s="240"/>
      <c r="S5" s="283"/>
    </row>
    <row r="6" spans="1:19" x14ac:dyDescent="0.25">
      <c r="A6" s="272" t="s">
        <v>506</v>
      </c>
      <c r="B6" s="172">
        <f>SUM(C6:I6)</f>
        <v>694.5</v>
      </c>
      <c r="C6" s="173"/>
      <c r="D6" s="173"/>
      <c r="E6" s="173"/>
      <c r="F6" s="173">
        <v>6</v>
      </c>
      <c r="G6" s="173">
        <f>G4*15</f>
        <v>210</v>
      </c>
      <c r="H6" s="173">
        <f>F6+G6</f>
        <v>216</v>
      </c>
      <c r="I6" s="174">
        <f>D4/2*3</f>
        <v>262.5</v>
      </c>
      <c r="J6" s="173"/>
      <c r="K6" s="172"/>
      <c r="L6" s="173"/>
      <c r="M6" s="174"/>
      <c r="N6" s="173"/>
      <c r="O6" s="173"/>
      <c r="P6" s="173"/>
      <c r="Q6" s="172"/>
      <c r="R6" s="240"/>
      <c r="S6" s="283"/>
    </row>
    <row r="7" spans="1:19" x14ac:dyDescent="0.25">
      <c r="A7" s="272"/>
      <c r="B7" s="172"/>
      <c r="C7" s="173"/>
      <c r="D7" s="173"/>
      <c r="E7" s="173"/>
      <c r="F7" s="173"/>
      <c r="G7" s="173"/>
      <c r="H7" s="173"/>
      <c r="I7" s="174"/>
      <c r="J7" s="173"/>
      <c r="K7" s="172"/>
      <c r="L7" s="173"/>
      <c r="M7" s="174"/>
      <c r="N7" s="173"/>
      <c r="O7" s="173"/>
      <c r="P7" s="173"/>
      <c r="Q7" s="172"/>
      <c r="R7" s="240"/>
      <c r="S7" s="283"/>
    </row>
    <row r="8" spans="1:19" ht="15.75" x14ac:dyDescent="0.25">
      <c r="A8" s="272" t="s">
        <v>512</v>
      </c>
      <c r="B8" s="172"/>
      <c r="C8" s="173"/>
      <c r="D8" s="173"/>
      <c r="E8" s="173"/>
      <c r="F8" s="173"/>
      <c r="G8" s="173"/>
      <c r="H8" s="173">
        <f>H6*6</f>
        <v>1296</v>
      </c>
      <c r="I8" s="174"/>
      <c r="J8" s="173">
        <v>14</v>
      </c>
      <c r="K8" s="318">
        <v>1500</v>
      </c>
      <c r="L8" s="292"/>
      <c r="M8" s="319"/>
      <c r="N8" s="295">
        <v>476.7</v>
      </c>
      <c r="O8" s="286"/>
      <c r="P8" s="286"/>
      <c r="Q8" s="172">
        <v>197.1</v>
      </c>
      <c r="R8" s="285">
        <f>Q8*J8</f>
        <v>2759.4</v>
      </c>
      <c r="S8" s="293">
        <f>SUM(N8:P8)+R8</f>
        <v>3236.1</v>
      </c>
    </row>
    <row r="9" spans="1:19" ht="16.5" thickBot="1" x14ac:dyDescent="0.3">
      <c r="A9" s="294" t="s">
        <v>525</v>
      </c>
      <c r="B9" s="276"/>
      <c r="C9" s="242"/>
      <c r="D9" s="242"/>
      <c r="E9" s="242"/>
      <c r="F9" s="242"/>
      <c r="G9" s="242"/>
      <c r="H9" s="242">
        <f>H6*9</f>
        <v>1944</v>
      </c>
      <c r="I9" s="279"/>
      <c r="J9" s="242">
        <v>14</v>
      </c>
      <c r="K9" s="276">
        <v>1000</v>
      </c>
      <c r="L9" s="242">
        <v>1000</v>
      </c>
      <c r="M9" s="279">
        <v>1000</v>
      </c>
      <c r="N9" s="242">
        <v>317.8</v>
      </c>
      <c r="O9" s="242">
        <v>317.8</v>
      </c>
      <c r="P9" s="242">
        <v>317.8</v>
      </c>
      <c r="Q9" s="276">
        <v>389.1</v>
      </c>
      <c r="R9" s="297">
        <f>Q9*J9</f>
        <v>5447.4000000000005</v>
      </c>
      <c r="S9" s="296">
        <f>SUM(N9:P9)+R9</f>
        <v>6400.8000000000011</v>
      </c>
    </row>
  </sheetData>
  <mergeCells count="5">
    <mergeCell ref="B1:I1"/>
    <mergeCell ref="K1:P1"/>
    <mergeCell ref="Q1:R1"/>
    <mergeCell ref="K2:M2"/>
    <mergeCell ref="N2:P2"/>
  </mergeCells>
  <phoneticPr fontId="26"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05D7E-2838-4142-AA8D-5560C72C00CE}">
  <dimension ref="A1:E25"/>
  <sheetViews>
    <sheetView workbookViewId="0">
      <selection activeCell="E14" sqref="E14"/>
    </sheetView>
  </sheetViews>
  <sheetFormatPr defaultRowHeight="15" x14ac:dyDescent="0.25"/>
  <cols>
    <col min="3" max="3" width="30.7109375" customWidth="1"/>
    <col min="4" max="4" width="80.7109375" customWidth="1"/>
    <col min="5" max="5" width="13.5703125" bestFit="1" customWidth="1"/>
  </cols>
  <sheetData>
    <row r="1" spans="1:5" s="2" customFormat="1" ht="15.75" thickBot="1" x14ac:dyDescent="0.3">
      <c r="A1" s="73" t="s">
        <v>0</v>
      </c>
      <c r="B1" s="73" t="s">
        <v>337</v>
      </c>
      <c r="C1" s="73" t="s">
        <v>333</v>
      </c>
      <c r="D1" s="73" t="s">
        <v>124</v>
      </c>
      <c r="E1" s="73" t="s">
        <v>356</v>
      </c>
    </row>
    <row r="2" spans="1:5" ht="30.75" thickTop="1" x14ac:dyDescent="0.25">
      <c r="A2" s="144">
        <v>1</v>
      </c>
      <c r="B2" s="144" t="s">
        <v>338</v>
      </c>
      <c r="C2" s="144" t="s">
        <v>334</v>
      </c>
      <c r="D2" s="144"/>
      <c r="E2" s="144" t="s">
        <v>357</v>
      </c>
    </row>
    <row r="3" spans="1:5" ht="30" x14ac:dyDescent="0.25">
      <c r="A3" s="144">
        <v>2</v>
      </c>
      <c r="B3" s="144" t="s">
        <v>338</v>
      </c>
      <c r="C3" s="144" t="s">
        <v>335</v>
      </c>
      <c r="D3" s="144"/>
      <c r="E3" s="144">
        <v>0</v>
      </c>
    </row>
    <row r="4" spans="1:5" ht="30" x14ac:dyDescent="0.25">
      <c r="A4" s="144">
        <v>3</v>
      </c>
      <c r="B4" s="144" t="s">
        <v>338</v>
      </c>
      <c r="C4" s="144" t="s">
        <v>336</v>
      </c>
      <c r="D4" s="144"/>
      <c r="E4" s="144">
        <v>0</v>
      </c>
    </row>
    <row r="5" spans="1:5" ht="30" x14ac:dyDescent="0.25">
      <c r="A5" s="144">
        <v>4</v>
      </c>
      <c r="B5" s="144" t="s">
        <v>338</v>
      </c>
      <c r="C5" s="144" t="s">
        <v>339</v>
      </c>
      <c r="D5" s="144"/>
      <c r="E5" s="144">
        <v>0</v>
      </c>
    </row>
    <row r="6" spans="1:5" ht="30" x14ac:dyDescent="0.25">
      <c r="A6" s="144">
        <v>5</v>
      </c>
      <c r="B6" s="144" t="s">
        <v>338</v>
      </c>
      <c r="C6" s="144" t="s">
        <v>340</v>
      </c>
      <c r="D6" s="144"/>
      <c r="E6" s="144" t="s">
        <v>341</v>
      </c>
    </row>
    <row r="7" spans="1:5" ht="30" x14ac:dyDescent="0.25">
      <c r="A7" s="144">
        <v>6</v>
      </c>
      <c r="B7" s="144" t="s">
        <v>338</v>
      </c>
      <c r="C7" s="144" t="s">
        <v>342</v>
      </c>
      <c r="D7" s="144" t="s">
        <v>343</v>
      </c>
      <c r="E7" s="144">
        <v>0</v>
      </c>
    </row>
    <row r="8" spans="1:5" ht="30" x14ac:dyDescent="0.25">
      <c r="A8" s="144">
        <v>7</v>
      </c>
      <c r="B8" s="144" t="s">
        <v>338</v>
      </c>
      <c r="C8" s="144" t="s">
        <v>344</v>
      </c>
      <c r="D8" s="144" t="s">
        <v>345</v>
      </c>
      <c r="E8" s="144" t="s">
        <v>358</v>
      </c>
    </row>
    <row r="9" spans="1:5" ht="45" x14ac:dyDescent="0.25">
      <c r="A9" s="259">
        <v>8</v>
      </c>
      <c r="B9" s="259" t="s">
        <v>338</v>
      </c>
      <c r="C9" s="259" t="s">
        <v>346</v>
      </c>
      <c r="D9" s="259" t="s">
        <v>347</v>
      </c>
      <c r="E9" s="259" t="s">
        <v>358</v>
      </c>
    </row>
    <row r="10" spans="1:5" x14ac:dyDescent="0.25">
      <c r="A10" s="144">
        <v>9</v>
      </c>
      <c r="B10" s="144" t="s">
        <v>348</v>
      </c>
      <c r="C10" s="144" t="s">
        <v>349</v>
      </c>
      <c r="D10" s="144" t="s">
        <v>350</v>
      </c>
      <c r="E10" s="144" t="s">
        <v>358</v>
      </c>
    </row>
    <row r="11" spans="1:5" ht="30" x14ac:dyDescent="0.25">
      <c r="A11" s="144">
        <v>10</v>
      </c>
      <c r="B11" s="144" t="s">
        <v>348</v>
      </c>
      <c r="C11" s="144" t="s">
        <v>351</v>
      </c>
      <c r="D11" s="144" t="s">
        <v>352</v>
      </c>
      <c r="E11" s="144" t="s">
        <v>341</v>
      </c>
    </row>
    <row r="12" spans="1:5" ht="30" x14ac:dyDescent="0.25">
      <c r="A12" s="144">
        <v>11</v>
      </c>
      <c r="B12" s="144" t="s">
        <v>348</v>
      </c>
      <c r="C12" s="144" t="s">
        <v>354</v>
      </c>
      <c r="D12" s="144" t="s">
        <v>353</v>
      </c>
      <c r="E12" s="144" t="s">
        <v>341</v>
      </c>
    </row>
    <row r="13" spans="1:5" x14ac:dyDescent="0.25">
      <c r="A13" s="144">
        <v>12</v>
      </c>
      <c r="B13" s="144" t="s">
        <v>348</v>
      </c>
      <c r="C13" s="144" t="s">
        <v>355</v>
      </c>
      <c r="D13" s="144"/>
      <c r="E13" s="144">
        <v>0</v>
      </c>
    </row>
    <row r="14" spans="1:5" x14ac:dyDescent="0.25">
      <c r="A14" s="144">
        <v>13</v>
      </c>
      <c r="B14" s="144" t="s">
        <v>348</v>
      </c>
      <c r="C14" s="144" t="s">
        <v>359</v>
      </c>
      <c r="D14" s="144" t="s">
        <v>360</v>
      </c>
      <c r="E14" s="144" t="s">
        <v>357</v>
      </c>
    </row>
    <row r="15" spans="1:5" x14ac:dyDescent="0.25">
      <c r="A15" s="144">
        <v>14</v>
      </c>
      <c r="B15" s="144" t="s">
        <v>348</v>
      </c>
      <c r="C15" s="144" t="s">
        <v>361</v>
      </c>
      <c r="D15" s="144" t="s">
        <v>362</v>
      </c>
      <c r="E15" s="144">
        <v>0</v>
      </c>
    </row>
    <row r="16" spans="1:5" x14ac:dyDescent="0.25">
      <c r="A16" s="259">
        <v>15</v>
      </c>
      <c r="B16" s="259" t="s">
        <v>348</v>
      </c>
      <c r="C16" s="259" t="s">
        <v>363</v>
      </c>
      <c r="D16" s="259"/>
      <c r="E16" s="259" t="s">
        <v>358</v>
      </c>
    </row>
    <row r="17" spans="1:1" x14ac:dyDescent="0.25">
      <c r="A17" s="144">
        <v>16</v>
      </c>
    </row>
    <row r="18" spans="1:1" x14ac:dyDescent="0.25">
      <c r="A18" s="144">
        <v>17</v>
      </c>
    </row>
    <row r="19" spans="1:1" x14ac:dyDescent="0.25">
      <c r="A19" s="144">
        <v>18</v>
      </c>
    </row>
    <row r="20" spans="1:1" x14ac:dyDescent="0.25">
      <c r="A20" s="144">
        <v>19</v>
      </c>
    </row>
    <row r="21" spans="1:1" x14ac:dyDescent="0.25">
      <c r="A21" s="144">
        <v>20</v>
      </c>
    </row>
    <row r="22" spans="1:1" x14ac:dyDescent="0.25">
      <c r="A22" s="144">
        <v>21</v>
      </c>
    </row>
    <row r="23" spans="1:1" x14ac:dyDescent="0.25">
      <c r="A23" s="144">
        <v>22</v>
      </c>
    </row>
    <row r="24" spans="1:1" x14ac:dyDescent="0.25">
      <c r="A24" s="144">
        <v>23</v>
      </c>
    </row>
    <row r="25" spans="1:1" x14ac:dyDescent="0.25">
      <c r="A25" s="144">
        <v>24</v>
      </c>
    </row>
  </sheetData>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A0801-9D82-4F1A-A988-CF747467BEE6}">
  <dimension ref="A1:C177"/>
  <sheetViews>
    <sheetView topLeftCell="A3" zoomScale="85" zoomScaleNormal="85" workbookViewId="0">
      <selection activeCell="A178" sqref="A178"/>
    </sheetView>
  </sheetViews>
  <sheetFormatPr defaultRowHeight="15" x14ac:dyDescent="0.25"/>
  <cols>
    <col min="1" max="1" width="71.5703125" style="177" customWidth="1"/>
    <col min="2" max="2" width="64" style="198" bestFit="1" customWidth="1"/>
    <col min="3" max="3" width="33.5703125" style="198" bestFit="1" customWidth="1"/>
  </cols>
  <sheetData>
    <row r="1" spans="1:3" ht="45" x14ac:dyDescent="0.25">
      <c r="A1" s="177" t="s">
        <v>364</v>
      </c>
    </row>
    <row r="2" spans="1:3" ht="30" x14ac:dyDescent="0.25">
      <c r="A2" s="177" t="s">
        <v>366</v>
      </c>
    </row>
    <row r="3" spans="1:3" x14ac:dyDescent="0.25">
      <c r="A3" s="177" t="s">
        <v>365</v>
      </c>
    </row>
    <row r="6" spans="1:3" x14ac:dyDescent="0.25">
      <c r="B6" s="198" t="s">
        <v>367</v>
      </c>
    </row>
    <row r="7" spans="1:3" x14ac:dyDescent="0.25">
      <c r="A7" s="177" t="s">
        <v>375</v>
      </c>
      <c r="B7" s="198" t="s">
        <v>368</v>
      </c>
      <c r="C7" s="260" t="s">
        <v>381</v>
      </c>
    </row>
    <row r="8" spans="1:3" x14ac:dyDescent="0.25">
      <c r="A8" s="177" t="s">
        <v>376</v>
      </c>
      <c r="B8" s="198" t="s">
        <v>369</v>
      </c>
      <c r="C8" s="260" t="s">
        <v>382</v>
      </c>
    </row>
    <row r="9" spans="1:3" x14ac:dyDescent="0.25">
      <c r="A9" s="177" t="s">
        <v>293</v>
      </c>
      <c r="B9" s="198" t="s">
        <v>370</v>
      </c>
      <c r="C9" s="260" t="s">
        <v>383</v>
      </c>
    </row>
    <row r="10" spans="1:3" x14ac:dyDescent="0.25">
      <c r="A10" s="177" t="s">
        <v>377</v>
      </c>
      <c r="B10" s="198" t="s">
        <v>371</v>
      </c>
      <c r="C10" s="260" t="s">
        <v>384</v>
      </c>
    </row>
    <row r="11" spans="1:3" x14ac:dyDescent="0.25">
      <c r="A11" s="177" t="s">
        <v>378</v>
      </c>
      <c r="B11" s="198" t="s">
        <v>372</v>
      </c>
      <c r="C11" s="260" t="s">
        <v>385</v>
      </c>
    </row>
    <row r="12" spans="1:3" x14ac:dyDescent="0.25">
      <c r="A12" s="177" t="s">
        <v>379</v>
      </c>
      <c r="B12" s="198" t="s">
        <v>373</v>
      </c>
      <c r="C12" s="260" t="s">
        <v>386</v>
      </c>
    </row>
    <row r="13" spans="1:3" x14ac:dyDescent="0.25">
      <c r="A13" s="177" t="s">
        <v>380</v>
      </c>
      <c r="B13" s="198" t="s">
        <v>374</v>
      </c>
      <c r="C13" s="260" t="s">
        <v>387</v>
      </c>
    </row>
    <row r="17" spans="1:1" ht="21" x14ac:dyDescent="0.35">
      <c r="A17" s="261" t="s">
        <v>375</v>
      </c>
    </row>
    <row r="58" spans="1:1" ht="21" x14ac:dyDescent="0.35">
      <c r="A58" s="261" t="s">
        <v>376</v>
      </c>
    </row>
    <row r="98" spans="1:1" ht="21" x14ac:dyDescent="0.35">
      <c r="A98" s="261" t="s">
        <v>293</v>
      </c>
    </row>
    <row r="137" spans="1:1" ht="21" x14ac:dyDescent="0.35">
      <c r="A137" s="261" t="s">
        <v>377</v>
      </c>
    </row>
    <row r="177" spans="1:1" ht="21" x14ac:dyDescent="0.35">
      <c r="A177" s="261" t="s">
        <v>378</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998C1-EA5F-4393-9D18-105CC5415E74}">
  <dimension ref="A1:AM176"/>
  <sheetViews>
    <sheetView zoomScaleNormal="100" workbookViewId="0">
      <selection activeCell="G11" sqref="G11"/>
    </sheetView>
  </sheetViews>
  <sheetFormatPr defaultRowHeight="15" x14ac:dyDescent="0.25"/>
  <cols>
    <col min="1" max="1" width="71.5703125" style="177" customWidth="1"/>
    <col min="2" max="2" width="81.28515625" style="198" bestFit="1" customWidth="1"/>
    <col min="3" max="3" width="19.5703125" style="198" bestFit="1" customWidth="1"/>
    <col min="4" max="6" width="20" bestFit="1" customWidth="1"/>
  </cols>
  <sheetData>
    <row r="1" spans="1:39" ht="45" x14ac:dyDescent="0.25">
      <c r="A1" s="177" t="s">
        <v>364</v>
      </c>
    </row>
    <row r="2" spans="1:39" ht="30" x14ac:dyDescent="0.25">
      <c r="A2" s="177" t="s">
        <v>366</v>
      </c>
    </row>
    <row r="3" spans="1:39" x14ac:dyDescent="0.25">
      <c r="A3" s="177" t="s">
        <v>365</v>
      </c>
    </row>
    <row r="6" spans="1:39" x14ac:dyDescent="0.25">
      <c r="B6" s="198" t="s">
        <v>395</v>
      </c>
    </row>
    <row r="7" spans="1:39" x14ac:dyDescent="0.25">
      <c r="A7" s="177" t="s">
        <v>375</v>
      </c>
      <c r="B7" s="198" t="s">
        <v>445</v>
      </c>
      <c r="C7" s="198" t="s">
        <v>443</v>
      </c>
      <c r="D7" s="198" t="s">
        <v>402</v>
      </c>
      <c r="E7" t="s">
        <v>403</v>
      </c>
      <c r="F7" s="69" t="s">
        <v>404</v>
      </c>
      <c r="G7" t="s">
        <v>405</v>
      </c>
      <c r="H7" t="s">
        <v>406</v>
      </c>
      <c r="I7" t="s">
        <v>407</v>
      </c>
      <c r="J7" t="s">
        <v>408</v>
      </c>
      <c r="K7" t="s">
        <v>409</v>
      </c>
      <c r="L7" t="s">
        <v>410</v>
      </c>
      <c r="M7" t="s">
        <v>411</v>
      </c>
      <c r="N7" t="s">
        <v>396</v>
      </c>
      <c r="O7" t="s">
        <v>399</v>
      </c>
      <c r="P7" t="s">
        <v>412</v>
      </c>
      <c r="Q7" t="s">
        <v>413</v>
      </c>
      <c r="R7" t="s">
        <v>414</v>
      </c>
      <c r="S7" t="s">
        <v>415</v>
      </c>
      <c r="T7" t="s">
        <v>416</v>
      </c>
      <c r="U7" t="s">
        <v>417</v>
      </c>
      <c r="V7" t="s">
        <v>418</v>
      </c>
      <c r="W7" t="s">
        <v>419</v>
      </c>
      <c r="X7" t="s">
        <v>420</v>
      </c>
      <c r="Y7" t="s">
        <v>421</v>
      </c>
      <c r="Z7" t="s">
        <v>422</v>
      </c>
      <c r="AA7" t="s">
        <v>423</v>
      </c>
      <c r="AB7" t="s">
        <v>424</v>
      </c>
      <c r="AC7" t="s">
        <v>425</v>
      </c>
      <c r="AD7" t="s">
        <v>426</v>
      </c>
      <c r="AE7" t="s">
        <v>389</v>
      </c>
      <c r="AF7" t="s">
        <v>427</v>
      </c>
      <c r="AG7" t="s">
        <v>428</v>
      </c>
      <c r="AH7" t="s">
        <v>429</v>
      </c>
      <c r="AI7" t="s">
        <v>430</v>
      </c>
      <c r="AJ7" t="s">
        <v>431</v>
      </c>
      <c r="AK7" t="s">
        <v>432</v>
      </c>
      <c r="AL7" t="s">
        <v>390</v>
      </c>
      <c r="AM7" t="s">
        <v>433</v>
      </c>
    </row>
    <row r="8" spans="1:39" x14ac:dyDescent="0.25">
      <c r="A8" s="177" t="s">
        <v>376</v>
      </c>
      <c r="B8" s="198" t="s">
        <v>446</v>
      </c>
      <c r="C8" s="198" t="s">
        <v>391</v>
      </c>
      <c r="D8" s="198" t="s">
        <v>392</v>
      </c>
      <c r="E8" s="69" t="s">
        <v>393</v>
      </c>
      <c r="F8" t="s">
        <v>434</v>
      </c>
    </row>
    <row r="9" spans="1:39" x14ac:dyDescent="0.25">
      <c r="A9" s="177" t="s">
        <v>293</v>
      </c>
      <c r="B9" s="198" t="s">
        <v>447</v>
      </c>
      <c r="C9" s="262" t="s">
        <v>388</v>
      </c>
      <c r="D9" s="198"/>
    </row>
    <row r="10" spans="1:39" x14ac:dyDescent="0.25">
      <c r="A10" s="177" t="s">
        <v>377</v>
      </c>
      <c r="B10" s="198" t="s">
        <v>448</v>
      </c>
      <c r="D10" s="198"/>
    </row>
    <row r="11" spans="1:39" x14ac:dyDescent="0.25">
      <c r="A11" s="177" t="s">
        <v>378</v>
      </c>
      <c r="B11" s="198" t="s">
        <v>449</v>
      </c>
      <c r="C11" s="262" t="s">
        <v>394</v>
      </c>
      <c r="D11" s="262" t="s">
        <v>435</v>
      </c>
      <c r="E11" t="s">
        <v>400</v>
      </c>
      <c r="F11" t="s">
        <v>397</v>
      </c>
      <c r="G11" t="s">
        <v>436</v>
      </c>
    </row>
    <row r="12" spans="1:39" x14ac:dyDescent="0.25">
      <c r="A12" s="177" t="s">
        <v>379</v>
      </c>
      <c r="B12" s="198" t="s">
        <v>450</v>
      </c>
      <c r="C12" s="198" t="s">
        <v>444</v>
      </c>
      <c r="D12" s="198" t="s">
        <v>437</v>
      </c>
      <c r="E12" t="s">
        <v>438</v>
      </c>
      <c r="F12" t="s">
        <v>398</v>
      </c>
      <c r="G12" t="s">
        <v>439</v>
      </c>
      <c r="H12" t="s">
        <v>440</v>
      </c>
      <c r="I12" t="s">
        <v>441</v>
      </c>
      <c r="J12" t="s">
        <v>442</v>
      </c>
      <c r="K12" t="s">
        <v>401</v>
      </c>
    </row>
    <row r="13" spans="1:39" x14ac:dyDescent="0.25">
      <c r="A13" s="177" t="s">
        <v>380</v>
      </c>
      <c r="B13" s="198" t="s">
        <v>451</v>
      </c>
    </row>
    <row r="15" spans="1:39" ht="21" x14ac:dyDescent="0.35">
      <c r="A15" s="261" t="s">
        <v>375</v>
      </c>
    </row>
    <row r="50" spans="1:1" ht="21" x14ac:dyDescent="0.35">
      <c r="A50" s="261" t="s">
        <v>376</v>
      </c>
    </row>
    <row r="57" spans="1:1" ht="21" x14ac:dyDescent="0.35">
      <c r="A57" s="261"/>
    </row>
    <row r="84" spans="1:1" ht="21" x14ac:dyDescent="0.35">
      <c r="A84" s="261"/>
    </row>
    <row r="85" spans="1:1" ht="21" x14ac:dyDescent="0.35">
      <c r="A85" s="261" t="s">
        <v>293</v>
      </c>
    </row>
    <row r="97" spans="1:5" s="198" customFormat="1" ht="21" x14ac:dyDescent="0.35">
      <c r="A97" s="261"/>
      <c r="D97"/>
      <c r="E97"/>
    </row>
    <row r="119" spans="1:1" ht="21" x14ac:dyDescent="0.35">
      <c r="A119" s="261" t="s">
        <v>377</v>
      </c>
    </row>
    <row r="120" spans="1:1" x14ac:dyDescent="0.25">
      <c r="A120" s="177" t="s">
        <v>72</v>
      </c>
    </row>
    <row r="122" spans="1:1" ht="21" x14ac:dyDescent="0.35">
      <c r="A122" s="261" t="s">
        <v>378</v>
      </c>
    </row>
    <row r="136" spans="1:5" s="198" customFormat="1" ht="21" x14ac:dyDescent="0.35">
      <c r="A136" s="261"/>
      <c r="D136"/>
      <c r="E136"/>
    </row>
    <row r="176" spans="1:5" s="198" customFormat="1" ht="21" x14ac:dyDescent="0.35">
      <c r="A176" s="261"/>
      <c r="D176"/>
      <c r="E176"/>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B0CF1-8C87-46AF-9550-E9A85379512C}">
  <sheetPr>
    <tabColor rgb="FFFF0000"/>
  </sheetPr>
  <dimension ref="A1:C2"/>
  <sheetViews>
    <sheetView workbookViewId="0">
      <selection activeCell="A2" sqref="A2"/>
    </sheetView>
  </sheetViews>
  <sheetFormatPr defaultColWidth="9.140625" defaultRowHeight="15" x14ac:dyDescent="0.25"/>
  <cols>
    <col min="1" max="1" width="10.7109375" style="249" bestFit="1" customWidth="1"/>
    <col min="2" max="2" width="183.28515625" style="249" customWidth="1"/>
    <col min="3" max="3" width="70.85546875" style="249" customWidth="1"/>
    <col min="4" max="16384" width="9.140625" style="249"/>
  </cols>
  <sheetData>
    <row r="1" spans="1:3" s="264" customFormat="1" x14ac:dyDescent="0.25">
      <c r="A1" s="264" t="s">
        <v>452</v>
      </c>
      <c r="B1" s="264" t="s">
        <v>453</v>
      </c>
      <c r="C1" s="264" t="s">
        <v>455</v>
      </c>
    </row>
    <row r="2" spans="1:3" ht="270" x14ac:dyDescent="0.25">
      <c r="A2" s="263">
        <v>45939</v>
      </c>
      <c r="B2" s="144" t="s">
        <v>454</v>
      </c>
      <c r="C2" s="249" t="s">
        <v>456</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CE914-8602-4EEE-A6E1-FD0A87000ADB}">
  <sheetPr>
    <tabColor theme="8" tint="0.79998168889431442"/>
  </sheetPr>
  <dimension ref="A1:K123"/>
  <sheetViews>
    <sheetView workbookViewId="0">
      <pane ySplit="8" topLeftCell="A11" activePane="bottomLeft" state="frozen"/>
      <selection pane="bottomLeft" activeCell="A35" sqref="A35"/>
    </sheetView>
  </sheetViews>
  <sheetFormatPr defaultColWidth="9.140625" defaultRowHeight="15" x14ac:dyDescent="0.25"/>
  <cols>
    <col min="1" max="1" width="25.85546875" style="177" customWidth="1"/>
    <col min="2" max="2" width="11.42578125" style="177" customWidth="1"/>
    <col min="3" max="3" width="9.140625" style="177"/>
    <col min="4" max="4" width="10.5703125" style="224" bestFit="1" customWidth="1"/>
    <col min="5" max="5" width="9.140625" style="177"/>
    <col min="6" max="6" width="11.7109375" style="213" customWidth="1"/>
    <col min="7" max="7" width="13.85546875" style="213" customWidth="1"/>
    <col min="8" max="8" width="11.5703125" style="231" bestFit="1" customWidth="1"/>
    <col min="9" max="9" width="11.5703125" style="231" customWidth="1"/>
    <col min="10" max="10" width="11.5703125" style="217" customWidth="1"/>
    <col min="11" max="16384" width="9.140625" style="177"/>
  </cols>
  <sheetData>
    <row r="1" spans="1:11" s="198" customFormat="1" x14ac:dyDescent="0.25">
      <c r="A1" s="198" t="s">
        <v>261</v>
      </c>
      <c r="D1" s="223"/>
      <c r="F1" s="212"/>
      <c r="G1" s="212"/>
      <c r="H1" s="230"/>
      <c r="I1" s="230"/>
      <c r="J1" s="216"/>
    </row>
    <row r="2" spans="1:11" s="198" customFormat="1" x14ac:dyDescent="0.25">
      <c r="A2" s="198" t="s">
        <v>280</v>
      </c>
      <c r="D2" s="223"/>
      <c r="F2" s="212"/>
      <c r="G2" s="212"/>
      <c r="H2" s="230"/>
      <c r="I2" s="230"/>
      <c r="J2" s="216"/>
    </row>
    <row r="4" spans="1:11" s="198" customFormat="1" x14ac:dyDescent="0.25">
      <c r="B4" s="198" t="s">
        <v>283</v>
      </c>
      <c r="D4" s="223"/>
      <c r="F4" s="212"/>
      <c r="G4" s="212"/>
      <c r="H4" s="230"/>
      <c r="I4" s="230"/>
      <c r="J4" s="216"/>
    </row>
    <row r="5" spans="1:11" ht="15.75" thickBot="1" x14ac:dyDescent="0.3">
      <c r="B5" s="198" t="s">
        <v>284</v>
      </c>
    </row>
    <row r="6" spans="1:11" x14ac:dyDescent="0.25">
      <c r="B6" s="311" t="s">
        <v>281</v>
      </c>
      <c r="C6" s="312"/>
      <c r="D6" s="312"/>
      <c r="E6" s="211"/>
      <c r="F6" s="313" t="s">
        <v>282</v>
      </c>
      <c r="G6" s="313"/>
      <c r="H6" s="313"/>
      <c r="I6" s="313"/>
      <c r="J6" s="313"/>
      <c r="K6" s="208"/>
    </row>
    <row r="7" spans="1:11" x14ac:dyDescent="0.25">
      <c r="B7" s="309" t="s">
        <v>269</v>
      </c>
      <c r="C7" s="310"/>
      <c r="D7" s="310"/>
      <c r="E7" s="209"/>
      <c r="F7" s="308" t="s">
        <v>269</v>
      </c>
      <c r="G7" s="308"/>
      <c r="H7" s="308"/>
      <c r="I7" s="308"/>
      <c r="J7" s="308"/>
      <c r="K7" s="201"/>
    </row>
    <row r="8" spans="1:11" s="144" customFormat="1" ht="15.75" thickBot="1" x14ac:dyDescent="0.3">
      <c r="B8" s="305" t="s">
        <v>285</v>
      </c>
      <c r="C8" s="306"/>
      <c r="D8" s="225" t="s">
        <v>272</v>
      </c>
      <c r="E8" s="210"/>
      <c r="F8" s="307" t="s">
        <v>285</v>
      </c>
      <c r="G8" s="307"/>
      <c r="H8" s="232" t="s">
        <v>272</v>
      </c>
      <c r="I8" s="232" t="s">
        <v>287</v>
      </c>
      <c r="J8" s="218" t="s">
        <v>279</v>
      </c>
      <c r="K8" s="237"/>
    </row>
    <row r="9" spans="1:11" ht="15" customHeight="1" thickTop="1" x14ac:dyDescent="0.25">
      <c r="B9" s="199" t="s">
        <v>270</v>
      </c>
      <c r="C9" s="200"/>
      <c r="D9" s="226"/>
      <c r="E9" s="201" t="s">
        <v>270</v>
      </c>
      <c r="F9" s="214"/>
      <c r="G9" s="214"/>
      <c r="H9" s="233" t="s">
        <v>270</v>
      </c>
      <c r="I9" s="233"/>
      <c r="J9" s="219"/>
      <c r="K9" s="201"/>
    </row>
    <row r="10" spans="1:11" ht="15" customHeight="1" x14ac:dyDescent="0.25">
      <c r="B10" s="199" t="s">
        <v>271</v>
      </c>
      <c r="C10" s="200"/>
      <c r="D10" s="226"/>
      <c r="E10" s="201" t="s">
        <v>271</v>
      </c>
      <c r="F10" s="214"/>
      <c r="G10" s="214"/>
      <c r="H10" s="233" t="s">
        <v>271</v>
      </c>
      <c r="I10" s="233"/>
      <c r="J10" s="219"/>
      <c r="K10" s="201"/>
    </row>
    <row r="11" spans="1:11" ht="15" customHeight="1" x14ac:dyDescent="0.25">
      <c r="B11" s="199" t="s">
        <v>262</v>
      </c>
      <c r="C11" s="200" t="s">
        <v>263</v>
      </c>
      <c r="D11" s="226">
        <v>85372.449299999993</v>
      </c>
      <c r="E11" s="201"/>
      <c r="F11" s="214" t="s">
        <v>262</v>
      </c>
      <c r="G11" s="214" t="s">
        <v>263</v>
      </c>
      <c r="H11" s="233">
        <v>85372.449299999993</v>
      </c>
      <c r="I11" s="233">
        <f>(H11-D11)</f>
        <v>0</v>
      </c>
      <c r="J11" s="219">
        <f>I11/D11*100</f>
        <v>0</v>
      </c>
      <c r="K11" s="201"/>
    </row>
    <row r="12" spans="1:11" x14ac:dyDescent="0.25">
      <c r="B12" s="199" t="s">
        <v>264</v>
      </c>
      <c r="C12" s="200" t="s">
        <v>263</v>
      </c>
      <c r="D12" s="226">
        <v>0</v>
      </c>
      <c r="E12" s="201"/>
      <c r="F12" s="214" t="s">
        <v>264</v>
      </c>
      <c r="G12" s="214" t="s">
        <v>263</v>
      </c>
      <c r="H12" s="233">
        <v>0</v>
      </c>
      <c r="I12" s="233">
        <f t="shared" ref="I12:I32" si="0">(H12-D12)</f>
        <v>0</v>
      </c>
      <c r="J12" s="219" t="e">
        <f t="shared" ref="J12:J32" si="1">I12/D12*100</f>
        <v>#DIV/0!</v>
      </c>
      <c r="K12" s="201"/>
    </row>
    <row r="13" spans="1:11" x14ac:dyDescent="0.25">
      <c r="B13" s="199" t="s">
        <v>264</v>
      </c>
      <c r="C13" s="200" t="s">
        <v>263</v>
      </c>
      <c r="D13" s="226">
        <v>0</v>
      </c>
      <c r="E13" s="201"/>
      <c r="F13" s="214" t="s">
        <v>264</v>
      </c>
      <c r="G13" s="214" t="s">
        <v>263</v>
      </c>
      <c r="H13" s="233">
        <v>0</v>
      </c>
      <c r="I13" s="233">
        <f t="shared" si="0"/>
        <v>0</v>
      </c>
      <c r="J13" s="219" t="e">
        <f t="shared" si="1"/>
        <v>#DIV/0!</v>
      </c>
      <c r="K13" s="201"/>
    </row>
    <row r="14" spans="1:11" x14ac:dyDescent="0.25">
      <c r="B14" s="199" t="s">
        <v>265</v>
      </c>
      <c r="C14" s="200" t="s">
        <v>263</v>
      </c>
      <c r="D14" s="226">
        <v>0</v>
      </c>
      <c r="E14" s="201"/>
      <c r="F14" s="214" t="s">
        <v>265</v>
      </c>
      <c r="G14" s="214" t="s">
        <v>263</v>
      </c>
      <c r="H14" s="233">
        <v>0</v>
      </c>
      <c r="I14" s="233">
        <f t="shared" si="0"/>
        <v>0</v>
      </c>
      <c r="J14" s="219" t="e">
        <f t="shared" si="1"/>
        <v>#DIV/0!</v>
      </c>
      <c r="K14" s="201"/>
    </row>
    <row r="15" spans="1:11" ht="15" customHeight="1" x14ac:dyDescent="0.25">
      <c r="B15" s="199" t="s">
        <v>266</v>
      </c>
      <c r="C15" s="200" t="s">
        <v>263</v>
      </c>
      <c r="D15" s="226">
        <v>1.1268</v>
      </c>
      <c r="E15" s="201"/>
      <c r="F15" s="214" t="s">
        <v>266</v>
      </c>
      <c r="G15" s="214" t="s">
        <v>263</v>
      </c>
      <c r="H15" s="233">
        <v>1.1268</v>
      </c>
      <c r="I15" s="233">
        <f t="shared" si="0"/>
        <v>0</v>
      </c>
      <c r="J15" s="219">
        <f t="shared" si="1"/>
        <v>0</v>
      </c>
      <c r="K15" s="201"/>
    </row>
    <row r="16" spans="1:11" ht="15" customHeight="1" x14ac:dyDescent="0.25">
      <c r="B16" s="199" t="s">
        <v>267</v>
      </c>
      <c r="C16" s="200" t="s">
        <v>263</v>
      </c>
      <c r="D16" s="226">
        <v>730030.94590000005</v>
      </c>
      <c r="E16" s="201"/>
      <c r="F16" s="214" t="s">
        <v>267</v>
      </c>
      <c r="G16" s="214" t="s">
        <v>263</v>
      </c>
      <c r="H16" s="233">
        <v>730030.94590000005</v>
      </c>
      <c r="I16" s="233">
        <f t="shared" si="0"/>
        <v>0</v>
      </c>
      <c r="J16" s="219">
        <f t="shared" si="1"/>
        <v>0</v>
      </c>
      <c r="K16" s="201"/>
    </row>
    <row r="17" spans="2:11" ht="15" customHeight="1" x14ac:dyDescent="0.25">
      <c r="B17" s="199" t="s">
        <v>211</v>
      </c>
      <c r="C17" s="200" t="s">
        <v>263</v>
      </c>
      <c r="D17" s="226">
        <v>49526.385000000002</v>
      </c>
      <c r="E17" s="201"/>
      <c r="F17" s="213" t="s">
        <v>211</v>
      </c>
      <c r="G17" s="213" t="s">
        <v>263</v>
      </c>
      <c r="H17" s="233">
        <v>49526.385000000002</v>
      </c>
      <c r="I17" s="233">
        <f t="shared" si="0"/>
        <v>0</v>
      </c>
      <c r="J17" s="219">
        <f t="shared" si="1"/>
        <v>0</v>
      </c>
      <c r="K17" s="201"/>
    </row>
    <row r="18" spans="2:11" ht="15" customHeight="1" x14ac:dyDescent="0.25">
      <c r="B18" s="199"/>
      <c r="C18" s="200"/>
      <c r="D18" s="226"/>
      <c r="E18" s="201"/>
      <c r="F18" s="214" t="s">
        <v>268</v>
      </c>
      <c r="G18" s="214" t="s">
        <v>263</v>
      </c>
      <c r="H18" s="233">
        <v>0</v>
      </c>
      <c r="I18" s="233"/>
      <c r="J18" s="219"/>
      <c r="K18" s="201"/>
    </row>
    <row r="19" spans="2:11" ht="15" customHeight="1" x14ac:dyDescent="0.25">
      <c r="B19" s="199"/>
      <c r="C19" s="200"/>
      <c r="D19" s="226"/>
      <c r="E19" s="201"/>
      <c r="F19" s="214"/>
      <c r="G19" s="214"/>
      <c r="H19" s="233"/>
      <c r="I19" s="233"/>
      <c r="J19" s="219"/>
      <c r="K19" s="201"/>
    </row>
    <row r="20" spans="2:11" x14ac:dyDescent="0.25">
      <c r="B20" s="205" t="s">
        <v>278</v>
      </c>
      <c r="C20" s="206" t="s">
        <v>263</v>
      </c>
      <c r="D20" s="228">
        <v>864930.90700000001</v>
      </c>
      <c r="E20" s="207"/>
      <c r="F20" s="221" t="s">
        <v>278</v>
      </c>
      <c r="G20" s="221" t="s">
        <v>263</v>
      </c>
      <c r="H20" s="234">
        <v>864930.90700000001</v>
      </c>
      <c r="I20" s="234">
        <f t="shared" si="0"/>
        <v>0</v>
      </c>
      <c r="J20" s="222">
        <f t="shared" si="1"/>
        <v>0</v>
      </c>
      <c r="K20" s="207"/>
    </row>
    <row r="21" spans="2:11" x14ac:dyDescent="0.25">
      <c r="B21" s="199" t="s">
        <v>273</v>
      </c>
      <c r="C21" s="200" t="s">
        <v>273</v>
      </c>
      <c r="D21" s="226"/>
      <c r="E21" s="201"/>
      <c r="F21" s="214" t="s">
        <v>273</v>
      </c>
      <c r="G21" s="214" t="s">
        <v>273</v>
      </c>
      <c r="H21" s="233"/>
      <c r="I21" s="233"/>
      <c r="J21" s="219"/>
      <c r="K21" s="201"/>
    </row>
    <row r="22" spans="2:11" x14ac:dyDescent="0.25">
      <c r="B22" s="199" t="s">
        <v>274</v>
      </c>
      <c r="C22" s="200" t="s">
        <v>274</v>
      </c>
      <c r="D22" s="226"/>
      <c r="E22" s="201"/>
      <c r="F22" s="214" t="s">
        <v>274</v>
      </c>
      <c r="G22" s="214" t="s">
        <v>274</v>
      </c>
      <c r="H22" s="233"/>
      <c r="I22" s="233"/>
      <c r="J22" s="219"/>
      <c r="K22" s="201"/>
    </row>
    <row r="23" spans="2:11" x14ac:dyDescent="0.25">
      <c r="B23" s="199" t="s">
        <v>262</v>
      </c>
      <c r="C23" s="200" t="s">
        <v>263</v>
      </c>
      <c r="D23" s="226">
        <v>628508.89240000001</v>
      </c>
      <c r="E23" s="201"/>
      <c r="F23" s="214" t="s">
        <v>262</v>
      </c>
      <c r="G23" s="214" t="s">
        <v>263</v>
      </c>
      <c r="H23" s="233">
        <v>628508.89240000001</v>
      </c>
      <c r="I23" s="233">
        <f t="shared" si="0"/>
        <v>0</v>
      </c>
      <c r="J23" s="219">
        <f t="shared" si="1"/>
        <v>0</v>
      </c>
      <c r="K23" s="201"/>
    </row>
    <row r="24" spans="2:11" x14ac:dyDescent="0.25">
      <c r="B24" s="199" t="s">
        <v>264</v>
      </c>
      <c r="C24" s="200" t="s">
        <v>263</v>
      </c>
      <c r="D24" s="226">
        <v>30344.652300000002</v>
      </c>
      <c r="E24" s="201"/>
      <c r="F24" s="214" t="s">
        <v>264</v>
      </c>
      <c r="G24" s="214" t="s">
        <v>263</v>
      </c>
      <c r="H24" s="233">
        <v>30344.652300000002</v>
      </c>
      <c r="I24" s="233">
        <f t="shared" si="0"/>
        <v>0</v>
      </c>
      <c r="J24" s="219">
        <f t="shared" si="1"/>
        <v>0</v>
      </c>
      <c r="K24" s="201"/>
    </row>
    <row r="25" spans="2:11" x14ac:dyDescent="0.25">
      <c r="B25" s="199" t="s">
        <v>264</v>
      </c>
      <c r="C25" s="200" t="s">
        <v>263</v>
      </c>
      <c r="D25" s="226">
        <v>3355.8359</v>
      </c>
      <c r="E25" s="201"/>
      <c r="F25" s="214" t="s">
        <v>264</v>
      </c>
      <c r="G25" s="214" t="s">
        <v>263</v>
      </c>
      <c r="H25" s="233">
        <v>3355.8359</v>
      </c>
      <c r="I25" s="233">
        <f t="shared" si="0"/>
        <v>0</v>
      </c>
      <c r="J25" s="219">
        <f t="shared" si="1"/>
        <v>0</v>
      </c>
      <c r="K25" s="201"/>
    </row>
    <row r="26" spans="2:11" x14ac:dyDescent="0.25">
      <c r="B26" s="199" t="s">
        <v>265</v>
      </c>
      <c r="C26" s="200" t="s">
        <v>263</v>
      </c>
      <c r="D26" s="226">
        <v>26518.071100000001</v>
      </c>
      <c r="E26" s="201"/>
      <c r="F26" s="214" t="s">
        <v>265</v>
      </c>
      <c r="G26" s="214" t="s">
        <v>263</v>
      </c>
      <c r="H26" s="233">
        <v>26518.071100000001</v>
      </c>
      <c r="I26" s="233">
        <f t="shared" si="0"/>
        <v>0</v>
      </c>
      <c r="J26" s="219">
        <f t="shared" si="1"/>
        <v>0</v>
      </c>
      <c r="K26" s="201"/>
    </row>
    <row r="27" spans="2:11" x14ac:dyDescent="0.25">
      <c r="B27" s="199" t="s">
        <v>266</v>
      </c>
      <c r="C27" s="200" t="s">
        <v>263</v>
      </c>
      <c r="D27" s="226">
        <v>31860.243399999999</v>
      </c>
      <c r="E27" s="201"/>
      <c r="F27" s="214" t="s">
        <v>266</v>
      </c>
      <c r="G27" s="214" t="s">
        <v>263</v>
      </c>
      <c r="H27" s="233">
        <v>31860.243399999999</v>
      </c>
      <c r="I27" s="233">
        <f t="shared" si="0"/>
        <v>0</v>
      </c>
      <c r="J27" s="219">
        <f t="shared" si="1"/>
        <v>0</v>
      </c>
      <c r="K27" s="201"/>
    </row>
    <row r="28" spans="2:11" x14ac:dyDescent="0.25">
      <c r="B28" s="199" t="s">
        <v>267</v>
      </c>
      <c r="C28" s="200" t="s">
        <v>263</v>
      </c>
      <c r="D28" s="226">
        <v>75077.154500000004</v>
      </c>
      <c r="E28" s="201"/>
      <c r="F28" s="214" t="s">
        <v>267</v>
      </c>
      <c r="G28" s="214" t="s">
        <v>263</v>
      </c>
      <c r="H28" s="233">
        <v>75077.154500000004</v>
      </c>
      <c r="I28" s="233">
        <f t="shared" si="0"/>
        <v>0</v>
      </c>
      <c r="J28" s="219">
        <f t="shared" si="1"/>
        <v>0</v>
      </c>
      <c r="K28" s="201"/>
    </row>
    <row r="29" spans="2:11" x14ac:dyDescent="0.25">
      <c r="B29" s="199" t="s">
        <v>211</v>
      </c>
      <c r="C29" s="200" t="s">
        <v>263</v>
      </c>
      <c r="D29" s="226">
        <v>69409.986699999994</v>
      </c>
      <c r="E29" s="201"/>
      <c r="F29" s="214" t="s">
        <v>211</v>
      </c>
      <c r="G29" s="214" t="s">
        <v>263</v>
      </c>
      <c r="H29" s="233">
        <v>69409.986699999994</v>
      </c>
      <c r="I29" s="233"/>
      <c r="J29" s="219"/>
      <c r="K29" s="201"/>
    </row>
    <row r="30" spans="2:11" x14ac:dyDescent="0.25">
      <c r="B30" s="199"/>
      <c r="C30" s="200"/>
      <c r="D30" s="226"/>
      <c r="E30" s="201"/>
      <c r="F30" s="214" t="s">
        <v>268</v>
      </c>
      <c r="G30" s="214" t="s">
        <v>263</v>
      </c>
      <c r="H30" s="233">
        <v>0</v>
      </c>
      <c r="I30" s="233"/>
      <c r="J30" s="219"/>
      <c r="K30" s="201"/>
    </row>
    <row r="31" spans="2:11" x14ac:dyDescent="0.25">
      <c r="B31" s="199"/>
      <c r="C31" s="200"/>
      <c r="D31" s="226"/>
      <c r="E31" s="201"/>
      <c r="F31" s="214"/>
      <c r="G31" s="214"/>
      <c r="H31" s="233"/>
      <c r="I31" s="233"/>
      <c r="J31" s="219"/>
      <c r="K31" s="201"/>
    </row>
    <row r="32" spans="2:11" ht="15.75" thickBot="1" x14ac:dyDescent="0.3">
      <c r="B32" s="202" t="s">
        <v>286</v>
      </c>
      <c r="C32" s="203" t="s">
        <v>263</v>
      </c>
      <c r="D32" s="229">
        <v>865074.83640000003</v>
      </c>
      <c r="E32" s="204"/>
      <c r="F32" s="215" t="s">
        <v>286</v>
      </c>
      <c r="G32" s="215" t="s">
        <v>263</v>
      </c>
      <c r="H32" s="235">
        <v>865074.83640000003</v>
      </c>
      <c r="I32" s="235">
        <f t="shared" si="0"/>
        <v>0</v>
      </c>
      <c r="J32" s="220">
        <f t="shared" si="1"/>
        <v>0</v>
      </c>
      <c r="K32" s="204"/>
    </row>
    <row r="33" spans="1:10" x14ac:dyDescent="0.25">
      <c r="B33" s="200"/>
      <c r="C33" s="200"/>
      <c r="D33" s="226"/>
      <c r="E33" s="200"/>
      <c r="F33" s="214"/>
      <c r="G33" s="214"/>
      <c r="H33" s="233"/>
      <c r="I33" s="233"/>
      <c r="J33" s="219"/>
    </row>
    <row r="34" spans="1:10" x14ac:dyDescent="0.25">
      <c r="B34" s="200"/>
      <c r="C34" s="200"/>
      <c r="D34" s="226"/>
      <c r="E34" s="200"/>
      <c r="F34" s="214"/>
      <c r="G34" s="214"/>
      <c r="H34" s="233"/>
      <c r="I34" s="233"/>
      <c r="J34" s="219"/>
    </row>
    <row r="35" spans="1:10" ht="21" x14ac:dyDescent="0.35">
      <c r="A35" s="238" t="s">
        <v>288</v>
      </c>
      <c r="B35" s="200"/>
      <c r="C35" s="200"/>
      <c r="D35" s="226"/>
      <c r="E35" s="200"/>
      <c r="F35" s="214"/>
      <c r="G35" s="214"/>
      <c r="H35" s="233"/>
      <c r="I35" s="233"/>
      <c r="J35" s="219"/>
    </row>
    <row r="36" spans="1:10" x14ac:dyDescent="0.25">
      <c r="B36" s="200"/>
      <c r="C36" s="200"/>
      <c r="D36" s="226"/>
      <c r="E36" s="200"/>
      <c r="F36" s="214"/>
      <c r="G36" s="214"/>
      <c r="H36" s="233"/>
      <c r="I36" s="233"/>
      <c r="J36" s="219"/>
    </row>
    <row r="37" spans="1:10" x14ac:dyDescent="0.25">
      <c r="B37" s="200"/>
      <c r="C37" s="200"/>
      <c r="D37" s="226"/>
      <c r="E37" s="200"/>
      <c r="F37" s="214"/>
      <c r="G37" s="214"/>
      <c r="H37" s="233"/>
      <c r="I37" s="233"/>
      <c r="J37" s="219"/>
    </row>
    <row r="38" spans="1:10" x14ac:dyDescent="0.25">
      <c r="B38" s="200"/>
      <c r="C38" s="200"/>
      <c r="D38" s="226"/>
      <c r="E38" s="200"/>
      <c r="F38" s="214"/>
      <c r="G38" s="214"/>
      <c r="H38" s="233"/>
      <c r="I38" s="233"/>
      <c r="J38" s="219"/>
    </row>
    <row r="39" spans="1:10" x14ac:dyDescent="0.25">
      <c r="B39" s="200"/>
      <c r="C39" s="200"/>
      <c r="D39" s="226"/>
      <c r="E39" s="200"/>
      <c r="F39" s="214"/>
      <c r="G39" s="214"/>
      <c r="H39" s="233"/>
      <c r="I39" s="233"/>
      <c r="J39" s="219"/>
    </row>
    <row r="40" spans="1:10" x14ac:dyDescent="0.25">
      <c r="B40" s="200"/>
      <c r="C40" s="200"/>
      <c r="D40" s="226"/>
      <c r="E40" s="200"/>
      <c r="F40" s="214"/>
      <c r="G40" s="214"/>
      <c r="H40" s="233"/>
      <c r="I40" s="233"/>
      <c r="J40" s="219"/>
    </row>
    <row r="41" spans="1:10" x14ac:dyDescent="0.25">
      <c r="B41" s="200"/>
      <c r="C41" s="200"/>
      <c r="D41" s="226"/>
      <c r="E41" s="200"/>
      <c r="F41" s="214"/>
      <c r="G41" s="214"/>
      <c r="H41" s="233"/>
      <c r="I41" s="233"/>
      <c r="J41" s="219"/>
    </row>
    <row r="42" spans="1:10" x14ac:dyDescent="0.25">
      <c r="B42" s="200"/>
      <c r="C42" s="200"/>
      <c r="D42" s="226"/>
      <c r="E42" s="200"/>
      <c r="F42" s="214"/>
      <c r="G42" s="214"/>
      <c r="H42" s="233"/>
      <c r="I42" s="233"/>
      <c r="J42" s="219"/>
    </row>
    <row r="43" spans="1:10" x14ac:dyDescent="0.25">
      <c r="B43" s="200"/>
      <c r="C43" s="200"/>
      <c r="D43" s="226"/>
      <c r="E43" s="200"/>
      <c r="F43" s="214"/>
      <c r="G43" s="214"/>
      <c r="H43" s="233"/>
      <c r="I43" s="233"/>
      <c r="J43" s="219"/>
    </row>
    <row r="44" spans="1:10" x14ac:dyDescent="0.25">
      <c r="B44" s="200"/>
      <c r="C44" s="200"/>
      <c r="D44" s="226"/>
      <c r="E44" s="200"/>
      <c r="F44" s="214"/>
      <c r="G44" s="214"/>
      <c r="H44" s="233"/>
      <c r="I44" s="233"/>
      <c r="J44" s="219"/>
    </row>
    <row r="45" spans="1:10" x14ac:dyDescent="0.25">
      <c r="B45" s="200"/>
      <c r="C45" s="200"/>
      <c r="D45" s="226"/>
      <c r="E45" s="200"/>
      <c r="F45" s="214"/>
      <c r="G45" s="214"/>
      <c r="H45" s="233"/>
      <c r="I45" s="233"/>
      <c r="J45" s="219"/>
    </row>
    <row r="46" spans="1:10" x14ac:dyDescent="0.25">
      <c r="B46" s="200"/>
      <c r="C46" s="200"/>
      <c r="D46" s="226"/>
      <c r="E46" s="200"/>
      <c r="F46" s="214"/>
      <c r="G46" s="214"/>
      <c r="H46" s="233"/>
      <c r="I46" s="233"/>
      <c r="J46" s="219"/>
    </row>
    <row r="47" spans="1:10" x14ac:dyDescent="0.25">
      <c r="B47" s="200"/>
      <c r="C47" s="200"/>
      <c r="D47" s="226"/>
      <c r="E47" s="200"/>
      <c r="F47" s="214"/>
      <c r="G47" s="214"/>
      <c r="H47" s="233"/>
      <c r="I47" s="233"/>
      <c r="J47" s="219"/>
    </row>
    <row r="48" spans="1:10" x14ac:dyDescent="0.25">
      <c r="B48" s="200"/>
      <c r="C48" s="200"/>
      <c r="D48" s="226"/>
      <c r="E48" s="200"/>
      <c r="F48" s="214"/>
      <c r="G48" s="214"/>
      <c r="H48" s="233"/>
      <c r="I48" s="233"/>
      <c r="J48" s="219"/>
    </row>
    <row r="49" spans="2:10" x14ac:dyDescent="0.25">
      <c r="B49" s="200"/>
      <c r="C49" s="200"/>
      <c r="D49" s="226"/>
      <c r="E49" s="200"/>
      <c r="F49" s="214"/>
      <c r="G49" s="214"/>
      <c r="H49" s="233"/>
      <c r="I49" s="233"/>
      <c r="J49" s="219"/>
    </row>
    <row r="50" spans="2:10" x14ac:dyDescent="0.25">
      <c r="B50" s="200"/>
      <c r="C50" s="200"/>
      <c r="D50" s="226"/>
      <c r="E50" s="200"/>
      <c r="F50" s="214"/>
      <c r="G50" s="214"/>
      <c r="H50" s="233"/>
      <c r="I50" s="233"/>
      <c r="J50" s="219"/>
    </row>
    <row r="51" spans="2:10" x14ac:dyDescent="0.25">
      <c r="B51" s="200"/>
      <c r="C51" s="200"/>
      <c r="D51" s="226"/>
      <c r="E51" s="200"/>
      <c r="F51" s="214"/>
      <c r="G51" s="214"/>
      <c r="H51" s="233"/>
      <c r="I51" s="233"/>
      <c r="J51" s="219"/>
    </row>
    <row r="52" spans="2:10" x14ac:dyDescent="0.25">
      <c r="B52" s="200"/>
      <c r="C52" s="200"/>
      <c r="D52" s="226"/>
      <c r="E52" s="200"/>
      <c r="F52" s="214"/>
      <c r="G52" s="214"/>
      <c r="H52" s="233"/>
      <c r="I52" s="233"/>
      <c r="J52" s="219"/>
    </row>
    <row r="53" spans="2:10" x14ac:dyDescent="0.25">
      <c r="B53" s="200"/>
      <c r="C53" s="200"/>
      <c r="D53" s="226"/>
      <c r="E53" s="200"/>
      <c r="F53" s="214"/>
      <c r="G53" s="214"/>
      <c r="H53" s="233"/>
      <c r="I53" s="233"/>
      <c r="J53" s="219"/>
    </row>
    <row r="54" spans="2:10" x14ac:dyDescent="0.25">
      <c r="B54" s="200"/>
      <c r="C54" s="200"/>
      <c r="D54" s="226"/>
      <c r="E54" s="200"/>
      <c r="F54" s="214"/>
      <c r="G54" s="214"/>
      <c r="H54" s="233"/>
      <c r="I54" s="233"/>
      <c r="J54" s="219"/>
    </row>
    <row r="55" spans="2:10" x14ac:dyDescent="0.25">
      <c r="B55" s="200"/>
      <c r="C55" s="200"/>
      <c r="D55" s="226"/>
      <c r="E55" s="200"/>
      <c r="F55" s="214"/>
      <c r="G55" s="214"/>
      <c r="H55" s="233"/>
      <c r="I55" s="233"/>
      <c r="J55" s="219"/>
    </row>
    <row r="56" spans="2:10" x14ac:dyDescent="0.25">
      <c r="B56" s="200"/>
      <c r="C56" s="200"/>
      <c r="D56" s="226"/>
      <c r="E56" s="200"/>
      <c r="F56" s="214"/>
      <c r="G56" s="214"/>
      <c r="H56" s="233"/>
      <c r="I56" s="233"/>
      <c r="J56" s="219"/>
    </row>
    <row r="57" spans="2:10" x14ac:dyDescent="0.25">
      <c r="B57" s="200"/>
      <c r="C57" s="200"/>
      <c r="D57" s="226"/>
      <c r="E57" s="200"/>
      <c r="F57" s="214"/>
      <c r="G57" s="214"/>
      <c r="H57" s="233"/>
      <c r="I57" s="233"/>
      <c r="J57" s="219"/>
    </row>
    <row r="58" spans="2:10" x14ac:dyDescent="0.25">
      <c r="B58" s="200"/>
      <c r="C58" s="200"/>
      <c r="D58" s="226"/>
      <c r="E58" s="200"/>
      <c r="F58" s="214"/>
      <c r="G58" s="214"/>
      <c r="H58" s="233"/>
      <c r="I58" s="233"/>
      <c r="J58" s="219"/>
    </row>
    <row r="59" spans="2:10" x14ac:dyDescent="0.25">
      <c r="B59" s="200"/>
      <c r="C59" s="200"/>
      <c r="D59" s="226"/>
    </row>
    <row r="60" spans="2:10" x14ac:dyDescent="0.25">
      <c r="B60" s="200"/>
      <c r="C60" s="200"/>
      <c r="D60" s="226"/>
    </row>
    <row r="61" spans="2:10" x14ac:dyDescent="0.25">
      <c r="B61" s="200"/>
      <c r="C61" s="200"/>
      <c r="D61" s="226"/>
    </row>
    <row r="62" spans="2:10" x14ac:dyDescent="0.25">
      <c r="B62" s="200"/>
      <c r="C62" s="200"/>
      <c r="D62" s="226"/>
    </row>
    <row r="63" spans="2:10" x14ac:dyDescent="0.25">
      <c r="B63" s="200"/>
      <c r="C63" s="200"/>
      <c r="D63" s="226"/>
    </row>
    <row r="64" spans="2:10" x14ac:dyDescent="0.25">
      <c r="B64" s="200"/>
      <c r="C64" s="200"/>
      <c r="D64" s="226"/>
    </row>
    <row r="65" spans="2:4" x14ac:dyDescent="0.25">
      <c r="B65" s="200"/>
      <c r="C65" s="200"/>
      <c r="D65" s="226"/>
    </row>
    <row r="66" spans="2:4" x14ac:dyDescent="0.25">
      <c r="B66" s="200"/>
      <c r="C66" s="200"/>
      <c r="D66" s="226"/>
    </row>
    <row r="67" spans="2:4" x14ac:dyDescent="0.25">
      <c r="B67" s="200"/>
      <c r="C67" s="200"/>
      <c r="D67" s="226"/>
    </row>
    <row r="68" spans="2:4" x14ac:dyDescent="0.25">
      <c r="B68" s="200"/>
      <c r="C68" s="200"/>
      <c r="D68" s="226"/>
    </row>
    <row r="69" spans="2:4" x14ac:dyDescent="0.25">
      <c r="B69" s="200"/>
      <c r="C69" s="200"/>
      <c r="D69" s="226"/>
    </row>
    <row r="70" spans="2:4" x14ac:dyDescent="0.25">
      <c r="B70" s="200"/>
      <c r="C70" s="200"/>
      <c r="D70" s="226"/>
    </row>
    <row r="71" spans="2:4" x14ac:dyDescent="0.25">
      <c r="B71" s="200"/>
      <c r="C71" s="200"/>
      <c r="D71" s="226"/>
    </row>
    <row r="72" spans="2:4" x14ac:dyDescent="0.25">
      <c r="B72" s="200"/>
      <c r="C72" s="200"/>
      <c r="D72" s="226"/>
    </row>
    <row r="73" spans="2:4" x14ac:dyDescent="0.25">
      <c r="B73" s="200"/>
      <c r="C73" s="200"/>
      <c r="D73" s="226"/>
    </row>
    <row r="74" spans="2:4" x14ac:dyDescent="0.25">
      <c r="B74" s="200"/>
      <c r="C74" s="200"/>
      <c r="D74" s="226"/>
    </row>
    <row r="75" spans="2:4" x14ac:dyDescent="0.25">
      <c r="B75" s="200"/>
      <c r="C75" s="200"/>
      <c r="D75" s="226"/>
    </row>
    <row r="76" spans="2:4" x14ac:dyDescent="0.25">
      <c r="B76" s="200"/>
      <c r="C76" s="200"/>
      <c r="D76" s="226"/>
    </row>
    <row r="77" spans="2:4" x14ac:dyDescent="0.25">
      <c r="B77" s="200"/>
      <c r="C77" s="200"/>
      <c r="D77" s="226"/>
    </row>
    <row r="78" spans="2:4" x14ac:dyDescent="0.25">
      <c r="B78" s="200"/>
      <c r="C78" s="200"/>
      <c r="D78" s="226"/>
    </row>
    <row r="79" spans="2:4" x14ac:dyDescent="0.25">
      <c r="B79" s="200"/>
      <c r="C79" s="200"/>
      <c r="D79" s="226"/>
    </row>
    <row r="80" spans="2:4" x14ac:dyDescent="0.25">
      <c r="B80" s="200"/>
      <c r="C80" s="200"/>
      <c r="D80" s="226"/>
    </row>
    <row r="81" spans="2:4" x14ac:dyDescent="0.25">
      <c r="B81" s="200"/>
      <c r="C81" s="200"/>
      <c r="D81" s="226"/>
    </row>
    <row r="82" spans="2:4" x14ac:dyDescent="0.25">
      <c r="B82" s="200"/>
      <c r="C82" s="200"/>
      <c r="D82" s="226"/>
    </row>
    <row r="83" spans="2:4" x14ac:dyDescent="0.25">
      <c r="B83" s="200"/>
      <c r="C83" s="200"/>
      <c r="D83" s="226"/>
    </row>
    <row r="84" spans="2:4" x14ac:dyDescent="0.25">
      <c r="B84" s="200"/>
      <c r="C84" s="200"/>
      <c r="D84" s="226"/>
    </row>
    <row r="85" spans="2:4" x14ac:dyDescent="0.25">
      <c r="B85" s="200"/>
      <c r="C85" s="200"/>
      <c r="D85" s="226"/>
    </row>
    <row r="86" spans="2:4" x14ac:dyDescent="0.25">
      <c r="B86" s="200"/>
      <c r="C86" s="200"/>
      <c r="D86" s="226"/>
    </row>
    <row r="87" spans="2:4" x14ac:dyDescent="0.25">
      <c r="B87" s="200"/>
      <c r="C87" s="200"/>
      <c r="D87" s="226"/>
    </row>
    <row r="88" spans="2:4" x14ac:dyDescent="0.25">
      <c r="B88" s="200"/>
      <c r="C88" s="200"/>
      <c r="D88" s="226"/>
    </row>
    <row r="89" spans="2:4" x14ac:dyDescent="0.25">
      <c r="B89" s="200"/>
      <c r="C89" s="200"/>
      <c r="D89" s="226"/>
    </row>
    <row r="90" spans="2:4" x14ac:dyDescent="0.25">
      <c r="B90" s="200"/>
      <c r="C90" s="200"/>
      <c r="D90" s="226"/>
    </row>
    <row r="91" spans="2:4" x14ac:dyDescent="0.25">
      <c r="B91" s="200"/>
      <c r="C91" s="200"/>
      <c r="D91" s="226"/>
    </row>
    <row r="92" spans="2:4" x14ac:dyDescent="0.25">
      <c r="B92" s="200"/>
      <c r="C92" s="200"/>
      <c r="D92" s="226"/>
    </row>
    <row r="93" spans="2:4" x14ac:dyDescent="0.25">
      <c r="B93" s="200"/>
      <c r="C93" s="200"/>
      <c r="D93" s="226"/>
    </row>
    <row r="94" spans="2:4" x14ac:dyDescent="0.25">
      <c r="B94" s="200"/>
      <c r="C94" s="200"/>
      <c r="D94" s="226"/>
    </row>
    <row r="95" spans="2:4" x14ac:dyDescent="0.25">
      <c r="B95" s="200"/>
      <c r="C95" s="200"/>
      <c r="D95" s="226"/>
    </row>
    <row r="96" spans="2:4" x14ac:dyDescent="0.25">
      <c r="B96" s="200"/>
      <c r="C96" s="200"/>
      <c r="D96" s="226"/>
    </row>
    <row r="97" spans="2:4" x14ac:dyDescent="0.25">
      <c r="B97" s="200"/>
      <c r="C97" s="200"/>
      <c r="D97" s="226"/>
    </row>
    <row r="98" spans="2:4" x14ac:dyDescent="0.25">
      <c r="B98" s="200"/>
      <c r="C98" s="200"/>
      <c r="D98" s="226"/>
    </row>
    <row r="99" spans="2:4" x14ac:dyDescent="0.25">
      <c r="B99" s="200"/>
      <c r="C99" s="200"/>
      <c r="D99" s="226"/>
    </row>
    <row r="100" spans="2:4" x14ac:dyDescent="0.25">
      <c r="B100" s="200"/>
      <c r="C100" s="200"/>
      <c r="D100" s="226"/>
    </row>
    <row r="101" spans="2:4" x14ac:dyDescent="0.25">
      <c r="B101" s="200"/>
      <c r="C101" s="200"/>
      <c r="D101" s="226"/>
    </row>
    <row r="102" spans="2:4" x14ac:dyDescent="0.25">
      <c r="B102" s="200"/>
      <c r="C102" s="200"/>
      <c r="D102" s="226"/>
    </row>
    <row r="103" spans="2:4" x14ac:dyDescent="0.25">
      <c r="B103" s="200"/>
      <c r="C103" s="200"/>
      <c r="D103" s="226"/>
    </row>
    <row r="104" spans="2:4" x14ac:dyDescent="0.25">
      <c r="B104" s="200"/>
      <c r="C104" s="200"/>
      <c r="D104" s="226"/>
    </row>
    <row r="105" spans="2:4" x14ac:dyDescent="0.25">
      <c r="B105" s="200"/>
      <c r="C105" s="200"/>
      <c r="D105" s="226"/>
    </row>
    <row r="106" spans="2:4" x14ac:dyDescent="0.25">
      <c r="B106" s="200"/>
      <c r="C106" s="200"/>
      <c r="D106" s="226"/>
    </row>
    <row r="107" spans="2:4" x14ac:dyDescent="0.25">
      <c r="B107" s="200"/>
      <c r="C107" s="200"/>
      <c r="D107" s="226"/>
    </row>
    <row r="108" spans="2:4" x14ac:dyDescent="0.25">
      <c r="B108" s="200"/>
      <c r="C108" s="200"/>
      <c r="D108" s="226"/>
    </row>
    <row r="109" spans="2:4" x14ac:dyDescent="0.25">
      <c r="B109" s="200"/>
      <c r="C109" s="200"/>
      <c r="D109" s="226"/>
    </row>
    <row r="110" spans="2:4" x14ac:dyDescent="0.25">
      <c r="B110" s="200"/>
      <c r="C110" s="200"/>
      <c r="D110" s="226"/>
    </row>
    <row r="111" spans="2:4" x14ac:dyDescent="0.25">
      <c r="B111" s="200"/>
      <c r="C111" s="200"/>
      <c r="D111" s="226"/>
    </row>
    <row r="112" spans="2:4" x14ac:dyDescent="0.25">
      <c r="B112" s="200"/>
      <c r="C112" s="200"/>
      <c r="D112" s="226"/>
    </row>
    <row r="113" spans="2:4" x14ac:dyDescent="0.25">
      <c r="B113" s="200"/>
      <c r="C113" s="200"/>
      <c r="D113" s="226"/>
    </row>
    <row r="114" spans="2:4" x14ac:dyDescent="0.25">
      <c r="B114" s="200"/>
      <c r="C114" s="200"/>
      <c r="D114" s="226"/>
    </row>
    <row r="115" spans="2:4" x14ac:dyDescent="0.25">
      <c r="B115" s="200"/>
      <c r="C115" s="200"/>
      <c r="D115" s="226"/>
    </row>
    <row r="116" spans="2:4" x14ac:dyDescent="0.25">
      <c r="B116" s="200"/>
      <c r="C116" s="200"/>
      <c r="D116" s="226"/>
    </row>
    <row r="117" spans="2:4" x14ac:dyDescent="0.25">
      <c r="B117" s="200"/>
      <c r="C117" s="200"/>
      <c r="D117" s="226"/>
    </row>
    <row r="118" spans="2:4" x14ac:dyDescent="0.25">
      <c r="B118" s="200"/>
      <c r="C118" s="200"/>
      <c r="D118" s="226"/>
    </row>
    <row r="119" spans="2:4" x14ac:dyDescent="0.25">
      <c r="B119" s="200"/>
      <c r="C119" s="200"/>
      <c r="D119" s="226"/>
    </row>
    <row r="120" spans="2:4" x14ac:dyDescent="0.25">
      <c r="B120" s="200"/>
      <c r="C120" s="200"/>
      <c r="D120" s="226"/>
    </row>
    <row r="121" spans="2:4" x14ac:dyDescent="0.25">
      <c r="B121" s="200"/>
      <c r="C121" s="200"/>
      <c r="D121" s="226"/>
    </row>
    <row r="122" spans="2:4" x14ac:dyDescent="0.25">
      <c r="B122" s="200"/>
      <c r="C122" s="200"/>
      <c r="D122" s="226"/>
    </row>
    <row r="123" spans="2:4" x14ac:dyDescent="0.25">
      <c r="B123" s="200"/>
      <c r="C123" s="200"/>
      <c r="D123" s="226"/>
    </row>
  </sheetData>
  <mergeCells count="6">
    <mergeCell ref="B8:C8"/>
    <mergeCell ref="F8:G8"/>
    <mergeCell ref="F7:J7"/>
    <mergeCell ref="B7:D7"/>
    <mergeCell ref="B6:D6"/>
    <mergeCell ref="F6:J6"/>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58FD0-D098-40CA-826E-11B5DFE4D6A4}">
  <sheetPr>
    <tabColor theme="8" tint="0.79998168889431442"/>
  </sheetPr>
  <dimension ref="A1:K148"/>
  <sheetViews>
    <sheetView workbookViewId="0">
      <pane ySplit="8" topLeftCell="A9" activePane="bottomLeft" state="frozen"/>
      <selection pane="bottomLeft" activeCell="B6" sqref="B6:D6"/>
    </sheetView>
  </sheetViews>
  <sheetFormatPr defaultColWidth="9.140625" defaultRowHeight="15" x14ac:dyDescent="0.25"/>
  <cols>
    <col min="1" max="1" width="25.85546875" style="177" customWidth="1"/>
    <col min="2" max="2" width="11.42578125" style="177" customWidth="1"/>
    <col min="3" max="3" width="9.140625" style="177"/>
    <col min="4" max="4" width="10.5703125" style="224" bestFit="1" customWidth="1"/>
    <col min="5" max="5" width="9.140625" style="177"/>
    <col min="6" max="6" width="11.7109375" style="213" customWidth="1"/>
    <col min="7" max="7" width="13.85546875" style="213" customWidth="1"/>
    <col min="8" max="8" width="11.5703125" style="231" bestFit="1" customWidth="1"/>
    <col min="9" max="9" width="11.5703125" style="231" customWidth="1"/>
    <col min="10" max="10" width="11.5703125" style="217" customWidth="1"/>
    <col min="11" max="16384" width="9.140625" style="177"/>
  </cols>
  <sheetData>
    <row r="1" spans="1:11" s="198" customFormat="1" x14ac:dyDescent="0.25">
      <c r="A1" s="198" t="s">
        <v>261</v>
      </c>
      <c r="D1" s="223"/>
      <c r="F1" s="212"/>
      <c r="G1" s="212"/>
      <c r="H1" s="230"/>
      <c r="I1" s="230"/>
      <c r="J1" s="216"/>
    </row>
    <row r="2" spans="1:11" s="198" customFormat="1" x14ac:dyDescent="0.25">
      <c r="A2" s="198" t="s">
        <v>280</v>
      </c>
      <c r="D2" s="223"/>
      <c r="F2" s="212"/>
      <c r="G2" s="212"/>
      <c r="H2" s="230"/>
      <c r="I2" s="230"/>
      <c r="J2" s="216"/>
    </row>
    <row r="4" spans="1:11" s="198" customFormat="1" x14ac:dyDescent="0.25">
      <c r="B4" s="198" t="s">
        <v>283</v>
      </c>
      <c r="D4" s="223"/>
      <c r="F4" s="212"/>
      <c r="G4" s="212"/>
      <c r="H4" s="230"/>
      <c r="I4" s="230"/>
      <c r="J4" s="216"/>
    </row>
    <row r="5" spans="1:11" ht="15.75" thickBot="1" x14ac:dyDescent="0.3">
      <c r="B5" s="198" t="s">
        <v>284</v>
      </c>
    </row>
    <row r="6" spans="1:11" x14ac:dyDescent="0.25">
      <c r="B6" s="311" t="s">
        <v>281</v>
      </c>
      <c r="C6" s="312"/>
      <c r="D6" s="312"/>
      <c r="E6" s="211"/>
      <c r="F6" s="313" t="s">
        <v>282</v>
      </c>
      <c r="G6" s="313"/>
      <c r="H6" s="313"/>
      <c r="I6" s="313"/>
      <c r="J6" s="313"/>
      <c r="K6" s="208"/>
    </row>
    <row r="7" spans="1:11" x14ac:dyDescent="0.25">
      <c r="B7" s="309" t="s">
        <v>269</v>
      </c>
      <c r="C7" s="310"/>
      <c r="D7" s="310"/>
      <c r="E7" s="209"/>
      <c r="F7" s="308" t="s">
        <v>269</v>
      </c>
      <c r="G7" s="308"/>
      <c r="H7" s="308"/>
      <c r="I7" s="308"/>
      <c r="J7" s="308"/>
      <c r="K7" s="201"/>
    </row>
    <row r="8" spans="1:11" s="144" customFormat="1" ht="15.75" thickBot="1" x14ac:dyDescent="0.3">
      <c r="B8" s="314" t="s">
        <v>285</v>
      </c>
      <c r="C8" s="315"/>
      <c r="D8" s="236" t="s">
        <v>272</v>
      </c>
      <c r="E8" s="209"/>
      <c r="F8" s="307" t="s">
        <v>285</v>
      </c>
      <c r="G8" s="307"/>
      <c r="H8" s="232" t="s">
        <v>272</v>
      </c>
      <c r="I8" s="232" t="s">
        <v>287</v>
      </c>
      <c r="J8" s="218" t="s">
        <v>279</v>
      </c>
      <c r="K8" s="237"/>
    </row>
    <row r="9" spans="1:11" ht="15" customHeight="1" thickTop="1" x14ac:dyDescent="0.25">
      <c r="B9" s="199" t="s">
        <v>270</v>
      </c>
      <c r="C9" s="200"/>
      <c r="D9" s="226"/>
      <c r="E9" s="201" t="s">
        <v>270</v>
      </c>
      <c r="F9" s="214"/>
      <c r="G9" s="214"/>
      <c r="H9" s="233" t="s">
        <v>270</v>
      </c>
      <c r="I9" s="233"/>
      <c r="J9" s="219"/>
      <c r="K9" s="201"/>
    </row>
    <row r="10" spans="1:11" ht="15" customHeight="1" x14ac:dyDescent="0.25">
      <c r="B10" s="199" t="s">
        <v>271</v>
      </c>
      <c r="C10" s="200"/>
      <c r="D10" s="226"/>
      <c r="E10" s="201" t="s">
        <v>271</v>
      </c>
      <c r="F10" s="214"/>
      <c r="G10" s="214"/>
      <c r="H10" s="233" t="s">
        <v>271</v>
      </c>
      <c r="I10" s="233"/>
      <c r="J10" s="219"/>
      <c r="K10" s="201"/>
    </row>
    <row r="11" spans="1:11" ht="15" customHeight="1" x14ac:dyDescent="0.25">
      <c r="B11" s="199" t="s">
        <v>262</v>
      </c>
      <c r="C11" s="200" t="s">
        <v>263</v>
      </c>
      <c r="D11" s="226">
        <v>85372.449299999993</v>
      </c>
      <c r="E11" s="201"/>
      <c r="F11" s="214" t="s">
        <v>262</v>
      </c>
      <c r="G11" s="214" t="s">
        <v>263</v>
      </c>
      <c r="H11" s="233">
        <v>82156.388500000001</v>
      </c>
      <c r="I11" s="233">
        <f>(H11-D11)</f>
        <v>-3216.060799999992</v>
      </c>
      <c r="J11" s="219">
        <f>(H11-D11)/D11*100</f>
        <v>-3.7670944506918254</v>
      </c>
      <c r="K11" s="201"/>
    </row>
    <row r="12" spans="1:11" x14ac:dyDescent="0.25">
      <c r="B12" s="199" t="s">
        <v>264</v>
      </c>
      <c r="C12" s="200" t="s">
        <v>263</v>
      </c>
      <c r="D12" s="226">
        <v>0</v>
      </c>
      <c r="E12" s="201"/>
      <c r="F12" s="214" t="s">
        <v>264</v>
      </c>
      <c r="G12" s="214" t="s">
        <v>263</v>
      </c>
      <c r="H12" s="233">
        <v>0</v>
      </c>
      <c r="I12" s="233"/>
      <c r="J12" s="219"/>
      <c r="K12" s="201"/>
    </row>
    <row r="13" spans="1:11" x14ac:dyDescent="0.25">
      <c r="B13" s="199" t="s">
        <v>264</v>
      </c>
      <c r="C13" s="200" t="s">
        <v>263</v>
      </c>
      <c r="D13" s="226">
        <v>0</v>
      </c>
      <c r="E13" s="201"/>
      <c r="F13" s="214" t="s">
        <v>265</v>
      </c>
      <c r="G13" s="214" t="s">
        <v>263</v>
      </c>
      <c r="H13" s="233">
        <v>0</v>
      </c>
      <c r="I13" s="233"/>
      <c r="J13" s="219"/>
      <c r="K13" s="201"/>
    </row>
    <row r="14" spans="1:11" x14ac:dyDescent="0.25">
      <c r="B14" s="199" t="s">
        <v>264</v>
      </c>
      <c r="C14" s="200" t="s">
        <v>263</v>
      </c>
      <c r="D14" s="226">
        <v>0</v>
      </c>
      <c r="E14" s="201"/>
      <c r="F14" s="214" t="s">
        <v>266</v>
      </c>
      <c r="G14" s="214" t="s">
        <v>263</v>
      </c>
      <c r="H14" s="233">
        <v>1.1268</v>
      </c>
      <c r="I14" s="233">
        <f>(H14-SUM(D19:D23))/SUM(D19:D23)</f>
        <v>0</v>
      </c>
      <c r="J14" s="219">
        <f>(H14-SUM(D19:D23))/SUM(D19:D23)*100</f>
        <v>0</v>
      </c>
      <c r="K14" s="201"/>
    </row>
    <row r="15" spans="1:11" ht="15" customHeight="1" x14ac:dyDescent="0.25">
      <c r="B15" s="199" t="s">
        <v>264</v>
      </c>
      <c r="C15" s="200" t="s">
        <v>263</v>
      </c>
      <c r="D15" s="226">
        <v>0</v>
      </c>
      <c r="E15" s="201"/>
      <c r="F15" s="214" t="s">
        <v>267</v>
      </c>
      <c r="G15" s="214" t="s">
        <v>263</v>
      </c>
      <c r="H15" s="233">
        <v>730016.60699999996</v>
      </c>
      <c r="I15" s="233">
        <f>(H15-D24)</f>
        <v>-14.338900000089779</v>
      </c>
      <c r="J15" s="219">
        <f>(H15-D24)/D24*100</f>
        <v>-1.9641496131937849E-3</v>
      </c>
      <c r="K15" s="201"/>
    </row>
    <row r="16" spans="1:11" ht="15" customHeight="1" x14ac:dyDescent="0.25">
      <c r="B16" s="199" t="s">
        <v>265</v>
      </c>
      <c r="C16" s="200" t="s">
        <v>263</v>
      </c>
      <c r="D16" s="226">
        <v>0</v>
      </c>
      <c r="E16" s="201"/>
      <c r="F16" s="214" t="s">
        <v>211</v>
      </c>
      <c r="G16" s="214" t="s">
        <v>263</v>
      </c>
      <c r="H16" s="233">
        <v>47252.058599999997</v>
      </c>
      <c r="I16" s="233">
        <f>(H16-SUM(D25:D43))</f>
        <v>-2274.3263999999981</v>
      </c>
      <c r="J16" s="219">
        <f>(H16-SUM(D25:D43))/SUM(D25:D43)*100</f>
        <v>-4.5921510322225183</v>
      </c>
      <c r="K16" s="201"/>
    </row>
    <row r="17" spans="2:11" ht="15" customHeight="1" x14ac:dyDescent="0.25">
      <c r="B17" s="199" t="s">
        <v>265</v>
      </c>
      <c r="C17" s="200" t="s">
        <v>263</v>
      </c>
      <c r="D17" s="226">
        <v>0</v>
      </c>
      <c r="E17" s="201"/>
      <c r="F17" s="214" t="s">
        <v>268</v>
      </c>
      <c r="G17" s="214" t="s">
        <v>263</v>
      </c>
      <c r="H17" s="233">
        <v>0</v>
      </c>
      <c r="I17" s="233"/>
      <c r="J17" s="219"/>
      <c r="K17" s="201"/>
    </row>
    <row r="18" spans="2:11" ht="15" customHeight="1" x14ac:dyDescent="0.25">
      <c r="B18" s="199" t="s">
        <v>265</v>
      </c>
      <c r="C18" s="200" t="s">
        <v>263</v>
      </c>
      <c r="D18" s="226">
        <v>0</v>
      </c>
      <c r="E18" s="201"/>
      <c r="F18" s="214"/>
      <c r="G18" s="214"/>
      <c r="H18" s="233"/>
      <c r="I18" s="233"/>
      <c r="J18" s="219"/>
      <c r="K18" s="201"/>
    </row>
    <row r="19" spans="2:11" x14ac:dyDescent="0.25">
      <c r="B19" s="199" t="s">
        <v>266</v>
      </c>
      <c r="C19" s="200" t="s">
        <v>263</v>
      </c>
      <c r="D19" s="226">
        <v>0</v>
      </c>
      <c r="E19" s="201"/>
      <c r="F19" s="214" t="s">
        <v>278</v>
      </c>
      <c r="G19" s="214" t="s">
        <v>263</v>
      </c>
      <c r="H19" s="233">
        <v>859426.18099999998</v>
      </c>
      <c r="I19" s="233">
        <f>(H19-D45)</f>
        <v>-5504.7260000000242</v>
      </c>
      <c r="J19" s="219">
        <f>(H19-D45)/D45*100</f>
        <v>-0.6364353447714205</v>
      </c>
      <c r="K19" s="201"/>
    </row>
    <row r="20" spans="2:11" x14ac:dyDescent="0.25">
      <c r="B20" s="199" t="s">
        <v>266</v>
      </c>
      <c r="C20" s="200" t="s">
        <v>263</v>
      </c>
      <c r="D20" s="226">
        <v>0</v>
      </c>
      <c r="E20" s="201"/>
      <c r="F20" s="214"/>
      <c r="G20" s="214"/>
      <c r="H20" s="233"/>
      <c r="I20" s="233"/>
      <c r="J20" s="219"/>
      <c r="K20" s="201"/>
    </row>
    <row r="21" spans="2:11" x14ac:dyDescent="0.25">
      <c r="B21" s="199" t="s">
        <v>266</v>
      </c>
      <c r="C21" s="200" t="s">
        <v>263</v>
      </c>
      <c r="D21" s="226">
        <v>0</v>
      </c>
      <c r="E21" s="201"/>
      <c r="F21" s="214"/>
      <c r="G21" s="214"/>
      <c r="H21" s="233"/>
      <c r="I21" s="233"/>
      <c r="J21" s="219"/>
      <c r="K21" s="201"/>
    </row>
    <row r="22" spans="2:11" x14ac:dyDescent="0.25">
      <c r="B22" s="199" t="s">
        <v>266</v>
      </c>
      <c r="C22" s="200" t="s">
        <v>263</v>
      </c>
      <c r="D22" s="226">
        <v>0</v>
      </c>
      <c r="E22" s="201"/>
      <c r="F22" s="214"/>
      <c r="G22" s="214"/>
      <c r="H22" s="233"/>
      <c r="I22" s="233"/>
      <c r="J22" s="219"/>
      <c r="K22" s="201"/>
    </row>
    <row r="23" spans="2:11" x14ac:dyDescent="0.25">
      <c r="B23" s="199" t="s">
        <v>266</v>
      </c>
      <c r="C23" s="200" t="s">
        <v>263</v>
      </c>
      <c r="D23" s="226">
        <v>1.1268</v>
      </c>
      <c r="E23" s="201"/>
      <c r="F23" s="214"/>
      <c r="G23" s="214"/>
      <c r="H23" s="233"/>
      <c r="I23" s="233"/>
      <c r="J23" s="219"/>
      <c r="K23" s="201"/>
    </row>
    <row r="24" spans="2:11" x14ac:dyDescent="0.25">
      <c r="B24" s="199" t="s">
        <v>267</v>
      </c>
      <c r="C24" s="200" t="s">
        <v>263</v>
      </c>
      <c r="D24" s="226">
        <v>730030.94590000005</v>
      </c>
      <c r="E24" s="201"/>
      <c r="F24" s="214"/>
      <c r="G24" s="214"/>
      <c r="H24" s="233"/>
      <c r="I24" s="233"/>
      <c r="J24" s="219"/>
      <c r="K24" s="201"/>
    </row>
    <row r="25" spans="2:11" x14ac:dyDescent="0.25">
      <c r="B25" s="199" t="s">
        <v>211</v>
      </c>
      <c r="C25" s="200" t="s">
        <v>263</v>
      </c>
      <c r="D25" s="226">
        <v>530.32600000000002</v>
      </c>
      <c r="E25" s="201"/>
      <c r="F25" s="214"/>
      <c r="G25" s="214"/>
      <c r="H25" s="233"/>
      <c r="I25" s="233"/>
      <c r="J25" s="219"/>
      <c r="K25" s="201"/>
    </row>
    <row r="26" spans="2:11" x14ac:dyDescent="0.25">
      <c r="B26" s="199" t="s">
        <v>211</v>
      </c>
      <c r="C26" s="200" t="s">
        <v>263</v>
      </c>
      <c r="D26" s="226">
        <v>3913.6963000000001</v>
      </c>
      <c r="E26" s="201"/>
      <c r="F26" s="214"/>
      <c r="G26" s="214"/>
      <c r="H26" s="233"/>
      <c r="I26" s="233"/>
      <c r="J26" s="219"/>
      <c r="K26" s="201"/>
    </row>
    <row r="27" spans="2:11" x14ac:dyDescent="0.25">
      <c r="B27" s="199" t="s">
        <v>211</v>
      </c>
      <c r="C27" s="200" t="s">
        <v>263</v>
      </c>
      <c r="D27" s="226">
        <v>2842.8613</v>
      </c>
      <c r="E27" s="201"/>
      <c r="F27" s="214"/>
      <c r="G27" s="214"/>
      <c r="H27" s="233"/>
      <c r="I27" s="233"/>
      <c r="J27" s="219"/>
      <c r="K27" s="201"/>
    </row>
    <row r="28" spans="2:11" x14ac:dyDescent="0.25">
      <c r="B28" s="199" t="s">
        <v>211</v>
      </c>
      <c r="C28" s="200" t="s">
        <v>263</v>
      </c>
      <c r="D28" s="226">
        <v>1014.8166</v>
      </c>
      <c r="E28" s="201"/>
      <c r="F28" s="214"/>
      <c r="G28" s="214"/>
      <c r="H28" s="233"/>
      <c r="I28" s="233"/>
      <c r="J28" s="219"/>
      <c r="K28" s="201"/>
    </row>
    <row r="29" spans="2:11" x14ac:dyDescent="0.25">
      <c r="B29" s="199" t="s">
        <v>211</v>
      </c>
      <c r="C29" s="200" t="s">
        <v>263</v>
      </c>
      <c r="D29" s="226">
        <v>778.73800000000006</v>
      </c>
      <c r="E29" s="201"/>
      <c r="F29" s="214"/>
      <c r="G29" s="214"/>
      <c r="H29" s="233"/>
      <c r="I29" s="233"/>
      <c r="J29" s="219"/>
      <c r="K29" s="201"/>
    </row>
    <row r="30" spans="2:11" x14ac:dyDescent="0.25">
      <c r="B30" s="199" t="s">
        <v>211</v>
      </c>
      <c r="C30" s="200" t="s">
        <v>263</v>
      </c>
      <c r="D30" s="226">
        <v>1332.8432</v>
      </c>
      <c r="E30" s="201"/>
      <c r="F30" s="214"/>
      <c r="G30" s="214"/>
      <c r="H30" s="233"/>
      <c r="I30" s="233"/>
      <c r="J30" s="219"/>
      <c r="K30" s="201"/>
    </row>
    <row r="31" spans="2:11" x14ac:dyDescent="0.25">
      <c r="B31" s="199" t="s">
        <v>211</v>
      </c>
      <c r="C31" s="200" t="s">
        <v>263</v>
      </c>
      <c r="D31" s="226">
        <v>516.88149999999996</v>
      </c>
      <c r="E31" s="201"/>
      <c r="F31" s="214"/>
      <c r="G31" s="214"/>
      <c r="H31" s="233"/>
      <c r="I31" s="233"/>
      <c r="J31" s="219"/>
      <c r="K31" s="201"/>
    </row>
    <row r="32" spans="2:11" x14ac:dyDescent="0.25">
      <c r="B32" s="199" t="s">
        <v>211</v>
      </c>
      <c r="C32" s="200" t="s">
        <v>263</v>
      </c>
      <c r="D32" s="226">
        <v>1186.6908000000001</v>
      </c>
      <c r="E32" s="201"/>
      <c r="F32" s="214"/>
      <c r="G32" s="214"/>
      <c r="H32" s="233"/>
      <c r="I32" s="233"/>
      <c r="J32" s="219"/>
      <c r="K32" s="201"/>
    </row>
    <row r="33" spans="2:11" x14ac:dyDescent="0.25">
      <c r="B33" s="199" t="s">
        <v>211</v>
      </c>
      <c r="C33" s="200" t="s">
        <v>263</v>
      </c>
      <c r="D33" s="226">
        <v>2091.6387</v>
      </c>
      <c r="E33" s="201"/>
      <c r="F33" s="214"/>
      <c r="G33" s="214"/>
      <c r="H33" s="233"/>
      <c r="I33" s="233"/>
      <c r="J33" s="219"/>
      <c r="K33" s="201"/>
    </row>
    <row r="34" spans="2:11" x14ac:dyDescent="0.25">
      <c r="B34" s="199" t="s">
        <v>211</v>
      </c>
      <c r="C34" s="200" t="s">
        <v>263</v>
      </c>
      <c r="D34" s="226">
        <v>5208.4462000000003</v>
      </c>
      <c r="E34" s="201"/>
      <c r="F34" s="214"/>
      <c r="G34" s="214"/>
      <c r="H34" s="233"/>
      <c r="I34" s="233"/>
      <c r="J34" s="219"/>
      <c r="K34" s="201"/>
    </row>
    <row r="35" spans="2:11" x14ac:dyDescent="0.25">
      <c r="B35" s="199" t="s">
        <v>211</v>
      </c>
      <c r="C35" s="200" t="s">
        <v>263</v>
      </c>
      <c r="D35" s="226">
        <v>1631.9170999999999</v>
      </c>
      <c r="E35" s="201"/>
      <c r="F35" s="214"/>
      <c r="G35" s="214"/>
      <c r="H35" s="233"/>
      <c r="I35" s="233"/>
      <c r="J35" s="219"/>
      <c r="K35" s="201"/>
    </row>
    <row r="36" spans="2:11" x14ac:dyDescent="0.25">
      <c r="B36" s="199" t="s">
        <v>211</v>
      </c>
      <c r="C36" s="200" t="s">
        <v>263</v>
      </c>
      <c r="D36" s="226">
        <v>6871.9678000000004</v>
      </c>
      <c r="E36" s="201"/>
      <c r="F36" s="214"/>
      <c r="G36" s="214"/>
      <c r="H36" s="233"/>
      <c r="I36" s="233"/>
      <c r="J36" s="219"/>
      <c r="K36" s="201"/>
    </row>
    <row r="37" spans="2:11" x14ac:dyDescent="0.25">
      <c r="B37" s="199" t="s">
        <v>211</v>
      </c>
      <c r="C37" s="200" t="s">
        <v>263</v>
      </c>
      <c r="D37" s="226">
        <v>4820.8257000000003</v>
      </c>
      <c r="E37" s="201"/>
      <c r="F37" s="214"/>
      <c r="G37" s="214"/>
      <c r="H37" s="233"/>
      <c r="I37" s="233"/>
      <c r="J37" s="219"/>
      <c r="K37" s="201"/>
    </row>
    <row r="38" spans="2:11" x14ac:dyDescent="0.25">
      <c r="B38" s="199" t="s">
        <v>211</v>
      </c>
      <c r="C38" s="200" t="s">
        <v>263</v>
      </c>
      <c r="D38" s="226">
        <v>0</v>
      </c>
      <c r="E38" s="201"/>
      <c r="F38" s="214"/>
      <c r="G38" s="214"/>
      <c r="H38" s="233"/>
      <c r="I38" s="233"/>
      <c r="J38" s="219"/>
      <c r="K38" s="201"/>
    </row>
    <row r="39" spans="2:11" x14ac:dyDescent="0.25">
      <c r="B39" s="199" t="s">
        <v>211</v>
      </c>
      <c r="C39" s="200" t="s">
        <v>263</v>
      </c>
      <c r="D39" s="226">
        <v>0</v>
      </c>
      <c r="E39" s="201"/>
      <c r="F39" s="214"/>
      <c r="G39" s="214"/>
      <c r="H39" s="233"/>
      <c r="I39" s="233"/>
      <c r="J39" s="219"/>
      <c r="K39" s="201"/>
    </row>
    <row r="40" spans="2:11" x14ac:dyDescent="0.25">
      <c r="B40" s="199" t="s">
        <v>211</v>
      </c>
      <c r="C40" s="200" t="s">
        <v>263</v>
      </c>
      <c r="D40" s="226">
        <v>0</v>
      </c>
      <c r="E40" s="201"/>
      <c r="F40" s="214"/>
      <c r="G40" s="214"/>
      <c r="H40" s="233"/>
      <c r="I40" s="233"/>
      <c r="J40" s="219"/>
      <c r="K40" s="201"/>
    </row>
    <row r="41" spans="2:11" x14ac:dyDescent="0.25">
      <c r="B41" s="199" t="s">
        <v>211</v>
      </c>
      <c r="C41" s="200" t="s">
        <v>263</v>
      </c>
      <c r="D41" s="226">
        <v>60.378300000000003</v>
      </c>
      <c r="E41" s="201"/>
      <c r="F41" s="214"/>
      <c r="G41" s="214"/>
      <c r="H41" s="233"/>
      <c r="I41" s="233"/>
      <c r="J41" s="219"/>
      <c r="K41" s="201"/>
    </row>
    <row r="42" spans="2:11" x14ac:dyDescent="0.25">
      <c r="B42" s="199" t="s">
        <v>211</v>
      </c>
      <c r="C42" s="200" t="s">
        <v>263</v>
      </c>
      <c r="D42" s="226">
        <v>7267.0291999999999</v>
      </c>
      <c r="E42" s="201"/>
      <c r="F42" s="214"/>
      <c r="G42" s="214"/>
      <c r="H42" s="233"/>
      <c r="I42" s="233"/>
      <c r="J42" s="219"/>
      <c r="K42" s="201"/>
    </row>
    <row r="43" spans="2:11" x14ac:dyDescent="0.25">
      <c r="B43" s="199" t="s">
        <v>211</v>
      </c>
      <c r="C43" s="200" t="s">
        <v>263</v>
      </c>
      <c r="D43" s="226">
        <v>9457.3282999999992</v>
      </c>
      <c r="E43" s="201"/>
      <c r="F43" s="214"/>
      <c r="G43" s="214"/>
      <c r="H43" s="233"/>
      <c r="I43" s="233"/>
      <c r="J43" s="219"/>
      <c r="K43" s="201"/>
    </row>
    <row r="44" spans="2:11" x14ac:dyDescent="0.25">
      <c r="B44" s="199"/>
      <c r="C44" s="200"/>
      <c r="D44" s="226"/>
      <c r="E44" s="201"/>
      <c r="F44" s="214"/>
      <c r="G44" s="214"/>
      <c r="H44" s="233"/>
      <c r="I44" s="233"/>
      <c r="J44" s="219"/>
      <c r="K44" s="201"/>
    </row>
    <row r="45" spans="2:11" x14ac:dyDescent="0.25">
      <c r="B45" s="199" t="s">
        <v>278</v>
      </c>
      <c r="C45" s="200" t="s">
        <v>263</v>
      </c>
      <c r="D45" s="227">
        <v>864930.90700000001</v>
      </c>
      <c r="E45" s="201"/>
      <c r="F45" s="214"/>
      <c r="G45" s="214"/>
      <c r="H45" s="233"/>
      <c r="I45" s="233"/>
      <c r="J45" s="219"/>
      <c r="K45" s="201"/>
    </row>
    <row r="46" spans="2:11" x14ac:dyDescent="0.25">
      <c r="B46" s="205"/>
      <c r="C46" s="206"/>
      <c r="D46" s="228"/>
      <c r="E46" s="207"/>
      <c r="F46" s="221"/>
      <c r="G46" s="221"/>
      <c r="H46" s="234"/>
      <c r="I46" s="234"/>
      <c r="J46" s="222"/>
      <c r="K46" s="207"/>
    </row>
    <row r="47" spans="2:11" x14ac:dyDescent="0.25">
      <c r="B47" s="199" t="s">
        <v>273</v>
      </c>
      <c r="C47" s="200" t="s">
        <v>273</v>
      </c>
      <c r="D47" s="226"/>
      <c r="E47" s="201"/>
      <c r="F47" s="214" t="s">
        <v>273</v>
      </c>
      <c r="G47" s="214" t="s">
        <v>273</v>
      </c>
      <c r="H47" s="233"/>
      <c r="I47" s="233"/>
      <c r="J47" s="219"/>
      <c r="K47" s="201"/>
    </row>
    <row r="48" spans="2:11" x14ac:dyDescent="0.25">
      <c r="B48" s="199" t="s">
        <v>274</v>
      </c>
      <c r="C48" s="200" t="s">
        <v>274</v>
      </c>
      <c r="D48" s="226"/>
      <c r="E48" s="201"/>
      <c r="F48" s="214" t="s">
        <v>274</v>
      </c>
      <c r="G48" s="214" t="s">
        <v>274</v>
      </c>
      <c r="H48" s="233"/>
      <c r="I48" s="233"/>
      <c r="J48" s="219"/>
      <c r="K48" s="201"/>
    </row>
    <row r="49" spans="2:11" x14ac:dyDescent="0.25">
      <c r="B49" s="199" t="s">
        <v>262</v>
      </c>
      <c r="C49" s="200" t="s">
        <v>263</v>
      </c>
      <c r="D49" s="226">
        <v>628508.89240000001</v>
      </c>
      <c r="E49" s="201"/>
      <c r="F49" s="214" t="s">
        <v>262</v>
      </c>
      <c r="G49" s="214" t="s">
        <v>263</v>
      </c>
      <c r="H49" s="233">
        <v>639366.25690000004</v>
      </c>
      <c r="I49" s="233">
        <f>(H49-D49)</f>
        <v>10857.364500000025</v>
      </c>
      <c r="J49" s="219">
        <f>(H49-D49)/D49*100</f>
        <v>1.7274798545077872</v>
      </c>
      <c r="K49" s="201"/>
    </row>
    <row r="50" spans="2:11" x14ac:dyDescent="0.25">
      <c r="B50" s="199" t="s">
        <v>264</v>
      </c>
      <c r="C50" s="200" t="s">
        <v>263</v>
      </c>
      <c r="D50" s="226">
        <v>0</v>
      </c>
      <c r="E50" s="201"/>
      <c r="F50" s="214" t="s">
        <v>264</v>
      </c>
      <c r="G50" s="214" t="s">
        <v>263</v>
      </c>
      <c r="H50" s="233">
        <v>3355.8359</v>
      </c>
      <c r="I50" s="233"/>
      <c r="J50" s="219"/>
      <c r="K50" s="201"/>
    </row>
    <row r="51" spans="2:11" x14ac:dyDescent="0.25">
      <c r="B51" s="199" t="s">
        <v>264</v>
      </c>
      <c r="C51" s="200" t="s">
        <v>263</v>
      </c>
      <c r="D51" s="226">
        <v>0</v>
      </c>
      <c r="E51" s="201"/>
      <c r="F51" s="214" t="s">
        <v>265</v>
      </c>
      <c r="G51" s="214" t="s">
        <v>263</v>
      </c>
      <c r="H51" s="233">
        <v>26519.6548</v>
      </c>
      <c r="I51" s="233">
        <f>(H51-SUM(D54:D56))</f>
        <v>1.5837000000028638</v>
      </c>
      <c r="J51" s="219">
        <f>(H51-SUM(D54:D56))/SUM(D54:D56)*100</f>
        <v>5.9721538343822595E-3</v>
      </c>
      <c r="K51" s="201"/>
    </row>
    <row r="52" spans="2:11" x14ac:dyDescent="0.25">
      <c r="B52" s="199" t="s">
        <v>264</v>
      </c>
      <c r="C52" s="200" t="s">
        <v>263</v>
      </c>
      <c r="D52" s="226">
        <v>30344.652300000002</v>
      </c>
      <c r="E52" s="201"/>
      <c r="F52" s="214" t="s">
        <v>266</v>
      </c>
      <c r="G52" s="214" t="s">
        <v>263</v>
      </c>
      <c r="H52" s="233">
        <v>31881.773799999999</v>
      </c>
      <c r="I52" s="233">
        <f>(H52-SUM(D57:D61))</f>
        <v>21.530399999999645</v>
      </c>
      <c r="J52" s="219">
        <f>(H52-SUM(D57:D61))/SUM(D57:D61)*100</f>
        <v>6.7577638154514688E-2</v>
      </c>
      <c r="K52" s="201"/>
    </row>
    <row r="53" spans="2:11" x14ac:dyDescent="0.25">
      <c r="B53" s="199" t="s">
        <v>264</v>
      </c>
      <c r="C53" s="200" t="s">
        <v>263</v>
      </c>
      <c r="D53" s="226">
        <v>3355.8359</v>
      </c>
      <c r="E53" s="201"/>
      <c r="F53" s="214" t="s">
        <v>267</v>
      </c>
      <c r="G53" s="214" t="s">
        <v>263</v>
      </c>
      <c r="H53" s="233">
        <v>75084.667499999996</v>
      </c>
      <c r="I53" s="233">
        <f>(H53-D62)</f>
        <v>7.5129999999917345</v>
      </c>
      <c r="J53" s="219">
        <f>(H53-D62)/D62*100</f>
        <v>1.000703882562802E-2</v>
      </c>
      <c r="K53" s="201"/>
    </row>
    <row r="54" spans="2:11" x14ac:dyDescent="0.25">
      <c r="B54" s="199" t="s">
        <v>265</v>
      </c>
      <c r="C54" s="200" t="s">
        <v>263</v>
      </c>
      <c r="D54" s="226">
        <v>21057.396499999999</v>
      </c>
      <c r="E54" s="201"/>
      <c r="F54" s="214" t="s">
        <v>211</v>
      </c>
      <c r="G54" s="214" t="s">
        <v>263</v>
      </c>
      <c r="H54" s="233">
        <v>83056.463099999994</v>
      </c>
      <c r="I54" s="233">
        <f>(H54-SUM(D63:D81))</f>
        <v>13646.47629999998</v>
      </c>
      <c r="J54" s="219">
        <f>(H54-SUM(D63:D81))/SUM(D63:D81)*100</f>
        <v>19.660681307030558</v>
      </c>
      <c r="K54" s="201"/>
    </row>
    <row r="55" spans="2:11" x14ac:dyDescent="0.25">
      <c r="B55" s="199" t="s">
        <v>265</v>
      </c>
      <c r="C55" s="200" t="s">
        <v>263</v>
      </c>
      <c r="D55" s="226">
        <v>969.43079999999998</v>
      </c>
      <c r="E55" s="201"/>
      <c r="F55" s="214" t="s">
        <v>268</v>
      </c>
      <c r="G55" s="214" t="s">
        <v>263</v>
      </c>
      <c r="H55" s="233">
        <v>0</v>
      </c>
      <c r="I55" s="233"/>
      <c r="J55" s="219"/>
      <c r="K55" s="201"/>
    </row>
    <row r="56" spans="2:11" x14ac:dyDescent="0.25">
      <c r="B56" s="199" t="s">
        <v>265</v>
      </c>
      <c r="C56" s="200" t="s">
        <v>263</v>
      </c>
      <c r="D56" s="226">
        <v>4491.2438000000002</v>
      </c>
      <c r="E56" s="201"/>
      <c r="F56" s="214"/>
      <c r="G56" s="214"/>
      <c r="H56" s="233"/>
      <c r="I56" s="233"/>
      <c r="J56" s="219"/>
      <c r="K56" s="201"/>
    </row>
    <row r="57" spans="2:11" ht="15.75" thickBot="1" x14ac:dyDescent="0.3">
      <c r="B57" s="199" t="s">
        <v>266</v>
      </c>
      <c r="C57" s="200" t="s">
        <v>263</v>
      </c>
      <c r="D57" s="226">
        <v>31860.243399999999</v>
      </c>
      <c r="E57" s="201"/>
      <c r="F57" s="215" t="s">
        <v>286</v>
      </c>
      <c r="G57" s="215" t="s">
        <v>263</v>
      </c>
      <c r="H57" s="235">
        <v>859264.652</v>
      </c>
      <c r="I57" s="235">
        <f>(H57-D83)</f>
        <v>-5810.1844000000274</v>
      </c>
      <c r="J57" s="220">
        <f>(H57-D83)/D83*100</f>
        <v>-0.67163951088660145</v>
      </c>
      <c r="K57" s="204"/>
    </row>
    <row r="58" spans="2:11" x14ac:dyDescent="0.25">
      <c r="B58" s="199" t="s">
        <v>266</v>
      </c>
      <c r="C58" s="200" t="s">
        <v>263</v>
      </c>
      <c r="D58" s="226">
        <v>0</v>
      </c>
      <c r="E58" s="201"/>
      <c r="F58" s="214"/>
      <c r="G58" s="214"/>
      <c r="H58" s="233"/>
      <c r="I58" s="233"/>
      <c r="J58" s="219"/>
    </row>
    <row r="59" spans="2:11" x14ac:dyDescent="0.25">
      <c r="B59" s="199" t="s">
        <v>266</v>
      </c>
      <c r="C59" s="200" t="s">
        <v>263</v>
      </c>
      <c r="D59" s="226">
        <v>0</v>
      </c>
      <c r="E59" s="201"/>
      <c r="F59" s="214" t="s">
        <v>269</v>
      </c>
      <c r="G59" s="214" t="s">
        <v>72</v>
      </c>
      <c r="H59" s="233" t="s">
        <v>275</v>
      </c>
      <c r="I59" s="233"/>
      <c r="J59" s="219"/>
    </row>
    <row r="60" spans="2:11" x14ac:dyDescent="0.25">
      <c r="B60" s="199" t="s">
        <v>266</v>
      </c>
      <c r="C60" s="200" t="s">
        <v>263</v>
      </c>
      <c r="D60" s="226">
        <v>0</v>
      </c>
      <c r="E60" s="201"/>
      <c r="F60" s="214"/>
      <c r="G60" s="214"/>
      <c r="H60" s="233"/>
      <c r="I60" s="233"/>
      <c r="J60" s="219"/>
    </row>
    <row r="61" spans="2:11" x14ac:dyDescent="0.25">
      <c r="B61" s="199" t="s">
        <v>266</v>
      </c>
      <c r="C61" s="200" t="s">
        <v>263</v>
      </c>
      <c r="D61" s="226">
        <v>0</v>
      </c>
      <c r="E61" s="201"/>
      <c r="F61" s="214" t="s">
        <v>276</v>
      </c>
      <c r="G61" s="214" t="s">
        <v>277</v>
      </c>
      <c r="H61" s="233" t="s">
        <v>263</v>
      </c>
      <c r="I61" s="233"/>
      <c r="J61" s="219"/>
    </row>
    <row r="62" spans="2:11" x14ac:dyDescent="0.25">
      <c r="B62" s="199" t="s">
        <v>267</v>
      </c>
      <c r="C62" s="200" t="s">
        <v>263</v>
      </c>
      <c r="D62" s="226">
        <v>75077.154500000004</v>
      </c>
      <c r="E62" s="201"/>
      <c r="F62" s="214"/>
      <c r="G62" s="214"/>
      <c r="H62" s="233"/>
      <c r="I62" s="233"/>
      <c r="J62" s="219"/>
    </row>
    <row r="63" spans="2:11" x14ac:dyDescent="0.25">
      <c r="B63" s="199" t="s">
        <v>211</v>
      </c>
      <c r="C63" s="200" t="s">
        <v>263</v>
      </c>
      <c r="D63" s="226">
        <v>3471.5511000000001</v>
      </c>
      <c r="E63" s="201"/>
      <c r="F63" s="214"/>
      <c r="G63" s="214"/>
      <c r="H63" s="233"/>
      <c r="I63" s="233"/>
      <c r="J63" s="219"/>
    </row>
    <row r="64" spans="2:11" x14ac:dyDescent="0.25">
      <c r="B64" s="199" t="s">
        <v>211</v>
      </c>
      <c r="C64" s="200" t="s">
        <v>263</v>
      </c>
      <c r="D64" s="226">
        <v>800.52049999999997</v>
      </c>
      <c r="E64" s="201"/>
      <c r="F64" s="214"/>
      <c r="G64" s="214"/>
      <c r="H64" s="233"/>
      <c r="I64" s="233"/>
      <c r="J64" s="219"/>
    </row>
    <row r="65" spans="2:10" x14ac:dyDescent="0.25">
      <c r="B65" s="199" t="s">
        <v>211</v>
      </c>
      <c r="C65" s="200" t="s">
        <v>263</v>
      </c>
      <c r="D65" s="226">
        <v>2378.2730999999999</v>
      </c>
      <c r="E65" s="201"/>
      <c r="F65" s="214"/>
      <c r="G65" s="214"/>
      <c r="H65" s="233"/>
      <c r="I65" s="233"/>
      <c r="J65" s="219"/>
    </row>
    <row r="66" spans="2:10" x14ac:dyDescent="0.25">
      <c r="B66" s="199" t="s">
        <v>211</v>
      </c>
      <c r="C66" s="200" t="s">
        <v>263</v>
      </c>
      <c r="D66" s="226">
        <v>5032.6646000000001</v>
      </c>
      <c r="E66" s="201"/>
      <c r="F66" s="214"/>
      <c r="G66" s="214"/>
      <c r="H66" s="233"/>
      <c r="I66" s="233"/>
      <c r="J66" s="219"/>
    </row>
    <row r="67" spans="2:10" x14ac:dyDescent="0.25">
      <c r="B67" s="199" t="s">
        <v>211</v>
      </c>
      <c r="C67" s="200" t="s">
        <v>263</v>
      </c>
      <c r="D67" s="226">
        <v>2443.7285999999999</v>
      </c>
      <c r="E67" s="201"/>
      <c r="F67" s="214"/>
      <c r="G67" s="214"/>
      <c r="H67" s="233"/>
      <c r="I67" s="233"/>
      <c r="J67" s="219"/>
    </row>
    <row r="68" spans="2:10" x14ac:dyDescent="0.25">
      <c r="B68" s="199" t="s">
        <v>211</v>
      </c>
      <c r="C68" s="200" t="s">
        <v>263</v>
      </c>
      <c r="D68" s="226">
        <v>2738.4059999999999</v>
      </c>
      <c r="E68" s="201"/>
      <c r="F68" s="214"/>
      <c r="G68" s="214"/>
      <c r="H68" s="233"/>
      <c r="I68" s="233"/>
      <c r="J68" s="219"/>
    </row>
    <row r="69" spans="2:10" x14ac:dyDescent="0.25">
      <c r="B69" s="199" t="s">
        <v>211</v>
      </c>
      <c r="C69" s="200" t="s">
        <v>263</v>
      </c>
      <c r="D69" s="226">
        <v>1244.4766999999999</v>
      </c>
      <c r="E69" s="201"/>
      <c r="F69" s="214"/>
      <c r="G69" s="214"/>
      <c r="H69" s="233"/>
      <c r="I69" s="233"/>
      <c r="J69" s="219"/>
    </row>
    <row r="70" spans="2:10" x14ac:dyDescent="0.25">
      <c r="B70" s="199" t="s">
        <v>211</v>
      </c>
      <c r="C70" s="200" t="s">
        <v>263</v>
      </c>
      <c r="D70" s="226">
        <v>1689.0364</v>
      </c>
      <c r="E70" s="201"/>
      <c r="F70" s="214"/>
      <c r="G70" s="214"/>
      <c r="H70" s="233"/>
      <c r="I70" s="233"/>
      <c r="J70" s="219"/>
    </row>
    <row r="71" spans="2:10" x14ac:dyDescent="0.25">
      <c r="B71" s="199" t="s">
        <v>211</v>
      </c>
      <c r="C71" s="200" t="s">
        <v>263</v>
      </c>
      <c r="D71" s="226">
        <v>4631.8999000000003</v>
      </c>
      <c r="E71" s="201"/>
      <c r="F71" s="214"/>
      <c r="G71" s="214"/>
      <c r="H71" s="233"/>
      <c r="I71" s="233"/>
      <c r="J71" s="219"/>
    </row>
    <row r="72" spans="2:10" x14ac:dyDescent="0.25">
      <c r="B72" s="199" t="s">
        <v>211</v>
      </c>
      <c r="C72" s="200" t="s">
        <v>263</v>
      </c>
      <c r="D72" s="226">
        <v>2115.9992999999999</v>
      </c>
      <c r="E72" s="201"/>
      <c r="F72" s="214"/>
      <c r="G72" s="214"/>
      <c r="H72" s="233"/>
      <c r="I72" s="233"/>
      <c r="J72" s="219"/>
    </row>
    <row r="73" spans="2:10" x14ac:dyDescent="0.25">
      <c r="B73" s="199" t="s">
        <v>211</v>
      </c>
      <c r="C73" s="200" t="s">
        <v>263</v>
      </c>
      <c r="D73" s="226">
        <v>3695.4479999999999</v>
      </c>
      <c r="E73" s="201"/>
      <c r="F73" s="214"/>
      <c r="G73" s="214"/>
      <c r="H73" s="233"/>
      <c r="I73" s="233"/>
      <c r="J73" s="219"/>
    </row>
    <row r="74" spans="2:10" x14ac:dyDescent="0.25">
      <c r="B74" s="199" t="s">
        <v>211</v>
      </c>
      <c r="C74" s="200" t="s">
        <v>263</v>
      </c>
      <c r="D74" s="226">
        <v>3832.8202999999999</v>
      </c>
      <c r="E74" s="201"/>
      <c r="F74" s="214"/>
      <c r="G74" s="214"/>
      <c r="H74" s="233"/>
      <c r="I74" s="233"/>
      <c r="J74" s="219"/>
    </row>
    <row r="75" spans="2:10" x14ac:dyDescent="0.25">
      <c r="B75" s="199" t="s">
        <v>211</v>
      </c>
      <c r="C75" s="200" t="s">
        <v>263</v>
      </c>
      <c r="D75" s="226">
        <v>6525.9380000000001</v>
      </c>
      <c r="E75" s="201"/>
      <c r="F75" s="214"/>
      <c r="G75" s="214"/>
      <c r="H75" s="233"/>
      <c r="I75" s="233"/>
      <c r="J75" s="219"/>
    </row>
    <row r="76" spans="2:10" x14ac:dyDescent="0.25">
      <c r="B76" s="199" t="s">
        <v>211</v>
      </c>
      <c r="C76" s="200" t="s">
        <v>263</v>
      </c>
      <c r="D76" s="226">
        <v>0</v>
      </c>
      <c r="E76" s="201"/>
      <c r="F76" s="214"/>
      <c r="G76" s="214"/>
      <c r="H76" s="233"/>
      <c r="I76" s="233"/>
      <c r="J76" s="219"/>
    </row>
    <row r="77" spans="2:10" x14ac:dyDescent="0.25">
      <c r="B77" s="199" t="s">
        <v>211</v>
      </c>
      <c r="C77" s="200" t="s">
        <v>263</v>
      </c>
      <c r="D77" s="226">
        <v>0</v>
      </c>
      <c r="E77" s="201"/>
      <c r="F77" s="214"/>
      <c r="G77" s="214"/>
      <c r="H77" s="233"/>
      <c r="I77" s="233"/>
      <c r="J77" s="219"/>
    </row>
    <row r="78" spans="2:10" x14ac:dyDescent="0.25">
      <c r="B78" s="199" t="s">
        <v>211</v>
      </c>
      <c r="C78" s="200" t="s">
        <v>263</v>
      </c>
      <c r="D78" s="226">
        <v>0</v>
      </c>
      <c r="E78" s="201"/>
      <c r="F78" s="214"/>
      <c r="G78" s="214"/>
      <c r="H78" s="233"/>
      <c r="I78" s="233"/>
      <c r="J78" s="219"/>
    </row>
    <row r="79" spans="2:10" x14ac:dyDescent="0.25">
      <c r="B79" s="199" t="s">
        <v>211</v>
      </c>
      <c r="C79" s="200" t="s">
        <v>263</v>
      </c>
      <c r="D79" s="226">
        <v>52.5762</v>
      </c>
      <c r="E79" s="201"/>
      <c r="F79" s="214"/>
      <c r="G79" s="214"/>
      <c r="H79" s="233"/>
      <c r="I79" s="233"/>
      <c r="J79" s="219"/>
    </row>
    <row r="80" spans="2:10" x14ac:dyDescent="0.25">
      <c r="B80" s="199" t="s">
        <v>211</v>
      </c>
      <c r="C80" s="200" t="s">
        <v>263</v>
      </c>
      <c r="D80" s="226">
        <v>23411.458500000001</v>
      </c>
      <c r="E80" s="201"/>
      <c r="F80" s="214"/>
      <c r="G80" s="214"/>
      <c r="H80" s="233"/>
      <c r="I80" s="233"/>
      <c r="J80" s="219"/>
    </row>
    <row r="81" spans="2:10" x14ac:dyDescent="0.25">
      <c r="B81" s="199" t="s">
        <v>211</v>
      </c>
      <c r="C81" s="200" t="s">
        <v>263</v>
      </c>
      <c r="D81" s="226">
        <v>5345.1895999999997</v>
      </c>
      <c r="E81" s="201"/>
      <c r="F81" s="214"/>
      <c r="G81" s="214"/>
      <c r="H81" s="233"/>
      <c r="I81" s="233"/>
      <c r="J81" s="219"/>
    </row>
    <row r="82" spans="2:10" x14ac:dyDescent="0.25">
      <c r="B82" s="199"/>
      <c r="C82" s="200"/>
      <c r="D82" s="226"/>
      <c r="E82" s="201"/>
      <c r="F82" s="214"/>
      <c r="G82" s="214"/>
      <c r="H82" s="233"/>
      <c r="I82" s="233"/>
      <c r="J82" s="219"/>
    </row>
    <row r="83" spans="2:10" ht="15.75" thickBot="1" x14ac:dyDescent="0.3">
      <c r="B83" s="202" t="s">
        <v>286</v>
      </c>
      <c r="C83" s="203" t="s">
        <v>263</v>
      </c>
      <c r="D83" s="229">
        <v>865074.83640000003</v>
      </c>
      <c r="E83" s="204"/>
      <c r="F83" s="214"/>
      <c r="G83" s="214"/>
      <c r="H83" s="233"/>
      <c r="I83" s="233"/>
      <c r="J83" s="219"/>
    </row>
    <row r="84" spans="2:10" x14ac:dyDescent="0.25">
      <c r="B84" s="200"/>
      <c r="C84" s="200"/>
      <c r="D84" s="226"/>
    </row>
    <row r="85" spans="2:10" x14ac:dyDescent="0.25">
      <c r="B85" s="200"/>
      <c r="C85" s="200"/>
      <c r="D85" s="226"/>
    </row>
    <row r="86" spans="2:10" x14ac:dyDescent="0.25">
      <c r="B86" s="200"/>
      <c r="C86" s="200"/>
      <c r="D86" s="226"/>
    </row>
    <row r="87" spans="2:10" x14ac:dyDescent="0.25">
      <c r="B87" s="200"/>
      <c r="C87" s="200"/>
      <c r="D87" s="226"/>
    </row>
    <row r="88" spans="2:10" x14ac:dyDescent="0.25">
      <c r="B88" s="200"/>
      <c r="C88" s="200"/>
      <c r="D88" s="226"/>
    </row>
    <row r="89" spans="2:10" x14ac:dyDescent="0.25">
      <c r="B89" s="200"/>
      <c r="C89" s="200"/>
      <c r="D89" s="226"/>
    </row>
    <row r="90" spans="2:10" x14ac:dyDescent="0.25">
      <c r="B90" s="200"/>
      <c r="C90" s="200"/>
      <c r="D90" s="226"/>
    </row>
    <row r="91" spans="2:10" x14ac:dyDescent="0.25">
      <c r="B91" s="200"/>
      <c r="C91" s="200"/>
      <c r="D91" s="226"/>
    </row>
    <row r="92" spans="2:10" x14ac:dyDescent="0.25">
      <c r="B92" s="200"/>
      <c r="C92" s="200"/>
      <c r="D92" s="226"/>
    </row>
    <row r="93" spans="2:10" x14ac:dyDescent="0.25">
      <c r="B93" s="200"/>
      <c r="C93" s="200"/>
      <c r="D93" s="226"/>
    </row>
    <row r="94" spans="2:10" x14ac:dyDescent="0.25">
      <c r="B94" s="200"/>
      <c r="C94" s="200"/>
      <c r="D94" s="226"/>
    </row>
    <row r="95" spans="2:10" x14ac:dyDescent="0.25">
      <c r="B95" s="200"/>
      <c r="C95" s="200"/>
      <c r="D95" s="226"/>
    </row>
    <row r="96" spans="2:10" x14ac:dyDescent="0.25">
      <c r="B96" s="200"/>
      <c r="C96" s="200"/>
      <c r="D96" s="226"/>
    </row>
    <row r="97" spans="2:4" x14ac:dyDescent="0.25">
      <c r="B97" s="200"/>
      <c r="C97" s="200"/>
      <c r="D97" s="226"/>
    </row>
    <row r="98" spans="2:4" x14ac:dyDescent="0.25">
      <c r="B98" s="200"/>
      <c r="C98" s="200"/>
      <c r="D98" s="226"/>
    </row>
    <row r="99" spans="2:4" x14ac:dyDescent="0.25">
      <c r="B99" s="200"/>
      <c r="C99" s="200"/>
      <c r="D99" s="226"/>
    </row>
    <row r="100" spans="2:4" x14ac:dyDescent="0.25">
      <c r="B100" s="200"/>
      <c r="C100" s="200"/>
      <c r="D100" s="226"/>
    </row>
    <row r="101" spans="2:4" x14ac:dyDescent="0.25">
      <c r="B101" s="200"/>
      <c r="C101" s="200"/>
      <c r="D101" s="226"/>
    </row>
    <row r="102" spans="2:4" x14ac:dyDescent="0.25">
      <c r="B102" s="200"/>
      <c r="C102" s="200"/>
      <c r="D102" s="226"/>
    </row>
    <row r="103" spans="2:4" x14ac:dyDescent="0.25">
      <c r="B103" s="200"/>
      <c r="C103" s="200"/>
      <c r="D103" s="226"/>
    </row>
    <row r="104" spans="2:4" x14ac:dyDescent="0.25">
      <c r="B104" s="200"/>
      <c r="C104" s="200"/>
      <c r="D104" s="226"/>
    </row>
    <row r="105" spans="2:4" x14ac:dyDescent="0.25">
      <c r="B105" s="200"/>
      <c r="C105" s="200"/>
      <c r="D105" s="226"/>
    </row>
    <row r="106" spans="2:4" x14ac:dyDescent="0.25">
      <c r="B106" s="200"/>
      <c r="C106" s="200"/>
      <c r="D106" s="226"/>
    </row>
    <row r="107" spans="2:4" x14ac:dyDescent="0.25">
      <c r="B107" s="200"/>
      <c r="C107" s="200"/>
      <c r="D107" s="226"/>
    </row>
    <row r="108" spans="2:4" x14ac:dyDescent="0.25">
      <c r="B108" s="200"/>
      <c r="C108" s="200"/>
      <c r="D108" s="226"/>
    </row>
    <row r="109" spans="2:4" x14ac:dyDescent="0.25">
      <c r="B109" s="200"/>
      <c r="C109" s="200"/>
      <c r="D109" s="226"/>
    </row>
    <row r="110" spans="2:4" x14ac:dyDescent="0.25">
      <c r="B110" s="200"/>
      <c r="C110" s="200"/>
      <c r="D110" s="226"/>
    </row>
    <row r="111" spans="2:4" x14ac:dyDescent="0.25">
      <c r="B111" s="200"/>
      <c r="C111" s="200"/>
      <c r="D111" s="226"/>
    </row>
    <row r="112" spans="2:4" x14ac:dyDescent="0.25">
      <c r="B112" s="200"/>
      <c r="C112" s="200"/>
      <c r="D112" s="226"/>
    </row>
    <row r="113" spans="2:4" x14ac:dyDescent="0.25">
      <c r="B113" s="200"/>
      <c r="C113" s="200"/>
      <c r="D113" s="226"/>
    </row>
    <row r="114" spans="2:4" x14ac:dyDescent="0.25">
      <c r="B114" s="200"/>
      <c r="C114" s="200"/>
      <c r="D114" s="226"/>
    </row>
    <row r="115" spans="2:4" x14ac:dyDescent="0.25">
      <c r="B115" s="200"/>
      <c r="C115" s="200"/>
      <c r="D115" s="226"/>
    </row>
    <row r="116" spans="2:4" x14ac:dyDescent="0.25">
      <c r="B116" s="200"/>
      <c r="C116" s="200"/>
      <c r="D116" s="226"/>
    </row>
    <row r="117" spans="2:4" x14ac:dyDescent="0.25">
      <c r="B117" s="200"/>
      <c r="C117" s="200"/>
      <c r="D117" s="226"/>
    </row>
    <row r="118" spans="2:4" x14ac:dyDescent="0.25">
      <c r="B118" s="200"/>
      <c r="C118" s="200"/>
      <c r="D118" s="226"/>
    </row>
    <row r="119" spans="2:4" x14ac:dyDescent="0.25">
      <c r="B119" s="200"/>
      <c r="C119" s="200"/>
      <c r="D119" s="226"/>
    </row>
    <row r="120" spans="2:4" x14ac:dyDescent="0.25">
      <c r="B120" s="200"/>
      <c r="C120" s="200"/>
      <c r="D120" s="226"/>
    </row>
    <row r="121" spans="2:4" x14ac:dyDescent="0.25">
      <c r="B121" s="200"/>
      <c r="C121" s="200"/>
      <c r="D121" s="226"/>
    </row>
    <row r="122" spans="2:4" x14ac:dyDescent="0.25">
      <c r="B122" s="200"/>
      <c r="C122" s="200"/>
      <c r="D122" s="226"/>
    </row>
    <row r="123" spans="2:4" x14ac:dyDescent="0.25">
      <c r="B123" s="200"/>
      <c r="C123" s="200"/>
      <c r="D123" s="226"/>
    </row>
    <row r="124" spans="2:4" x14ac:dyDescent="0.25">
      <c r="B124" s="200"/>
      <c r="C124" s="200"/>
      <c r="D124" s="226"/>
    </row>
    <row r="125" spans="2:4" x14ac:dyDescent="0.25">
      <c r="B125" s="200"/>
      <c r="C125" s="200"/>
      <c r="D125" s="226"/>
    </row>
    <row r="126" spans="2:4" x14ac:dyDescent="0.25">
      <c r="B126" s="200"/>
      <c r="C126" s="200"/>
      <c r="D126" s="226"/>
    </row>
    <row r="127" spans="2:4" x14ac:dyDescent="0.25">
      <c r="B127" s="200"/>
      <c r="C127" s="200"/>
      <c r="D127" s="226"/>
    </row>
    <row r="128" spans="2:4" x14ac:dyDescent="0.25">
      <c r="B128" s="200"/>
      <c r="C128" s="200"/>
      <c r="D128" s="226"/>
    </row>
    <row r="129" spans="2:4" x14ac:dyDescent="0.25">
      <c r="B129" s="200"/>
      <c r="C129" s="200"/>
      <c r="D129" s="226"/>
    </row>
    <row r="130" spans="2:4" x14ac:dyDescent="0.25">
      <c r="B130" s="200"/>
      <c r="C130" s="200"/>
      <c r="D130" s="226"/>
    </row>
    <row r="131" spans="2:4" x14ac:dyDescent="0.25">
      <c r="B131" s="200"/>
      <c r="C131" s="200"/>
      <c r="D131" s="226"/>
    </row>
    <row r="132" spans="2:4" x14ac:dyDescent="0.25">
      <c r="B132" s="200"/>
      <c r="C132" s="200"/>
      <c r="D132" s="226"/>
    </row>
    <row r="133" spans="2:4" x14ac:dyDescent="0.25">
      <c r="B133" s="200"/>
      <c r="C133" s="200"/>
      <c r="D133" s="226"/>
    </row>
    <row r="134" spans="2:4" x14ac:dyDescent="0.25">
      <c r="B134" s="200"/>
      <c r="C134" s="200"/>
      <c r="D134" s="226"/>
    </row>
    <row r="135" spans="2:4" x14ac:dyDescent="0.25">
      <c r="B135" s="200"/>
      <c r="C135" s="200"/>
      <c r="D135" s="226"/>
    </row>
    <row r="136" spans="2:4" x14ac:dyDescent="0.25">
      <c r="B136" s="200"/>
      <c r="C136" s="200"/>
      <c r="D136" s="226"/>
    </row>
    <row r="137" spans="2:4" x14ac:dyDescent="0.25">
      <c r="B137" s="200"/>
      <c r="C137" s="200"/>
      <c r="D137" s="226"/>
    </row>
    <row r="138" spans="2:4" x14ac:dyDescent="0.25">
      <c r="B138" s="200"/>
      <c r="C138" s="200"/>
      <c r="D138" s="226"/>
    </row>
    <row r="139" spans="2:4" x14ac:dyDescent="0.25">
      <c r="B139" s="200"/>
      <c r="C139" s="200"/>
      <c r="D139" s="226"/>
    </row>
    <row r="140" spans="2:4" x14ac:dyDescent="0.25">
      <c r="B140" s="200"/>
      <c r="C140" s="200"/>
      <c r="D140" s="226"/>
    </row>
    <row r="141" spans="2:4" x14ac:dyDescent="0.25">
      <c r="B141" s="200"/>
      <c r="C141" s="200"/>
      <c r="D141" s="226"/>
    </row>
    <row r="142" spans="2:4" x14ac:dyDescent="0.25">
      <c r="B142" s="200"/>
      <c r="C142" s="200"/>
      <c r="D142" s="226"/>
    </row>
    <row r="143" spans="2:4" x14ac:dyDescent="0.25">
      <c r="B143" s="200"/>
      <c r="C143" s="200"/>
      <c r="D143" s="226"/>
    </row>
    <row r="144" spans="2:4" x14ac:dyDescent="0.25">
      <c r="B144" s="200"/>
      <c r="C144" s="200"/>
      <c r="D144" s="226"/>
    </row>
    <row r="145" spans="2:4" x14ac:dyDescent="0.25">
      <c r="B145" s="200"/>
      <c r="C145" s="200"/>
      <c r="D145" s="226"/>
    </row>
    <row r="146" spans="2:4" x14ac:dyDescent="0.25">
      <c r="B146" s="200"/>
      <c r="C146" s="200"/>
      <c r="D146" s="226"/>
    </row>
    <row r="147" spans="2:4" x14ac:dyDescent="0.25">
      <c r="B147" s="200"/>
      <c r="C147" s="200"/>
      <c r="D147" s="226"/>
    </row>
    <row r="148" spans="2:4" x14ac:dyDescent="0.25">
      <c r="B148" s="200"/>
      <c r="C148" s="200"/>
      <c r="D148" s="226"/>
    </row>
  </sheetData>
  <mergeCells count="6">
    <mergeCell ref="B6:D6"/>
    <mergeCell ref="F6:J6"/>
    <mergeCell ref="B7:D7"/>
    <mergeCell ref="F7:J7"/>
    <mergeCell ref="B8:C8"/>
    <mergeCell ref="F8:G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Info</vt:lpstr>
      <vt:lpstr>NBr</vt:lpstr>
      <vt:lpstr>SFR_requirements</vt:lpstr>
      <vt:lpstr>NBr_TS_Ext</vt:lpstr>
      <vt:lpstr>NBr_minor</vt:lpstr>
      <vt:lpstr>NBr_potential problems</vt:lpstr>
      <vt:lpstr>Categories</vt:lpstr>
      <vt:lpstr>SFR_limitations</vt:lpstr>
      <vt:lpstr>SFR_Shp_eval</vt:lpstr>
      <vt:lpstr>iMOD_bugs</vt:lpstr>
      <vt:lpstr>RscEst</vt:lpstr>
      <vt:lpstr>RscEstv2</vt:lpstr>
      <vt:lpstr>NBr32vsNBr30</vt:lpstr>
      <vt:lpstr>WBD_SHP_Eval_all</vt:lpstr>
      <vt:lpstr>WBD_SHP_Eval</vt:lpstr>
      <vt:lpstr>ErrorList</vt:lpstr>
      <vt:lpstr>SFR_extra_system_error</vt:lpstr>
      <vt:lpstr>SFR_extra_system_error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Karampasis, M. (Marios)</dc:creator>
  <cp:lastModifiedBy>Karampasis, M. (Marios)</cp:lastModifiedBy>
  <dcterms:created xsi:type="dcterms:W3CDTF">2015-06-05T18:19:34Z</dcterms:created>
  <dcterms:modified xsi:type="dcterms:W3CDTF">2026-10-26T12:45:33Z</dcterms:modified>
</cp:coreProperties>
</file>