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erver\DataAnalysis\"/>
    </mc:Choice>
  </mc:AlternateContent>
  <xr:revisionPtr revIDLastSave="0" documentId="13_ncr:1_{246C01D6-B351-4CD3-A24A-A8C62BABCD46}" xr6:coauthVersionLast="47" xr6:coauthVersionMax="47" xr10:uidLastSave="{00000000-0000-0000-0000-000000000000}"/>
  <bookViews>
    <workbookView xWindow="-108" yWindow="-108" windowWidth="23256" windowHeight="12456" firstSheet="3" activeTab="5" xr2:uid="{A2E1038D-16CF-4E9F-A739-B30EEB023A34}"/>
  </bookViews>
  <sheets>
    <sheet name="Sheet2" sheetId="7" state="hidden" r:id="rId1"/>
    <sheet name="Sites" sheetId="3" state="hidden" r:id="rId2"/>
    <sheet name="Lashio" sheetId="4" state="hidden" r:id="rId3"/>
    <sheet name="Menu" sheetId="2" r:id="rId4"/>
    <sheet name="Sheet3" sheetId="10" r:id="rId5"/>
    <sheet name="Data Sheet" sheetId="1" r:id="rId6"/>
    <sheet name="summary" sheetId="5" r:id="rId7"/>
    <sheet name="1st report" sheetId="9" r:id="rId8"/>
    <sheet name="Sheet1" sheetId="6" state="hidden" r:id="rId9"/>
  </sheets>
  <externalReferences>
    <externalReference r:id="rId10"/>
  </externalReferences>
  <definedNames>
    <definedName name="_xlnm._FilterDatabase" localSheetId="2" hidden="1">Lashio!$A$3:$K$36</definedName>
    <definedName name="_xlnm._FilterDatabase" localSheetId="1" hidden="1">Sites!$A$3:$R$63</definedName>
    <definedName name="_xlcn.WorksheetConnection_DataEntry1" hidden="1">DataEntry[]</definedName>
    <definedName name="ActivitiesName" localSheetId="7">[1]!Sector[Implementation Activities]</definedName>
    <definedName name="ActivitiesName">Sector[Implementation Activities]</definedName>
    <definedName name="MSector" localSheetId="7">[1]!Sector[MainSector]</definedName>
    <definedName name="MSector">Sector[MainSector]</definedName>
    <definedName name="StartPoing" localSheetId="7">[1]!Sector[[#Headers],[MainSector]]</definedName>
    <definedName name="StartPoing">Sector[[#Headers],[MainSector]]</definedName>
    <definedName name="State">Sites!$V$3:$V$5</definedName>
    <definedName name="township_start" localSheetId="7">[1]!Sites[[#Headers],[No]]</definedName>
    <definedName name="township_start">Sites[[#Headers],[No]]</definedName>
  </definedNames>
  <calcPr calcId="191028"/>
  <pivotCaches>
    <pivotCache cacheId="0" r:id="rId11"/>
    <pivotCache cacheId="7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Entry" name="DataEntry" connection="WorksheetConnection_DataEnt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M4" i="2"/>
  <c r="N95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X72" i="1" s="1"/>
  <c r="S73" i="1"/>
  <c r="S74" i="1"/>
  <c r="S75" i="1"/>
  <c r="S76" i="1"/>
  <c r="S77" i="1"/>
  <c r="S78" i="1"/>
  <c r="S79" i="1"/>
  <c r="S80" i="1"/>
  <c r="X80" i="1" s="1"/>
  <c r="S81" i="1"/>
  <c r="S82" i="1"/>
  <c r="S83" i="1"/>
  <c r="S84" i="1"/>
  <c r="S85" i="1"/>
  <c r="S86" i="1"/>
  <c r="S87" i="1"/>
  <c r="S88" i="1"/>
  <c r="X88" i="1" s="1"/>
  <c r="S89" i="1"/>
  <c r="S90" i="1"/>
  <c r="S91" i="1"/>
  <c r="S92" i="1"/>
  <c r="S93" i="1"/>
  <c r="S94" i="1"/>
  <c r="S95" i="1"/>
  <c r="X95" i="1" s="1"/>
  <c r="S96" i="1"/>
  <c r="X96" i="1" s="1"/>
  <c r="S97" i="1"/>
  <c r="S98" i="1"/>
  <c r="S99" i="1"/>
  <c r="S100" i="1"/>
  <c r="S101" i="1"/>
  <c r="X101" i="1" s="1"/>
  <c r="S102" i="1"/>
  <c r="S103" i="1"/>
  <c r="S104" i="1"/>
  <c r="X104" i="1" s="1"/>
  <c r="S105" i="1"/>
  <c r="S106" i="1"/>
  <c r="S107" i="1"/>
  <c r="S108" i="1"/>
  <c r="S109" i="1"/>
  <c r="X109" i="1" s="1"/>
  <c r="S110" i="1"/>
  <c r="S111" i="1"/>
  <c r="S112" i="1"/>
  <c r="X112" i="1" s="1"/>
  <c r="S113" i="1"/>
  <c r="S114" i="1"/>
  <c r="S115" i="1"/>
  <c r="S116" i="1"/>
  <c r="S117" i="1"/>
  <c r="X117" i="1" s="1"/>
  <c r="S118" i="1"/>
  <c r="S119" i="1"/>
  <c r="S120" i="1"/>
  <c r="X120" i="1" s="1"/>
  <c r="S121" i="1"/>
  <c r="S122" i="1"/>
  <c r="S123" i="1"/>
  <c r="S124" i="1"/>
  <c r="S125" i="1"/>
  <c r="X125" i="1" s="1"/>
  <c r="S126" i="1"/>
  <c r="S127" i="1"/>
  <c r="S128" i="1"/>
  <c r="X128" i="1" s="1"/>
  <c r="S129" i="1"/>
  <c r="S130" i="1"/>
  <c r="S131" i="1"/>
  <c r="S132" i="1"/>
  <c r="S133" i="1"/>
  <c r="X133" i="1" s="1"/>
  <c r="G4" i="9"/>
  <c r="G5" i="9"/>
  <c r="G6" i="9"/>
  <c r="G7" i="9"/>
  <c r="G8" i="9"/>
  <c r="G3" i="9"/>
  <c r="D9" i="9"/>
  <c r="E9" i="9"/>
  <c r="F9" i="9"/>
  <c r="C9" i="9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2" i="1"/>
  <c r="J44" i="3"/>
  <c r="J45" i="3"/>
  <c r="J46" i="3"/>
  <c r="J47" i="3"/>
  <c r="J49" i="3"/>
  <c r="J54" i="3"/>
  <c r="J55" i="3"/>
  <c r="J58" i="3"/>
  <c r="J59" i="3"/>
  <c r="J81" i="3"/>
  <c r="J82" i="3"/>
  <c r="J85" i="3"/>
  <c r="J86" i="3"/>
  <c r="J83" i="3"/>
  <c r="J91" i="3"/>
  <c r="J92" i="3"/>
  <c r="J93" i="3"/>
  <c r="J94" i="3"/>
  <c r="J99" i="3"/>
  <c r="J17" i="3"/>
  <c r="J18" i="3"/>
  <c r="J12" i="3"/>
  <c r="J16" i="3"/>
  <c r="J6" i="3"/>
  <c r="J7" i="3"/>
  <c r="J10" i="3"/>
  <c r="J9" i="3"/>
  <c r="J8" i="3"/>
  <c r="J15" i="3"/>
  <c r="J11" i="3"/>
  <c r="J5" i="3"/>
  <c r="J4" i="3"/>
  <c r="J13" i="3"/>
  <c r="J14" i="3"/>
  <c r="J19" i="3"/>
  <c r="J21" i="3"/>
  <c r="J22" i="3"/>
  <c r="J24" i="3"/>
  <c r="J23" i="3"/>
  <c r="J20" i="3"/>
  <c r="J25" i="3"/>
  <c r="J26" i="3"/>
  <c r="J27" i="3"/>
  <c r="J28" i="3"/>
  <c r="J29" i="3"/>
  <c r="J32" i="3"/>
  <c r="J31" i="3"/>
  <c r="J33" i="3"/>
  <c r="J30" i="3"/>
  <c r="J36" i="3"/>
  <c r="J34" i="3"/>
  <c r="J35" i="3"/>
  <c r="J37" i="3"/>
  <c r="J38" i="3"/>
  <c r="J39" i="3"/>
  <c r="J40" i="3"/>
  <c r="J41" i="3"/>
  <c r="J42" i="3"/>
  <c r="J43" i="3"/>
  <c r="J51" i="3"/>
  <c r="J52" i="3"/>
  <c r="J50" i="3"/>
  <c r="J53" i="3"/>
  <c r="J48" i="3"/>
  <c r="J56" i="3"/>
  <c r="J57" i="3"/>
  <c r="J69" i="3"/>
  <c r="J71" i="3"/>
  <c r="J72" i="3"/>
  <c r="J67" i="3"/>
  <c r="J60" i="3"/>
  <c r="J62" i="3"/>
  <c r="J64" i="3"/>
  <c r="J66" i="3"/>
  <c r="J65" i="3"/>
  <c r="J63" i="3"/>
  <c r="J70" i="3"/>
  <c r="J73" i="3"/>
  <c r="J61" i="3"/>
  <c r="J68" i="3"/>
  <c r="J75" i="3"/>
  <c r="J76" i="3"/>
  <c r="J74" i="3"/>
  <c r="J80" i="3"/>
  <c r="J78" i="3"/>
  <c r="J79" i="3"/>
  <c r="J77" i="3"/>
  <c r="J88" i="3"/>
  <c r="J96" i="3"/>
  <c r="J98" i="3"/>
  <c r="J95" i="3"/>
  <c r="J84" i="3"/>
  <c r="J90" i="3"/>
  <c r="J89" i="3"/>
  <c r="J97" i="3"/>
  <c r="J87" i="3"/>
  <c r="G9" i="9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" i="4"/>
  <c r="G4" i="4"/>
  <c r="G5" i="4"/>
  <c r="G6" i="4"/>
  <c r="G7" i="4"/>
  <c r="G8" i="4"/>
  <c r="G9" i="4"/>
  <c r="G10" i="4"/>
  <c r="G39" i="4"/>
  <c r="G48" i="4"/>
  <c r="F39" i="4"/>
  <c r="F48" i="4"/>
  <c r="E39" i="4"/>
  <c r="E48" i="4"/>
  <c r="D39" i="4"/>
  <c r="D48" i="4"/>
  <c r="G47" i="4"/>
  <c r="F47" i="4"/>
  <c r="E47" i="4"/>
  <c r="D47" i="4"/>
  <c r="G46" i="4"/>
  <c r="F46" i="4"/>
  <c r="E46" i="4"/>
  <c r="D46" i="4"/>
  <c r="G43" i="4"/>
  <c r="F43" i="4"/>
  <c r="E43" i="4"/>
  <c r="D43" i="4"/>
  <c r="G42" i="4"/>
  <c r="F42" i="4"/>
  <c r="E42" i="4"/>
  <c r="D42" i="4"/>
  <c r="K39" i="4"/>
  <c r="J39" i="4"/>
  <c r="I39" i="4"/>
  <c r="H39" i="4"/>
  <c r="X127" i="1" l="1"/>
  <c r="X119" i="1"/>
  <c r="X111" i="1"/>
  <c r="X103" i="1"/>
  <c r="X126" i="1"/>
  <c r="X118" i="1"/>
  <c r="X110" i="1"/>
  <c r="X94" i="1"/>
  <c r="X86" i="1"/>
  <c r="X78" i="1"/>
  <c r="X70" i="1"/>
  <c r="X93" i="1"/>
  <c r="X77" i="1"/>
  <c r="X85" i="1"/>
  <c r="X69" i="1"/>
  <c r="X130" i="1"/>
  <c r="X122" i="1"/>
  <c r="X114" i="1"/>
  <c r="X106" i="1"/>
  <c r="X98" i="1"/>
  <c r="X129" i="1"/>
  <c r="X121" i="1"/>
  <c r="X113" i="1"/>
  <c r="X105" i="1"/>
  <c r="X97" i="1"/>
  <c r="X89" i="1"/>
  <c r="X81" i="1"/>
  <c r="X73" i="1"/>
  <c r="X65" i="1"/>
  <c r="X71" i="1"/>
  <c r="X87" i="1"/>
  <c r="X79" i="1"/>
  <c r="X102" i="1"/>
  <c r="X132" i="1"/>
  <c r="X124" i="1"/>
  <c r="X116" i="1"/>
  <c r="X108" i="1"/>
  <c r="X100" i="1"/>
  <c r="X92" i="1"/>
  <c r="X84" i="1"/>
  <c r="X76" i="1"/>
  <c r="X68" i="1"/>
  <c r="X131" i="1"/>
  <c r="X123" i="1"/>
  <c r="X115" i="1"/>
  <c r="X107" i="1"/>
  <c r="X99" i="1"/>
  <c r="X91" i="1"/>
  <c r="X83" i="1"/>
  <c r="X75" i="1"/>
  <c r="X67" i="1"/>
  <c r="X90" i="1"/>
  <c r="X82" i="1"/>
  <c r="X74" i="1"/>
  <c r="X66" i="1"/>
  <c r="P9" i="2"/>
  <c r="P10" i="2"/>
  <c r="P11" i="2"/>
  <c r="P15" i="2"/>
  <c r="P14" i="2"/>
  <c r="P13" i="2"/>
  <c r="O9" i="2"/>
  <c r="N15" i="2"/>
  <c r="N14" i="2"/>
  <c r="N13" i="2"/>
  <c r="N11" i="2"/>
  <c r="N10" i="2"/>
  <c r="N9" i="2"/>
  <c r="P12" i="2"/>
  <c r="O3" i="2"/>
  <c r="O4" i="2"/>
  <c r="O5" i="2"/>
  <c r="O6" i="2"/>
  <c r="O7" i="2"/>
  <c r="O8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N12" i="2"/>
  <c r="P23" i="2"/>
  <c r="P24" i="2"/>
  <c r="P25" i="2"/>
  <c r="P26" i="2"/>
  <c r="P5" i="2"/>
  <c r="P6" i="2"/>
  <c r="P7" i="2"/>
  <c r="P8" i="2"/>
  <c r="P16" i="2"/>
  <c r="P17" i="2"/>
  <c r="P18" i="2"/>
  <c r="P19" i="2"/>
  <c r="P20" i="2"/>
  <c r="P21" i="2"/>
  <c r="P22" i="2"/>
  <c r="H22" i="2" s="1"/>
  <c r="P4" i="2"/>
  <c r="P3" i="2"/>
  <c r="H23" i="2"/>
  <c r="N4" i="2"/>
  <c r="N5" i="2"/>
  <c r="N6" i="2"/>
  <c r="N7" i="2"/>
  <c r="N8" i="2"/>
  <c r="N16" i="2"/>
  <c r="H16" i="2" s="1"/>
  <c r="N17" i="2"/>
  <c r="N18" i="2"/>
  <c r="H18" i="2" s="1"/>
  <c r="N19" i="2"/>
  <c r="N20" i="2"/>
  <c r="N21" i="2"/>
  <c r="N3" i="2"/>
  <c r="H3" i="2" s="1"/>
  <c r="H14" i="2"/>
  <c r="H15" i="2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H17" i="2" l="1"/>
  <c r="H25" i="2"/>
  <c r="H26" i="2"/>
  <c r="H21" i="2"/>
  <c r="H20" i="2"/>
  <c r="H19" i="2"/>
  <c r="H24" i="2"/>
  <c r="H12" i="2"/>
  <c r="H4" i="2"/>
  <c r="H13" i="2"/>
  <c r="H11" i="2"/>
  <c r="H10" i="2"/>
  <c r="H9" i="2"/>
  <c r="H8" i="2"/>
  <c r="H7" i="2"/>
  <c r="H6" i="2"/>
  <c r="H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tc={DE3452BF-D7F0-4169-8E61-79641F4887AA}</author>
    <author>tc={DEE6DAB2-E714-4645-92A3-F6A4A3C006FF}</author>
  </authors>
  <commentList>
    <comment ref="A67" authorId="0" shapeId="0" xr:uid="{DE3452BF-D7F0-4169-8E61-79641F4887AA}">
      <text>
        <t>[Threaded comment]
Your version of Excel allows you to read this threaded comment; however, any edits to it will get removed if the file is opened in a newer version of Excel. Learn more: https://go.microsoft.com/fwlink/?linkid=870924
Comment:
    @Ja  Ing Line No: 66 and 67 က camp တစ်ခုထဲလား? ကွင်းထဲမှာ အခွဲနာမည် ထည့်ပေးပါနော်</t>
      </text>
    </comment>
    <comment ref="A115" authorId="1" shapeId="0" xr:uid="{DEE6DAB2-E714-4645-92A3-F6A4A3C006FF}">
      <text>
        <t>[Threaded comment]
Your version of Excel allows you to read this threaded comment; however, any edits to it will get removed if the file is opened in a newer version of Excel. Learn more: https://go.microsoft.com/fwlink/?linkid=870924
Comment:
    @Ja  Ing line no: 113 and 117 တစ်လိုင်းထဲထည့်ြပီး supported item မှာ ဘဲ ပေါင်းထည့်သင့်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DataEntry" type="102" refreshedVersion="8" minRefreshableVersion="5">
    <extLst>
      <ext xmlns:x15="http://schemas.microsoft.com/office/spreadsheetml/2010/11/main" uri="{DE250136-89BD-433C-8126-D09CA5730AF9}">
        <x15:connection id="DataEntry">
          <x15:rangePr sourceName="_xlcn.WorksheetConnection_DataEntry1"/>
        </x15:connection>
      </ext>
    </extLst>
  </connection>
</connections>
</file>

<file path=xl/sharedStrings.xml><?xml version="1.0" encoding="utf-8"?>
<sst xmlns="http://schemas.openxmlformats.org/spreadsheetml/2006/main" count="2071" uniqueCount="338">
  <si>
    <t>State</t>
  </si>
  <si>
    <t>(All)</t>
  </si>
  <si>
    <t>Row Labels</t>
  </si>
  <si>
    <t>Banmaw</t>
  </si>
  <si>
    <t>Chipwi</t>
  </si>
  <si>
    <t>Kutkai</t>
  </si>
  <si>
    <t>Lashio</t>
  </si>
  <si>
    <t>Mansi</t>
  </si>
  <si>
    <t>Mantone</t>
  </si>
  <si>
    <t>Momauk</t>
  </si>
  <si>
    <t>Muse</t>
  </si>
  <si>
    <t>Myitkyina</t>
  </si>
  <si>
    <t>Namhkam</t>
  </si>
  <si>
    <t>Namtu</t>
  </si>
  <si>
    <t>Shwegu</t>
  </si>
  <si>
    <t>Tanai</t>
  </si>
  <si>
    <t>Theinni</t>
  </si>
  <si>
    <t>Waingmaw</t>
  </si>
  <si>
    <t>Grand Total</t>
  </si>
  <si>
    <t>Kachin_ List of coverage sector by camp</t>
  </si>
  <si>
    <t>24.4.2023</t>
  </si>
  <si>
    <t>No</t>
  </si>
  <si>
    <t>Office</t>
  </si>
  <si>
    <t>Area</t>
  </si>
  <si>
    <t>Townhsip</t>
  </si>
  <si>
    <t>Camps/Village Name</t>
  </si>
  <si>
    <t>HHs</t>
  </si>
  <si>
    <t>Male</t>
  </si>
  <si>
    <t>Female</t>
  </si>
  <si>
    <t>Total</t>
  </si>
  <si>
    <t>WASH</t>
  </si>
  <si>
    <t>Shelter</t>
  </si>
  <si>
    <t>NFIs</t>
  </si>
  <si>
    <t>Livelihood</t>
  </si>
  <si>
    <t>Protection</t>
  </si>
  <si>
    <t>Protection GBV</t>
  </si>
  <si>
    <t>IDP/Host</t>
  </si>
  <si>
    <t>Remark</t>
  </si>
  <si>
    <t>Township</t>
  </si>
  <si>
    <t>MainSector</t>
  </si>
  <si>
    <t>Main Sector</t>
  </si>
  <si>
    <t>Sub-Sectpr</t>
  </si>
  <si>
    <t>Implementation Activities</t>
  </si>
  <si>
    <t>Nothern Shan</t>
  </si>
  <si>
    <t>GCA</t>
  </si>
  <si>
    <t>Aungtapyae</t>
  </si>
  <si>
    <t>Kachin</t>
  </si>
  <si>
    <t>Economic recovery and market system</t>
  </si>
  <si>
    <t>Livelihoods restoration</t>
  </si>
  <si>
    <t>Cash Distribution</t>
  </si>
  <si>
    <t>Banlaw</t>
  </si>
  <si>
    <t>Prevention</t>
  </si>
  <si>
    <t>Awareness session for Men and Women ( Food and Meterials)</t>
  </si>
  <si>
    <t>Kutkai (KBC) - 1</t>
  </si>
  <si>
    <t>Laiza</t>
  </si>
  <si>
    <t>Prevention Training</t>
  </si>
  <si>
    <t>Center Running Cost</t>
  </si>
  <si>
    <t>Kutkai (KBC) - 2</t>
  </si>
  <si>
    <t>Shelter and Settlement</t>
  </si>
  <si>
    <t>Psychosocial Support</t>
  </si>
  <si>
    <t>IEC Material</t>
  </si>
  <si>
    <t>Loimeisa/ Maiyulay (old)</t>
  </si>
  <si>
    <t>Response</t>
  </si>
  <si>
    <t>Prevention Event Campaing</t>
  </si>
  <si>
    <t>Maiyulay (Hoko)</t>
  </si>
  <si>
    <t>Senitation</t>
  </si>
  <si>
    <t>Safety Audit</t>
  </si>
  <si>
    <t>Maiyulay (new)</t>
  </si>
  <si>
    <t>Settlement</t>
  </si>
  <si>
    <t>GBV Prevention Training for staff and voluneteer</t>
  </si>
  <si>
    <t>Manloi</t>
  </si>
  <si>
    <t>GBV Respond Training (Case Management Training) for staff and voluneteer</t>
  </si>
  <si>
    <t>Mansa</t>
  </si>
  <si>
    <t>Psychosocial &amp; Other Skill training for staff and voluneteer</t>
  </si>
  <si>
    <t>Mungsi (KBC)</t>
  </si>
  <si>
    <t>Psychosocial Support Activities</t>
  </si>
  <si>
    <t>Mungsi (RC)</t>
  </si>
  <si>
    <t>Immediate Need Support_ Case Management</t>
  </si>
  <si>
    <t>Nampaka (KBC)</t>
  </si>
  <si>
    <t>Refferal Support</t>
  </si>
  <si>
    <t>Pangu</t>
  </si>
  <si>
    <t xml:space="preserve">Starts up fund for survivors </t>
  </si>
  <si>
    <t>Zup Awng</t>
  </si>
  <si>
    <t xml:space="preserve">Disludging </t>
  </si>
  <si>
    <t>Zup Awng (RC)</t>
  </si>
  <si>
    <t>Hygiene promotion Awareness</t>
  </si>
  <si>
    <t>Manpying-12 miles</t>
  </si>
  <si>
    <t>Latrine Repaire</t>
  </si>
  <si>
    <t>Manwingyi (Host Families)</t>
  </si>
  <si>
    <t>New Latrine construction</t>
  </si>
  <si>
    <t>Manwingyi Cultural Compound (KBC)-2</t>
  </si>
  <si>
    <t>WASH Events</t>
  </si>
  <si>
    <t>Manwingyi KBC-1</t>
  </si>
  <si>
    <t>WASH NFI</t>
  </si>
  <si>
    <t>Manwingyi RC-1</t>
  </si>
  <si>
    <t>Water Supply (disel and electricty)</t>
  </si>
  <si>
    <t>Manwingyi RC-2</t>
  </si>
  <si>
    <t>Planningand Designing for new settlement area by cash,  flood)</t>
  </si>
  <si>
    <t>Mantone (KBC)</t>
  </si>
  <si>
    <t>New Shelter Construction</t>
  </si>
  <si>
    <t>Mantone (RC)</t>
  </si>
  <si>
    <t>S&amp;S NFI Distribution</t>
  </si>
  <si>
    <t>Hpai Kawng</t>
  </si>
  <si>
    <t>Shelter Renovation ( MKA)</t>
  </si>
  <si>
    <t>Jaw - I</t>
  </si>
  <si>
    <t>Jaw - II</t>
  </si>
  <si>
    <t>MoneWee (Hopan)</t>
  </si>
  <si>
    <t>Naywinni</t>
  </si>
  <si>
    <t>Panlung</t>
  </si>
  <si>
    <t>St. Thomas</t>
  </si>
  <si>
    <t xml:space="preserve">Chusawk </t>
  </si>
  <si>
    <t>Lisu Camp</t>
  </si>
  <si>
    <t>Namtu (KBC)</t>
  </si>
  <si>
    <t>Pantapyae</t>
  </si>
  <si>
    <t>Namsalap</t>
  </si>
  <si>
    <t>Tsanlun (Namsalap)</t>
  </si>
  <si>
    <t>Myityina</t>
  </si>
  <si>
    <t>Htoi San</t>
  </si>
  <si>
    <t>IDPs</t>
  </si>
  <si>
    <t>Lisu Boarding-House</t>
  </si>
  <si>
    <t>Phan Khar Kone</t>
  </si>
  <si>
    <t xml:space="preserve">Sut Ing (5 Miles) </t>
  </si>
  <si>
    <t>R&amp;R</t>
  </si>
  <si>
    <t>KCA</t>
  </si>
  <si>
    <t>Hpare Hkyet</t>
  </si>
  <si>
    <t>Bum Tsit Pa</t>
  </si>
  <si>
    <t>Hka Hkye</t>
  </si>
  <si>
    <t>Hka U</t>
  </si>
  <si>
    <t xml:space="preserve">Laika Zup Ja </t>
  </si>
  <si>
    <t>Lana Zup Ja</t>
  </si>
  <si>
    <t xml:space="preserve">Mai Hkawng </t>
  </si>
  <si>
    <t>Mansi KBC</t>
  </si>
  <si>
    <t>Shawng Htauk</t>
  </si>
  <si>
    <t xml:space="preserve">Ywa Thit Kawng </t>
  </si>
  <si>
    <t>Dum Bung</t>
  </si>
  <si>
    <t>Hpun Lum Yang</t>
  </si>
  <si>
    <t>Momauk KBC</t>
  </si>
  <si>
    <t>Momauk RC (Manbung)</t>
  </si>
  <si>
    <t>N Hkawng Pa</t>
  </si>
  <si>
    <t>Pa Kahtawng</t>
  </si>
  <si>
    <t>Du Kahtawng Baptist Church</t>
  </si>
  <si>
    <t>Khat Cho</t>
  </si>
  <si>
    <t>Lekone Baptist Church</t>
  </si>
  <si>
    <t>Lhaovo Zonal</t>
  </si>
  <si>
    <t>Mai Na AG</t>
  </si>
  <si>
    <t>Mai Na(KBC) Bawng Ring</t>
  </si>
  <si>
    <t>Man Pya</t>
  </si>
  <si>
    <t>Njang Dung Baptist Church</t>
  </si>
  <si>
    <t>Nong Hee</t>
  </si>
  <si>
    <t>Pa La Na (padauk Myaing)</t>
  </si>
  <si>
    <t>Qtr.2 Myo Ma</t>
  </si>
  <si>
    <t>Shwe Zet Baptist Church</t>
  </si>
  <si>
    <t>Tatkone Galile Church</t>
  </si>
  <si>
    <t>Waingmaw Zonal Office 2</t>
  </si>
  <si>
    <t>Pang Hkawn Yang</t>
  </si>
  <si>
    <t>Shwegu KBC</t>
  </si>
  <si>
    <t>Shwegu RC</t>
  </si>
  <si>
    <t>Hka Shi</t>
  </si>
  <si>
    <t>Mading</t>
  </si>
  <si>
    <t>Thargaya Lisu</t>
  </si>
  <si>
    <t>Waingmaw AG</t>
  </si>
  <si>
    <t>Alen Bum IDPs Boarding School</t>
  </si>
  <si>
    <t>Hkau Shau</t>
  </si>
  <si>
    <t>Je Yang</t>
  </si>
  <si>
    <t>Kabu Dam(COC)</t>
  </si>
  <si>
    <t>Maga Yang</t>
  </si>
  <si>
    <t>Mai Na Lawang</t>
  </si>
  <si>
    <t>Man Hkring Baptist Church</t>
  </si>
  <si>
    <t>Maw Hpawng (LBC)</t>
  </si>
  <si>
    <t>Maw Hpawng Hka Nan</t>
  </si>
  <si>
    <t>Pa Jau</t>
  </si>
  <si>
    <t>Post 6</t>
  </si>
  <si>
    <t>Post 8</t>
  </si>
  <si>
    <t>Sha It Yang</t>
  </si>
  <si>
    <t>Shata Pru Shin Marti</t>
  </si>
  <si>
    <t>Shata Pru Sut Ngai Tawng</t>
  </si>
  <si>
    <t>St. Joseph</t>
  </si>
  <si>
    <t>Tatkone Sanpya Church</t>
  </si>
  <si>
    <t>Woi Chyai</t>
  </si>
  <si>
    <t>Target Population</t>
  </si>
  <si>
    <t>No.</t>
  </si>
  <si>
    <t>Camp</t>
  </si>
  <si>
    <t>HH</t>
  </si>
  <si>
    <t>M</t>
  </si>
  <si>
    <t>F</t>
  </si>
  <si>
    <t>IDP and Host</t>
  </si>
  <si>
    <t>Total IDP</t>
  </si>
  <si>
    <t>Total Host Community</t>
  </si>
  <si>
    <t>Benificiary Per sector</t>
  </si>
  <si>
    <t>Sub Sector</t>
  </si>
  <si>
    <t>MKA</t>
  </si>
  <si>
    <t>LSO</t>
  </si>
  <si>
    <t>Units</t>
  </si>
  <si>
    <t>Indicator Line</t>
  </si>
  <si>
    <t>Achievement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</si>
  <si>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</si>
  <si>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</si>
  <si>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</si>
  <si>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</si>
  <si>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</si>
  <si>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</si>
  <si>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</si>
  <si>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</si>
  <si>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</si>
  <si>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</si>
  <si>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</si>
  <si>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</si>
  <si>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</si>
  <si>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</si>
  <si>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</si>
  <si>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</si>
  <si>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</si>
  <si>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</si>
  <si>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E01, E02</t>
  </si>
  <si>
    <t>Session</t>
  </si>
  <si>
    <t>P03</t>
  </si>
  <si>
    <t>Center</t>
  </si>
  <si>
    <t>Times</t>
  </si>
  <si>
    <t>times</t>
  </si>
  <si>
    <t>person</t>
  </si>
  <si>
    <t>P05</t>
  </si>
  <si>
    <t>P06</t>
  </si>
  <si>
    <t>Latrine</t>
  </si>
  <si>
    <t>W07</t>
  </si>
  <si>
    <t>S18</t>
  </si>
  <si>
    <t>Events</t>
  </si>
  <si>
    <t>IDP</t>
  </si>
  <si>
    <t>W25</t>
  </si>
  <si>
    <t>Settlements</t>
  </si>
  <si>
    <t>S02</t>
  </si>
  <si>
    <t>Shelters</t>
  </si>
  <si>
    <t>S01</t>
  </si>
  <si>
    <t>Kits</t>
  </si>
  <si>
    <t>S06</t>
  </si>
  <si>
    <t>Date</t>
  </si>
  <si>
    <t>Village Tract</t>
  </si>
  <si>
    <t>Location/Site</t>
  </si>
  <si>
    <t>Sector</t>
  </si>
  <si>
    <t>Subsector</t>
  </si>
  <si>
    <t>Men</t>
  </si>
  <si>
    <t>Women</t>
  </si>
  <si>
    <t>Boys</t>
  </si>
  <si>
    <t>Girls</t>
  </si>
  <si>
    <t>New_Boys</t>
  </si>
  <si>
    <t>New_Total</t>
  </si>
  <si>
    <t>PWD</t>
  </si>
  <si>
    <t>Supported Items Name</t>
  </si>
  <si>
    <t>Check</t>
  </si>
  <si>
    <t>Du kahtawng</t>
  </si>
  <si>
    <t>Lisu Boarding - House</t>
  </si>
  <si>
    <t>AD 2000 TharthananCompound</t>
  </si>
  <si>
    <t>Mamouk</t>
  </si>
  <si>
    <t>Momauk Baptist Church</t>
  </si>
  <si>
    <t>Robert Church</t>
  </si>
  <si>
    <t>Mai Na</t>
  </si>
  <si>
    <t>Mai Na KBC Bawng Ring</t>
  </si>
  <si>
    <t>Waingmaw LBC Zonal</t>
  </si>
  <si>
    <t>Mading Baptist Church</t>
  </si>
  <si>
    <t>Qrt.2 Myo Ma</t>
  </si>
  <si>
    <t>Rebort Church</t>
  </si>
  <si>
    <t>Pauk Kone</t>
  </si>
  <si>
    <t>Tatkone</t>
  </si>
  <si>
    <t>Nawng Nang</t>
  </si>
  <si>
    <t>Rada Kung</t>
  </si>
  <si>
    <t>Mye Myit</t>
  </si>
  <si>
    <t>Mai Na Sut Chyai</t>
  </si>
  <si>
    <t xml:space="preserve">Njang Dung Baptist Church </t>
  </si>
  <si>
    <t>Thar Gaya Lisu</t>
  </si>
  <si>
    <t>Waingmaw Lhaovo Zonal</t>
  </si>
  <si>
    <t>Man Pya San Pya</t>
  </si>
  <si>
    <t>Mai Na Catholic  (St.Joseph)</t>
  </si>
  <si>
    <t>Mai Na Lawang (Camp)</t>
  </si>
  <si>
    <t>Hand Washing</t>
  </si>
  <si>
    <t xml:space="preserve">Momauk </t>
  </si>
  <si>
    <t>Disel</t>
  </si>
  <si>
    <t>Momauk RC (ManBung)</t>
  </si>
  <si>
    <t>Shwe Gu</t>
  </si>
  <si>
    <t xml:space="preserve">Personal Hygiene </t>
  </si>
  <si>
    <t>အမျိုးသားများအားသီးသန့် Gender &amp; Sex အကြောင်းကို ဆွေးနွေးခဲ့သည် ။</t>
  </si>
  <si>
    <t>အကြမ်းဖက်အမျိုးအစား အကြောင်းနှင့် နောက်ဆက်တွဲဆိုးကျိုးအကြောင်းဆွေးနွေးခဲ့သည် ။</t>
  </si>
  <si>
    <t xml:space="preserve">AD 2000 </t>
  </si>
  <si>
    <t>မိမိ စိတ်ဖိစီးတဲ့အခါ ဖြစ်တတ်သော အပြုအမူ၏ ဆိုးကျိုး ကောင်းကျိုးများကိုဝိုင်းဖွဲ၍ ဆွေးနွေးခဲ့သည် ။</t>
  </si>
  <si>
    <t>Momauk KBC ( Edin )</t>
  </si>
  <si>
    <t>Momauk KBC (Agri)</t>
  </si>
  <si>
    <t>Rada Kawng A</t>
  </si>
  <si>
    <t>အစားအသောက်အ၀တ်အထည်အသုံးအဆောင်များပံ့ပိုးပေးခဲ့ပါသည်။</t>
  </si>
  <si>
    <t>Momauk KBC ( Hka Nan )</t>
  </si>
  <si>
    <t>ဆေးခန်းညွှန်းပို့ခဲ့ပါသည်။</t>
  </si>
  <si>
    <t>ခရီးစရိတ်ရှင်းပေးခြင်းဖြင့်ပါသည်။</t>
  </si>
  <si>
    <t>A waresess အစီစဉ်ကို အမျိုးသား/သမီးများ ပေါင်းပြီးလုပ်ဆောင်ခဲ့သည်။ PSEA အကြောင်းကို UNFPA posters ကိုပြပြီး ရှင်းပြမှုကိုလုပ်ဆောင်ခဲ့သည်။GBV နှင့်ဆိုင်သော Gameအစီစဉ်ကို လုပ်ဆောင်ပြီး မေးခွန်း အမေး/ဖြေ များကိုလည်းလုပ်ဆောင်ခဲ့သည်။</t>
  </si>
  <si>
    <t>အမျိုးသားများ သီသန့်လုပ်ဆောင်သော အစီစဉ်ဖြစ်ပါသည်။ မိမိcamp နှင့် မိမိပတ်ဝန်းကျင် တွင်တွေ့ရသော ကျား/မ ခွဲခြားဆက်ဆံ နေမှုအခြေအနေကို ဆွေးနွေးတင်ပြသော အစီစဉ်လုပ်ဆောင်ခဲ့သည်။ မိမိFamilyတွင်လည်း မဖြစ်စေရန် ကြိုတင်ကာကွယ်ဖို့လည်း ဆွေးနွေးခဲ့သည်။</t>
  </si>
  <si>
    <t>GBV awareness ကိုအမျိုးသား/သမီးပေါင်းပြီး လုပ်ဆောင်ခဲ့သည်။ GBV tree အကြောင်ကိုရှင်းပြပြီး ကျား/မ group ခွဲပြီး GBV အမျိုးအစားနှင့် အခြေခံအရင်းမြစ်အကြောင်းကို ရှင်းပြသည်။ GBV နှင့်ဆိုင်သော မေးခွန်း အမေး/ဖြေများကိုလည်း လုပ်ဆောင်ခဲ့သည်။</t>
  </si>
  <si>
    <t>Tatkone Galile Baptist Church</t>
  </si>
  <si>
    <t>GBV awareness ကိုအမျိုးသား/သမျိုးပေါင်းပြီးလုပ်ဆောင်ခဲ့သည်။  သားဆက်ခြားနည်းလမ်း အမျိုးမျိုးအကြောင်းကို Group လိုက်ဆွေးနွေးမှုကို လုပ်ဆောင်ပြီး ပြန်လည်ရှင်းပြမှုကို လုပ်ဆောင်ခဲ့သည်။ PSEA အကြောင်းကိုလည်း UNFPA poster ပြပြီးရှင်းပြခဲ့သည်။</t>
  </si>
  <si>
    <t>Nawng Pung RC Camp</t>
  </si>
  <si>
    <t>GBV ကြောင်းကို Mobile အနေဖြစ် Nawng Pung RC Campတွင်လုပ်ဆောင်ခဲ့သည်။ GBV Basic awareness ကိုလုပ်ဆောင်ခဲ့သည်။ အခြခံအရင်းအမြစ် အကြောင်းကိုလည်း group လိုက်ဆွေးနွေးမှုများလုပ်ဆောင်ခဲ့သည်။</t>
  </si>
  <si>
    <t>GBV ဖြစ်နိုင်သော မိသားစုများတွင် home visit အစီစဉ်သွားလုပ်သည်။</t>
  </si>
  <si>
    <t>Tatkone San Pya KBC</t>
  </si>
  <si>
    <t>အမျိုးသမီးနှင့် ကလေးငယ်များ၏ လုံခြုံရေးအတွက် အိမ်သာ၊ ရေချိုးခန်းနှင့် မီး အတွက်ပြုပြင်မှု အတွက်သေးစား ထောက်ပံ့မှုအတွက် စစ်ဆေးမှုလုပ်ဆောင်ခဲ့သည်။</t>
  </si>
  <si>
    <t>Tatkone COC</t>
  </si>
  <si>
    <t xml:space="preserve">Dancing, Game ဦးဆောင်ရန်အတွက် လိုအပ်သော IEC Sound Box, ချိုချဉ် များကို ပြင်ဆင်သွားခြင်း </t>
  </si>
  <si>
    <t xml:space="preserve">Jan Mai Kawng RC </t>
  </si>
  <si>
    <t xml:space="preserve">Game ,Dancing အတွက် လိုအပ်‌သော IEC, Sound Box, ကြိုး၊ သည်ကွင်း များကို ပြင်ဆင် သွားခြင်း </t>
  </si>
  <si>
    <t>သီချင်းဆို၊အက အတွက် Sound Box, နှင့်  လေ့ကျင့်ခန်း အတွက်လိုအပ်သော IEC များကိုပြင်ဆင်သွားခြင်း</t>
  </si>
  <si>
    <t>အိမ်သာ အကာပြုပြင်ရန် အတွက် ပြင်၊ သွပ်များ လိုအပ်နေမူကို တွေ့ ရှိ ၍ စခန်းတာဝန်ခံ ၊ CCCM အဖွဲ့များ နှင့် ဆွေးနွေးမူ ပြုလုပ်ပြီး သက်ဆိုင်ရာသို့ တင်ပြပေးခြင်း</t>
  </si>
  <si>
    <t>Lekone Betlehlem</t>
  </si>
  <si>
    <t>ဘုရားကြီးကျောင်း</t>
  </si>
  <si>
    <t>Dance,Game,Toothpase,Soap</t>
  </si>
  <si>
    <t>မာန်အောင်ကျောင်း</t>
  </si>
  <si>
    <t>Hkat Cho</t>
  </si>
  <si>
    <t>ဝိဇယာရာမကျောင်း</t>
  </si>
  <si>
    <t>Waing Maw AG</t>
  </si>
  <si>
    <t xml:space="preserve">GBV , Oil , Game </t>
  </si>
  <si>
    <t>GBV Session , Oil , Game</t>
  </si>
  <si>
    <t>Man Pya (Sut Chyai)</t>
  </si>
  <si>
    <t>Dance,Game,Toomapase,Soap</t>
  </si>
  <si>
    <t>Sum of Men</t>
  </si>
  <si>
    <t>Sum of Women</t>
  </si>
  <si>
    <t>Sum of Boys</t>
  </si>
  <si>
    <t>Sum of Girls</t>
  </si>
  <si>
    <t>Sum of Total</t>
  </si>
  <si>
    <t>Months (Date)</t>
  </si>
  <si>
    <t>Count of Location/Site</t>
  </si>
  <si>
    <t>Feb</t>
  </si>
  <si>
    <t>Dec</t>
  </si>
  <si>
    <t>Jan</t>
  </si>
  <si>
    <t>Nov</t>
  </si>
  <si>
    <t>Activities</t>
  </si>
  <si>
    <t>Sum of Male</t>
  </si>
  <si>
    <t>Sum of Female</t>
  </si>
  <si>
    <t>Count of Camps/Village Name</t>
  </si>
  <si>
    <t>Sum of WASH</t>
  </si>
  <si>
    <t>Sum of Shelter</t>
  </si>
  <si>
    <t>Implementation</t>
  </si>
  <si>
    <t>ReportPeriod</t>
  </si>
  <si>
    <t>New_Men</t>
  </si>
  <si>
    <t>New_Women</t>
  </si>
  <si>
    <t>New_Girls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</si>
</sst>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d&quot;-&quot;mmm&quot;-&quot;yyyy"/>
    <numFmt numFmtId="166" formatCode="&quot;-&quot;mmmm&quot;-&quot;"/>
    <numFmt numFmtId="167" formatCode="[$-409]mmmm\ d\,\ yyyy;@"/>
    <numFmt numFmtId="168" formatCode="_(* #,##0_);_(* \(#,##0\);_(* &quot;-&quot;??_);_(@_)"/>
    <numFmt numFmtId="169" formatCode="[$]d\ mmm\ yyyy;@" x16r2:formatCode16="[$-en-001,1]d\ mmm\ yyyy;@"/>
    <numFmt numFmtId="170" formatCode="m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Pyidaungsu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9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9"/>
      </top>
      <bottom style="thin">
        <color theme="4" tint="0.39997558519241921"/>
      </bottom>
      <diagonal/>
    </border>
    <border>
      <left/>
      <right/>
      <top style="thin">
        <color theme="9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9"/>
      </top>
      <bottom style="thin">
        <color theme="4" tint="0.39997558519241921"/>
      </bottom>
      <diagonal/>
    </border>
    <border>
      <left style="thin">
        <color theme="9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7" fontId="1" fillId="0" borderId="0"/>
    <xf numFmtId="164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1" fontId="3" fillId="0" borderId="0" xfId="1" applyNumberFormat="1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4" fillId="0" borderId="0" xfId="0" applyFont="1"/>
    <xf numFmtId="168" fontId="0" fillId="0" borderId="1" xfId="0" applyNumberForma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vertical="center"/>
    </xf>
    <xf numFmtId="168" fontId="8" fillId="0" borderId="0" xfId="2" applyNumberFormat="1" applyFont="1" applyFill="1" applyBorder="1"/>
    <xf numFmtId="168" fontId="0" fillId="0" borderId="0" xfId="2" applyNumberFormat="1" applyFont="1" applyFill="1" applyBorder="1"/>
    <xf numFmtId="0" fontId="0" fillId="0" borderId="0" xfId="0" applyAlignment="1">
      <alignment horizontal="center"/>
    </xf>
    <xf numFmtId="0" fontId="8" fillId="3" borderId="0" xfId="0" applyFont="1" applyFill="1"/>
    <xf numFmtId="0" fontId="7" fillId="3" borderId="0" xfId="0" applyFont="1" applyFill="1" applyAlignment="1">
      <alignment vertical="center"/>
    </xf>
    <xf numFmtId="168" fontId="8" fillId="3" borderId="0" xfId="2" applyNumberFormat="1" applyFont="1" applyFill="1" applyBorder="1"/>
    <xf numFmtId="168" fontId="0" fillId="3" borderId="0" xfId="2" applyNumberFormat="1" applyFont="1" applyFill="1" applyBorder="1"/>
    <xf numFmtId="168" fontId="8" fillId="0" borderId="0" xfId="0" applyNumberFormat="1" applyFont="1"/>
    <xf numFmtId="0" fontId="9" fillId="0" borderId="0" xfId="0" applyFont="1"/>
    <xf numFmtId="168" fontId="0" fillId="0" borderId="0" xfId="2" applyNumberFormat="1" applyFont="1" applyFill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168" fontId="4" fillId="0" borderId="1" xfId="2" applyNumberFormat="1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8" fontId="0" fillId="0" borderId="1" xfId="2" applyNumberFormat="1" applyFont="1" applyFill="1" applyBorder="1"/>
    <xf numFmtId="168" fontId="0" fillId="0" borderId="0" xfId="0" applyNumberForma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pivotButton="1"/>
    <xf numFmtId="0" fontId="0" fillId="6" borderId="7" xfId="0" applyFill="1" applyBorder="1"/>
    <xf numFmtId="0" fontId="0" fillId="6" borderId="4" xfId="0" applyFill="1" applyBorder="1"/>
    <xf numFmtId="0" fontId="0" fillId="0" borderId="7" xfId="0" applyBorder="1"/>
    <xf numFmtId="0" fontId="0" fillId="0" borderId="4" xfId="0" applyBorder="1"/>
    <xf numFmtId="0" fontId="0" fillId="3" borderId="7" xfId="0" applyFill="1" applyBorder="1"/>
    <xf numFmtId="0" fontId="0" fillId="3" borderId="4" xfId="0" applyFill="1" applyBorder="1"/>
    <xf numFmtId="168" fontId="0" fillId="6" borderId="7" xfId="2" applyNumberFormat="1" applyFont="1" applyFill="1" applyBorder="1"/>
    <xf numFmtId="168" fontId="0" fillId="0" borderId="7" xfId="2" applyNumberFormat="1" applyFont="1" applyBorder="1"/>
    <xf numFmtId="0" fontId="0" fillId="4" borderId="7" xfId="0" applyFill="1" applyBorder="1"/>
    <xf numFmtId="168" fontId="0" fillId="4" borderId="7" xfId="2" applyNumberFormat="1" applyFont="1" applyFill="1" applyBorder="1"/>
    <xf numFmtId="0" fontId="0" fillId="4" borderId="4" xfId="0" applyFill="1" applyBorder="1"/>
    <xf numFmtId="0" fontId="8" fillId="5" borderId="7" xfId="0" applyFont="1" applyFill="1" applyBorder="1"/>
    <xf numFmtId="0" fontId="0" fillId="0" borderId="11" xfId="0" applyBorder="1"/>
    <xf numFmtId="168" fontId="0" fillId="0" borderId="10" xfId="2" applyNumberFormat="1" applyFont="1" applyBorder="1"/>
    <xf numFmtId="0" fontId="0" fillId="0" borderId="13" xfId="0" applyBorder="1"/>
    <xf numFmtId="0" fontId="0" fillId="0" borderId="14" xfId="0" applyBorder="1"/>
    <xf numFmtId="0" fontId="0" fillId="6" borderId="11" xfId="0" applyFill="1" applyBorder="1"/>
    <xf numFmtId="0" fontId="0" fillId="6" borderId="13" xfId="0" applyFill="1" applyBorder="1"/>
    <xf numFmtId="0" fontId="0" fillId="6" borderId="14" xfId="0" applyFill="1" applyBorder="1"/>
    <xf numFmtId="0" fontId="0" fillId="3" borderId="11" xfId="0" applyFill="1" applyBorder="1"/>
    <xf numFmtId="0" fontId="0" fillId="3" borderId="13" xfId="0" applyFill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168" fontId="4" fillId="0" borderId="16" xfId="0" applyNumberFormat="1" applyFont="1" applyBorder="1"/>
    <xf numFmtId="0" fontId="4" fillId="0" borderId="20" xfId="0" applyFont="1" applyBorder="1"/>
    <xf numFmtId="0" fontId="4" fillId="0" borderId="5" xfId="0" applyFont="1" applyBorder="1"/>
    <xf numFmtId="0" fontId="4" fillId="0" borderId="6" xfId="0" applyFont="1" applyBorder="1"/>
    <xf numFmtId="0" fontId="11" fillId="2" borderId="2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7" xfId="0" applyFont="1" applyBorder="1"/>
    <xf numFmtId="0" fontId="0" fillId="0" borderId="10" xfId="0" applyBorder="1"/>
    <xf numFmtId="0" fontId="0" fillId="3" borderId="10" xfId="0" applyFill="1" applyBorder="1"/>
    <xf numFmtId="0" fontId="8" fillId="3" borderId="7" xfId="0" applyFont="1" applyFill="1" applyBorder="1"/>
    <xf numFmtId="0" fontId="0" fillId="6" borderId="10" xfId="0" applyFill="1" applyBorder="1"/>
    <xf numFmtId="0" fontId="0" fillId="0" borderId="12" xfId="0" applyBorder="1"/>
    <xf numFmtId="0" fontId="0" fillId="6" borderId="12" xfId="0" applyFill="1" applyBorder="1"/>
    <xf numFmtId="0" fontId="0" fillId="3" borderId="12" xfId="0" applyFill="1" applyBorder="1"/>
    <xf numFmtId="0" fontId="7" fillId="0" borderId="7" xfId="0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168" fontId="8" fillId="0" borderId="7" xfId="2" applyNumberFormat="1" applyFont="1" applyBorder="1"/>
    <xf numFmtId="168" fontId="0" fillId="6" borderId="10" xfId="2" applyNumberFormat="1" applyFont="1" applyFill="1" applyBorder="1"/>
    <xf numFmtId="168" fontId="8" fillId="3" borderId="7" xfId="2" applyNumberFormat="1" applyFont="1" applyFill="1" applyBorder="1"/>
    <xf numFmtId="168" fontId="8" fillId="5" borderId="7" xfId="2" applyNumberFormat="1" applyFont="1" applyFill="1" applyBorder="1"/>
    <xf numFmtId="168" fontId="0" fillId="3" borderId="7" xfId="2" applyNumberFormat="1" applyFont="1" applyFill="1" applyBorder="1"/>
    <xf numFmtId="168" fontId="0" fillId="5" borderId="7" xfId="2" applyNumberFormat="1" applyFont="1" applyFill="1" applyBorder="1"/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14" xfId="0" applyFill="1" applyBorder="1"/>
    <xf numFmtId="0" fontId="0" fillId="3" borderId="8" xfId="0" applyFill="1" applyBorder="1"/>
    <xf numFmtId="0" fontId="0" fillId="6" borderId="23" xfId="0" applyFill="1" applyBorder="1"/>
    <xf numFmtId="0" fontId="0" fillId="0" borderId="22" xfId="0" applyBorder="1"/>
    <xf numFmtId="0" fontId="0" fillId="0" borderId="23" xfId="0" applyBorder="1"/>
    <xf numFmtId="0" fontId="3" fillId="0" borderId="23" xfId="0" applyFont="1" applyBorder="1" applyAlignment="1">
      <alignment wrapText="1"/>
    </xf>
    <xf numFmtId="0" fontId="2" fillId="6" borderId="23" xfId="0" applyFont="1" applyFill="1" applyBorder="1"/>
    <xf numFmtId="0" fontId="2" fillId="0" borderId="23" xfId="0" applyFont="1" applyBorder="1"/>
    <xf numFmtId="1" fontId="3" fillId="6" borderId="23" xfId="1" applyNumberFormat="1" applyFont="1" applyFill="1" applyBorder="1" applyAlignment="1">
      <alignment wrapText="1"/>
    </xf>
    <xf numFmtId="1" fontId="3" fillId="0" borderId="23" xfId="1" applyNumberFormat="1" applyFont="1" applyBorder="1" applyAlignment="1">
      <alignment wrapText="1"/>
    </xf>
    <xf numFmtId="0" fontId="0" fillId="6" borderId="25" xfId="0" applyFill="1" applyBorder="1"/>
    <xf numFmtId="0" fontId="12" fillId="7" borderId="24" xfId="0" applyFont="1" applyFill="1" applyBorder="1" applyAlignment="1">
      <alignment horizontal="center"/>
    </xf>
    <xf numFmtId="17" fontId="4" fillId="0" borderId="0" xfId="0" applyNumberFormat="1" applyFont="1" applyAlignment="1">
      <alignment horizontal="center" vertical="center"/>
    </xf>
    <xf numFmtId="0" fontId="0" fillId="6" borderId="8" xfId="0" applyFill="1" applyBorder="1"/>
    <xf numFmtId="0" fontId="0" fillId="6" borderId="3" xfId="0" applyFill="1" applyBorder="1"/>
    <xf numFmtId="0" fontId="0" fillId="6" borderId="9" xfId="0" applyFill="1" applyBorder="1"/>
    <xf numFmtId="168" fontId="0" fillId="6" borderId="8" xfId="2" applyNumberFormat="1" applyFont="1" applyFill="1" applyBorder="1"/>
    <xf numFmtId="0" fontId="11" fillId="7" borderId="25" xfId="0" applyFont="1" applyFill="1" applyBorder="1"/>
    <xf numFmtId="0" fontId="0" fillId="6" borderId="25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9" xfId="0" applyBorder="1"/>
    <xf numFmtId="0" fontId="4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30" xfId="0" applyFont="1" applyBorder="1"/>
    <xf numFmtId="0" fontId="0" fillId="6" borderId="34" xfId="0" applyFill="1" applyBorder="1"/>
    <xf numFmtId="0" fontId="0" fillId="0" borderId="34" xfId="0" applyBorder="1"/>
    <xf numFmtId="165" fontId="2" fillId="0" borderId="0" xfId="0" applyNumberFormat="1" applyFont="1"/>
    <xf numFmtId="166" fontId="2" fillId="0" borderId="0" xfId="0" applyNumberFormat="1" applyFont="1"/>
    <xf numFmtId="15" fontId="0" fillId="0" borderId="0" xfId="0" applyNumberFormat="1"/>
    <xf numFmtId="169" fontId="0" fillId="0" borderId="0" xfId="0" applyNumberFormat="1"/>
    <xf numFmtId="170" fontId="0" fillId="0" borderId="0" xfId="0" applyNumberFormat="1"/>
    <xf numFmtId="15" fontId="13" fillId="0" borderId="0" xfId="0" applyNumberFormat="1" applyFont="1"/>
    <xf numFmtId="169" fontId="13" fillId="0" borderId="0" xfId="0" applyNumberFormat="1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right"/>
    </xf>
    <xf numFmtId="0" fontId="0" fillId="0" borderId="0" xfId="0" applyNumberFormat="1"/>
  </cellXfs>
  <cellStyles count="3">
    <cellStyle name="Comma 2" xfId="2" xr:uid="{97637696-4E9C-427F-914F-992999460C4E}"/>
    <cellStyle name="Normal" xfId="0" builtinId="0"/>
    <cellStyle name="Normal 2 48" xfId="1" xr:uid="{138584D5-5FF2-4043-A9CC-791034285E2B}"/>
  </cellStyles>
  <dxfs count="82">
    <dxf>
      <numFmt numFmtId="170" formatCode="mmm"/>
      <fill>
        <patternFill patternType="none">
          <bgColor auto="1"/>
        </patternFill>
      </fill>
    </dxf>
    <dxf>
      <numFmt numFmtId="170" formatCode="mmm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169" formatCode="[$]d\ mmm\ yyyy;@" x16r2:formatCode16="[$-en-001,1]d\ mmm\ yyyy;@"/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169" formatCode="[$]d\ mmm\ yyyy;@" x16r2:formatCode16="[$-en-001,1]d\ mmm\ yyyy;@"/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169" formatCode="[$]d\ mmm\ yyyy;@" x16r2:formatCode16="[$-en-001,1]d\ mmm\ yyyy;@"/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169" formatCode="[$]d\ mmm\ yyyy;@" x16r2:formatCode16="[$-en-001,1]d\ mmm\ yyyy;@"/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20" formatCode="dd\-mmm\-yy"/>
      <fill>
        <patternFill patternType="none">
          <bgColor auto="1"/>
        </patternFill>
      </fill>
    </dxf>
    <dxf>
      <numFmt numFmtId="169" formatCode="[$]d\ mmm\ yyyy;@" x16r2:formatCode16="[$-en-001,1]d\ mmm\ yyyy;@"/>
    </dxf>
    <dxf>
      <numFmt numFmtId="169" formatCode="[$]d\ mmm\ yyyy;@" x16r2:formatCode16="[$-en-001,1]d\ mmm\ yyyy;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8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26" Type="http://schemas.openxmlformats.org/officeDocument/2006/relationships/customXml" Target="../customXml/item7.xml"/><Relationship Id="rId39" Type="http://schemas.openxmlformats.org/officeDocument/2006/relationships/customXml" Target="../customXml/item20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38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40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[BHA_Data Collection Format.xlsx]Sheet3!PivotTable1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Banmaw</c:v>
                </c:pt>
                <c:pt idx="1">
                  <c:v>Mansi</c:v>
                </c:pt>
                <c:pt idx="2">
                  <c:v>Momauk</c:v>
                </c:pt>
                <c:pt idx="3">
                  <c:v>Momauk </c:v>
                </c:pt>
                <c:pt idx="4">
                  <c:v>Myitkyina</c:v>
                </c:pt>
                <c:pt idx="5">
                  <c:v>Shwe Gu</c:v>
                </c:pt>
                <c:pt idx="6">
                  <c:v>Waingmaw</c:v>
                </c:pt>
              </c:strCache>
            </c:strRef>
          </c:cat>
          <c:val>
            <c:numRef>
              <c:f>Sheet3!$B$2:$B$9</c:f>
              <c:numCache>
                <c:formatCode>General</c:formatCode>
                <c:ptCount val="7"/>
                <c:pt idx="0">
                  <c:v>2347</c:v>
                </c:pt>
                <c:pt idx="1">
                  <c:v>392</c:v>
                </c:pt>
                <c:pt idx="2">
                  <c:v>1</c:v>
                </c:pt>
                <c:pt idx="3">
                  <c:v>1375</c:v>
                </c:pt>
                <c:pt idx="4">
                  <c:v>1175</c:v>
                </c:pt>
                <c:pt idx="5">
                  <c:v>470</c:v>
                </c:pt>
                <c:pt idx="6">
                  <c:v>1646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3-474E-9CDF-CC253BC11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519087"/>
        <c:axId val="859520527"/>
      </c:barChart>
      <c:catAx>
        <c:axId val="85951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20527"/>
        <c:crosses val="autoZero"/>
        <c:auto val="1"/>
        <c:lblAlgn val="ctr"/>
        <c:lblOffset val="100"/>
        <c:noMultiLvlLbl val="0"/>
      </c:catAx>
      <c:valAx>
        <c:axId val="8595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1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7150CB-6F65-9BB5-A835-5CC3F79BB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df98-my.sharepoint.com/personal/ye_min_thwin_metta-myanmar_org/Documents/Documents/Metta%202023/1.%20Projects/BHA/720BHA23GR00259/1st%20report/BHA_Data%20Collection%20Combine%20Ja%20Ing.xlsx" TargetMode="External"/><Relationship Id="rId1" Type="http://schemas.openxmlformats.org/officeDocument/2006/relationships/externalLinkPath" Target="https://mdf98-my.sharepoint.com/personal/ye_min_thwin_metta-myanmar_org/Documents/Documents/Metta%202023/1.%20Projects/BHA/720BHA23GR00259/1st%20report/BHA_Data%20Collection%20Combine%20Ja%20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ites"/>
      <sheetName val="Lashio"/>
      <sheetName val="Menu"/>
      <sheetName val="Data Sheet"/>
      <sheetName val="Dashboard"/>
      <sheetName val="1st report"/>
      <sheetName val="Sheet1"/>
      <sheetName val="BHA_Data Collection Combine Ja 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a  Ing" id="{1781E1FA-83A3-4DFC-AC1D-41B66A18E949}" userId="nshai.jaing@metta-myanmar.org" providerId="PeoplePicker"/>
  <person displayName="Ye Min Thwin" id="{43CF4E75-B720-47E7-AAB9-3019D66901EC}" userId="S::ye.min.thwin@metta-myanmar.org::391f3f16-a6a9-447e-975c-6c979267062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78.541637615737" createdVersion="8" refreshedVersion="8" minRefreshableVersion="3" recordCount="96" xr:uid="{53C7D3A4-F9AF-4BA4-BF76-BF85F24A6EB1}">
  <cacheSource type="worksheet">
    <worksheetSource name="Sites"/>
  </cacheSource>
  <cacheFields count="18">
    <cacheField name="No" numFmtId="0">
      <sharedItems containsSemiMixedTypes="0" containsString="0" containsNumber="1" containsInteger="1" minValue="1" maxValue="60"/>
    </cacheField>
    <cacheField name="State" numFmtId="0">
      <sharedItems count="3">
        <s v="Lashio"/>
        <s v="Kachin"/>
        <s v="Myitkyina" u="1"/>
      </sharedItems>
    </cacheField>
    <cacheField name="Office" numFmtId="0">
      <sharedItems/>
    </cacheField>
    <cacheField name="Area" numFmtId="0">
      <sharedItems/>
    </cacheField>
    <cacheField name="Townhsip" numFmtId="0">
      <sharedItems count="15">
        <s v="Kutkai"/>
        <s v="Lashio"/>
        <s v="Mansi"/>
        <s v="Mantone"/>
        <s v="Muse"/>
        <s v="Namhkam"/>
        <s v="Namtu"/>
        <s v="Theinni"/>
        <s v="Banmaw"/>
        <s v="Chipwi"/>
        <s v="Momauk"/>
        <s v="Myitkyina"/>
        <s v="Shwegu"/>
        <s v="Tanai"/>
        <s v="Waingmaw"/>
      </sharedItems>
    </cacheField>
    <cacheField name="Camps/Village Name" numFmtId="0">
      <sharedItems/>
    </cacheField>
    <cacheField name="HHs" numFmtId="0">
      <sharedItems containsSemiMixedTypes="0" containsString="0" containsNumber="1" containsInteger="1" minValue="0" maxValue="1521"/>
    </cacheField>
    <cacheField name="Male" numFmtId="0">
      <sharedItems containsSemiMixedTypes="0" containsString="0" containsNumber="1" containsInteger="1" minValue="32" maxValue="4200"/>
    </cacheField>
    <cacheField name="Female" numFmtId="0">
      <sharedItems containsSemiMixedTypes="0" containsString="0" containsNumber="1" containsInteger="1" minValue="27" maxValue="4321"/>
    </cacheField>
    <cacheField name="Total" numFmtId="0">
      <sharedItems containsSemiMixedTypes="0" containsString="0" containsNumber="1" containsInteger="1" minValue="65" maxValue="8521"/>
    </cacheField>
    <cacheField name="WASH" numFmtId="0">
      <sharedItems containsString="0" containsBlank="1" containsNumber="1" containsInteger="1" minValue="1" maxValue="1"/>
    </cacheField>
    <cacheField name="Shelter" numFmtId="0">
      <sharedItems containsString="0" containsBlank="1" containsNumber="1" containsInteger="1" minValue="1" maxValue="1"/>
    </cacheField>
    <cacheField name="NFIs" numFmtId="0">
      <sharedItems containsString="0" containsBlank="1" containsNumber="1" containsInteger="1" minValue="1" maxValue="1"/>
    </cacheField>
    <cacheField name="Livelihood" numFmtId="0">
      <sharedItems containsString="0" containsBlank="1" containsNumber="1" containsInteger="1" minValue="1" maxValue="1"/>
    </cacheField>
    <cacheField name="Protection" numFmtId="0">
      <sharedItems containsString="0" containsBlank="1" containsNumber="1" containsInteger="1" minValue="1" maxValue="1"/>
    </cacheField>
    <cacheField name="Protection GBV" numFmtId="0">
      <sharedItems containsString="0" containsBlank="1" containsNumber="1" containsInteger="1" minValue="1" maxValue="1"/>
    </cacheField>
    <cacheField name="IDP/Host" numFmtId="0">
      <sharedItems containsBlank="1"/>
    </cacheField>
    <cacheField name="Remar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ELL" refreshedDate="45387.006451504632" createdVersion="8" refreshedVersion="8" minRefreshableVersion="3" recordCount="132" xr:uid="{A826FDCB-907F-41A5-A154-01C8215C6260}">
  <cacheSource type="worksheet">
    <worksheetSource name="DataEntry"/>
  </cacheSource>
  <cacheFields count="25">
    <cacheField name="Date" numFmtId="15">
      <sharedItems containsSemiMixedTypes="0" containsNonDate="0" containsDate="1" containsString="0" minDate="2014-02-13T00:00:00" maxDate="2027-02-10T00:00:00" count="52">
        <d v="2023-11-25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2T00:00:00"/>
        <d v="2023-12-27T00:00:00"/>
        <d v="2023-12-28T00:00:00"/>
        <d v="2023-12-29T00:00:00"/>
        <d v="2023-12-30T00:00:00"/>
        <d v="2024-01-04T00:00:00"/>
        <d v="2024-02-03T00:00:00"/>
        <d v="2024-02-05T00:00:00"/>
        <d v="2024-02-08T00:00:00"/>
        <d v="2024-02-09T00:00:00"/>
        <d v="2024-02-10T00:00:00"/>
        <d v="2024-02-13T00:00:00"/>
        <d v="2024-02-14T00:00:00"/>
        <d v="2024-02-15T00:00:00"/>
        <d v="2024-02-20T00:00:00"/>
        <d v="2024-02-21T00:00:00"/>
        <d v="2024-02-22T00:00:00"/>
        <d v="2024-02-23T00:00:00"/>
        <d v="2024-02-24T00:00:00"/>
        <d v="2024-02-27T00:00:00"/>
        <d v="2024-02-16T00:00:00"/>
        <d v="2024-02-19T00:00:00"/>
        <d v="2024-02-07T00:00:00"/>
        <d v="2024-02-02T00:00:00"/>
        <d v="2024-02-06T00:00:00"/>
        <d v="2024-02-12T00:00:00"/>
        <d v="2024-02-18T00:00:00"/>
        <d v="2024-02-26T00:00:00"/>
        <d v="2024-02-29T00:00:00"/>
        <d v="2014-02-13T00:00:00" u="1"/>
        <d v="2027-02-09T00:00:00" u="1"/>
      </sharedItems>
      <fieldGroup par="24"/>
    </cacheField>
    <cacheField name="Office" numFmtId="169">
      <sharedItems/>
    </cacheField>
    <cacheField name="State" numFmtId="0">
      <sharedItems/>
    </cacheField>
    <cacheField name="Township" numFmtId="0">
      <sharedItems count="7">
        <s v="Myitkyina"/>
        <s v="Banmaw"/>
        <s v="Momauk"/>
        <s v="Waingmaw"/>
        <s v="Momauk "/>
        <s v="Shwe Gu"/>
        <s v="Mansi"/>
      </sharedItems>
    </cacheField>
    <cacheField name="Village Tract" numFmtId="0">
      <sharedItems/>
    </cacheField>
    <cacheField name="Location/Site" numFmtId="0">
      <sharedItems/>
    </cacheField>
    <cacheField name="Sector" numFmtId="0">
      <sharedItems count="2">
        <s v="Protection"/>
        <s v="WASH"/>
      </sharedItems>
    </cacheField>
    <cacheField name="Subsector" numFmtId="0">
      <sharedItems containsBlank="1"/>
    </cacheField>
    <cacheField name="Implementation" numFmtId="0">
      <sharedItems/>
    </cacheField>
    <cacheField name="Men" numFmtId="0">
      <sharedItems containsString="0" containsBlank="1" containsNumber="1" containsInteger="1" minValue="1" maxValue="251"/>
    </cacheField>
    <cacheField name="Women" numFmtId="0">
      <sharedItems containsString="0" containsBlank="1" containsNumber="1" containsInteger="1" minValue="1" maxValue="282"/>
    </cacheField>
    <cacheField name="Boys" numFmtId="0">
      <sharedItems containsString="0" containsBlank="1" containsNumber="1" containsInteger="1" minValue="1" maxValue="172"/>
    </cacheField>
    <cacheField name="Girls" numFmtId="0">
      <sharedItems containsString="0" containsBlank="1" containsNumber="1" containsInteger="1" minValue="1" maxValue="154"/>
    </cacheField>
    <cacheField name="Total" numFmtId="0">
      <sharedItems containsSemiMixedTypes="0" containsString="0" containsNumber="1" containsInteger="1" minValue="0" maxValue="825"/>
    </cacheField>
    <cacheField name="New_Men" numFmtId="0">
      <sharedItems containsString="0" containsBlank="1" containsNumber="1" containsInteger="1" minValue="2" maxValue="251"/>
    </cacheField>
    <cacheField name="New_Women" numFmtId="0">
      <sharedItems containsString="0" containsBlank="1" containsNumber="1" containsInteger="1" minValue="1" maxValue="282"/>
    </cacheField>
    <cacheField name="New_Boys" numFmtId="0">
      <sharedItems containsString="0" containsBlank="1" containsNumber="1" containsInteger="1" minValue="1" maxValue="172"/>
    </cacheField>
    <cacheField name="New_Girls" numFmtId="0">
      <sharedItems containsString="0" containsBlank="1" containsNumber="1" containsInteger="1" minValue="1" maxValue="154"/>
    </cacheField>
    <cacheField name="New_Total" numFmtId="0">
      <sharedItems containsSemiMixedTypes="0" containsString="0" containsNumber="1" containsInteger="1" minValue="0" maxValue="825"/>
    </cacheField>
    <cacheField name="PWD" numFmtId="0">
      <sharedItems containsString="0" containsBlank="1" containsNumber="1" containsInteger="1" minValue="2" maxValue="112"/>
    </cacheField>
    <cacheField name="Supported Items Name" numFmtId="0">
      <sharedItems containsBlank="1"/>
    </cacheField>
    <cacheField name="Remark" numFmtId="0">
      <sharedItems containsBlank="1"/>
    </cacheField>
    <cacheField name="ReportPeriod" numFmtId="170">
      <sharedItems/>
    </cacheField>
    <cacheField name="Check" numFmtId="170">
      <sharedItems/>
    </cacheField>
    <cacheField name="Months (Date)" numFmtId="0" databaseField="0">
      <fieldGroup base="0">
        <rangePr groupBy="months" startDate="2023-11-25T00:00:00" endDate="2024-03-01T00:00:00"/>
        <groupItems count="14">
          <s v="&lt;25/1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3/2024"/>
        </groupItems>
      </fieldGroup>
    </cacheField>
  </cacheFields>
  <extLst>
    <ext xmlns:x14="http://schemas.microsoft.com/office/spreadsheetml/2009/9/main" uri="{725AE2AE-9491-48be-B2B4-4EB974FC3084}">
      <x14:pivotCacheDefinition pivotCacheId="8447551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22"/>
    <x v="0"/>
    <s v="Lashio"/>
    <s v="GCA"/>
    <x v="0"/>
    <s v="Aungtapyae"/>
    <n v="34"/>
    <n v="53"/>
    <n v="63"/>
    <n v="116"/>
    <m/>
    <m/>
    <m/>
    <m/>
    <n v="1"/>
    <n v="1"/>
    <m/>
    <m/>
  </r>
  <r>
    <n v="21"/>
    <x v="0"/>
    <s v="Lashio"/>
    <s v="GCA"/>
    <x v="0"/>
    <s v="Banlaw"/>
    <n v="36"/>
    <n v="106"/>
    <n v="85"/>
    <n v="191"/>
    <m/>
    <m/>
    <m/>
    <m/>
    <n v="1"/>
    <n v="1"/>
    <m/>
    <m/>
  </r>
  <r>
    <n v="14"/>
    <x v="0"/>
    <s v="Lashio"/>
    <s v="GCA"/>
    <x v="0"/>
    <s v="Kutkai (KBC) - 1"/>
    <n v="53"/>
    <n v="131"/>
    <n v="128"/>
    <n v="259"/>
    <n v="1"/>
    <m/>
    <m/>
    <m/>
    <n v="1"/>
    <n v="1"/>
    <m/>
    <m/>
  </r>
  <r>
    <n v="15"/>
    <x v="0"/>
    <s v="Lashio"/>
    <s v="GCA"/>
    <x v="0"/>
    <s v="Kutkai (KBC) - 2"/>
    <n v="34"/>
    <n v="75"/>
    <n v="84"/>
    <n v="159"/>
    <n v="1"/>
    <m/>
    <m/>
    <m/>
    <n v="1"/>
    <n v="1"/>
    <m/>
    <m/>
  </r>
  <r>
    <n v="18"/>
    <x v="0"/>
    <s v="Lashio"/>
    <s v="GCA"/>
    <x v="0"/>
    <s v="Loimeisa/ Maiyulay (old)"/>
    <n v="76"/>
    <n v="152"/>
    <n v="192"/>
    <n v="344"/>
    <m/>
    <m/>
    <m/>
    <m/>
    <n v="1"/>
    <n v="1"/>
    <m/>
    <m/>
  </r>
  <r>
    <n v="17"/>
    <x v="0"/>
    <s v="Lashio"/>
    <s v="GCA"/>
    <x v="0"/>
    <s v="Maiyulay (Hoko)"/>
    <n v="32"/>
    <n v="70"/>
    <n v="80"/>
    <n v="150"/>
    <m/>
    <m/>
    <m/>
    <m/>
    <n v="1"/>
    <n v="1"/>
    <m/>
    <m/>
  </r>
  <r>
    <n v="16"/>
    <x v="0"/>
    <s v="Lashio"/>
    <s v="GCA"/>
    <x v="0"/>
    <s v="Maiyulay (new)"/>
    <n v="65"/>
    <n v="161"/>
    <n v="193"/>
    <n v="354"/>
    <m/>
    <m/>
    <m/>
    <m/>
    <n v="1"/>
    <n v="1"/>
    <m/>
    <m/>
  </r>
  <r>
    <n v="20"/>
    <x v="0"/>
    <s v="Lashio"/>
    <s v="GCA"/>
    <x v="0"/>
    <s v="Manloi"/>
    <n v="22"/>
    <n v="57"/>
    <n v="37"/>
    <n v="94"/>
    <m/>
    <m/>
    <m/>
    <m/>
    <n v="1"/>
    <n v="1"/>
    <m/>
    <m/>
  </r>
  <r>
    <n v="12"/>
    <x v="0"/>
    <s v="Lashio"/>
    <s v="GCA"/>
    <x v="0"/>
    <s v="Mansa"/>
    <n v="70"/>
    <n v="207"/>
    <n v="209"/>
    <n v="416"/>
    <m/>
    <m/>
    <m/>
    <m/>
    <n v="1"/>
    <n v="1"/>
    <m/>
    <m/>
  </r>
  <r>
    <n v="23"/>
    <x v="0"/>
    <s v="Lashio"/>
    <s v="GCA"/>
    <x v="0"/>
    <s v="Mungsi (KBC)"/>
    <n v="39"/>
    <n v="99"/>
    <n v="108"/>
    <n v="207"/>
    <m/>
    <m/>
    <m/>
    <m/>
    <n v="1"/>
    <m/>
    <m/>
    <m/>
  </r>
  <r>
    <n v="24"/>
    <x v="0"/>
    <s v="Lashio"/>
    <s v="GCA"/>
    <x v="0"/>
    <s v="Mungsi (RC)"/>
    <n v="19"/>
    <n v="42"/>
    <n v="59"/>
    <n v="101"/>
    <m/>
    <m/>
    <m/>
    <m/>
    <n v="1"/>
    <m/>
    <m/>
    <m/>
  </r>
  <r>
    <n v="19"/>
    <x v="0"/>
    <s v="Lashio"/>
    <s v="GCA"/>
    <x v="0"/>
    <s v="Nampaka (KBC)"/>
    <n v="56"/>
    <n v="108"/>
    <n v="155"/>
    <n v="263"/>
    <n v="1"/>
    <m/>
    <m/>
    <m/>
    <n v="1"/>
    <n v="1"/>
    <m/>
    <m/>
  </r>
  <r>
    <n v="13"/>
    <x v="0"/>
    <s v="Lashio"/>
    <s v="GCA"/>
    <x v="0"/>
    <s v="Pangu"/>
    <n v="106"/>
    <n v="300"/>
    <n v="342"/>
    <n v="642"/>
    <n v="1"/>
    <m/>
    <m/>
    <m/>
    <n v="1"/>
    <n v="1"/>
    <m/>
    <m/>
  </r>
  <r>
    <n v="10"/>
    <x v="0"/>
    <s v="Lashio"/>
    <s v="GCA"/>
    <x v="0"/>
    <s v="Zup Awng"/>
    <n v="206"/>
    <n v="546"/>
    <n v="531"/>
    <n v="1077"/>
    <m/>
    <m/>
    <m/>
    <m/>
    <n v="1"/>
    <n v="1"/>
    <m/>
    <m/>
  </r>
  <r>
    <n v="11"/>
    <x v="0"/>
    <s v="Lashio"/>
    <s v="GCA"/>
    <x v="0"/>
    <s v="Zup Awng (RC)"/>
    <n v="27"/>
    <n v="52"/>
    <n v="80"/>
    <n v="132"/>
    <m/>
    <m/>
    <m/>
    <m/>
    <n v="1"/>
    <n v="1"/>
    <m/>
    <m/>
  </r>
  <r>
    <n v="9"/>
    <x v="0"/>
    <s v="Lashio"/>
    <s v="GCA"/>
    <x v="1"/>
    <s v="Manpying-12 miles"/>
    <n v="23"/>
    <n v="47"/>
    <n v="48"/>
    <n v="95"/>
    <m/>
    <m/>
    <m/>
    <m/>
    <n v="1"/>
    <m/>
    <m/>
    <m/>
  </r>
  <r>
    <n v="36"/>
    <x v="0"/>
    <s v="Lashio"/>
    <s v="GCA"/>
    <x v="2"/>
    <s v="Manwingyi (Host Families)"/>
    <n v="204"/>
    <n v="538"/>
    <n v="567"/>
    <n v="1105"/>
    <m/>
    <m/>
    <m/>
    <m/>
    <n v="1"/>
    <n v="1"/>
    <m/>
    <m/>
  </r>
  <r>
    <n v="31"/>
    <x v="0"/>
    <s v="Lashio"/>
    <s v="GCA"/>
    <x v="2"/>
    <s v="Manwingyi Cultural Compound (KBC)-2"/>
    <n v="118"/>
    <n v="310"/>
    <n v="344"/>
    <n v="654"/>
    <n v="1"/>
    <m/>
    <m/>
    <m/>
    <n v="1"/>
    <n v="1"/>
    <m/>
    <m/>
  </r>
  <r>
    <n v="32"/>
    <x v="0"/>
    <s v="Lashio"/>
    <s v="GCA"/>
    <x v="2"/>
    <s v="Manwingyi KBC-1"/>
    <n v="128"/>
    <n v="273"/>
    <n v="259"/>
    <n v="532"/>
    <n v="1"/>
    <m/>
    <m/>
    <m/>
    <n v="1"/>
    <n v="1"/>
    <m/>
    <m/>
  </r>
  <r>
    <n v="34"/>
    <x v="0"/>
    <s v="Lashio"/>
    <s v="GCA"/>
    <x v="2"/>
    <s v="Manwingyi RC-1"/>
    <n v="438"/>
    <n v="1126"/>
    <n v="1184"/>
    <n v="2310"/>
    <m/>
    <m/>
    <m/>
    <m/>
    <n v="1"/>
    <n v="1"/>
    <m/>
    <m/>
  </r>
  <r>
    <n v="33"/>
    <x v="0"/>
    <s v="Lashio"/>
    <s v="GCA"/>
    <x v="2"/>
    <s v="Manwingyi RC-2"/>
    <n v="142"/>
    <n v="336"/>
    <n v="431"/>
    <n v="767"/>
    <m/>
    <m/>
    <m/>
    <m/>
    <n v="1"/>
    <n v="1"/>
    <m/>
    <m/>
  </r>
  <r>
    <n v="1"/>
    <x v="0"/>
    <s v="Lashio"/>
    <s v="GCA"/>
    <x v="3"/>
    <s v="Mantone (KBC)"/>
    <n v="29"/>
    <n v="45"/>
    <n v="85"/>
    <n v="130"/>
    <n v="1"/>
    <m/>
    <m/>
    <m/>
    <n v="1"/>
    <m/>
    <m/>
    <m/>
  </r>
  <r>
    <n v="2"/>
    <x v="0"/>
    <s v="Lashio"/>
    <s v="GCA"/>
    <x v="3"/>
    <s v="Mantone (RC)"/>
    <n v="28"/>
    <n v="62"/>
    <n v="88"/>
    <n v="150"/>
    <m/>
    <m/>
    <m/>
    <m/>
    <n v="1"/>
    <m/>
    <m/>
    <m/>
  </r>
  <r>
    <n v="35"/>
    <x v="0"/>
    <s v="Lashio"/>
    <s v="GCA"/>
    <x v="4"/>
    <s v="Hpai Kawng"/>
    <n v="177"/>
    <n v="456"/>
    <n v="438"/>
    <n v="894"/>
    <m/>
    <m/>
    <m/>
    <m/>
    <n v="1"/>
    <n v="1"/>
    <m/>
    <m/>
  </r>
  <r>
    <n v="25"/>
    <x v="0"/>
    <s v="Lashio"/>
    <s v="GCA"/>
    <x v="5"/>
    <s v="Jaw - I"/>
    <n v="64"/>
    <n v="166"/>
    <n v="183"/>
    <n v="349"/>
    <n v="1"/>
    <m/>
    <m/>
    <m/>
    <n v="1"/>
    <n v="1"/>
    <m/>
    <m/>
  </r>
  <r>
    <n v="26"/>
    <x v="0"/>
    <s v="Lashio"/>
    <s v="GCA"/>
    <x v="5"/>
    <s v="Jaw - II"/>
    <n v="18"/>
    <n v="53"/>
    <n v="55"/>
    <n v="108"/>
    <n v="1"/>
    <n v="1"/>
    <m/>
    <m/>
    <n v="1"/>
    <n v="1"/>
    <m/>
    <m/>
  </r>
  <r>
    <n v="30"/>
    <x v="0"/>
    <s v="Lashio"/>
    <s v="GCA"/>
    <x v="5"/>
    <s v="MoneWee (Hopan)"/>
    <n v="53"/>
    <n v="142"/>
    <n v="139"/>
    <n v="281"/>
    <m/>
    <n v="1"/>
    <m/>
    <m/>
    <n v="1"/>
    <n v="1"/>
    <m/>
    <m/>
  </r>
  <r>
    <n v="28"/>
    <x v="0"/>
    <s v="Lashio"/>
    <s v="GCA"/>
    <x v="5"/>
    <s v="Naywinni"/>
    <n v="76"/>
    <n v="194"/>
    <n v="196"/>
    <n v="390"/>
    <m/>
    <m/>
    <m/>
    <m/>
    <n v="1"/>
    <n v="1"/>
    <m/>
    <m/>
  </r>
  <r>
    <n v="27"/>
    <x v="0"/>
    <s v="Lashio"/>
    <s v="GCA"/>
    <x v="5"/>
    <s v="Panlung"/>
    <n v="104"/>
    <n v="241"/>
    <n v="289"/>
    <n v="530"/>
    <n v="1"/>
    <n v="1"/>
    <m/>
    <m/>
    <n v="1"/>
    <n v="1"/>
    <m/>
    <m/>
  </r>
  <r>
    <n v="29"/>
    <x v="0"/>
    <s v="Lashio"/>
    <s v="GCA"/>
    <x v="5"/>
    <s v="St. Thomas"/>
    <n v="43"/>
    <n v="96"/>
    <n v="116"/>
    <n v="212"/>
    <m/>
    <m/>
    <m/>
    <m/>
    <n v="1"/>
    <n v="1"/>
    <m/>
    <m/>
  </r>
  <r>
    <n v="4"/>
    <x v="0"/>
    <s v="Lashio"/>
    <s v="GCA"/>
    <x v="6"/>
    <s v="Chusawk "/>
    <n v="61"/>
    <n v="127"/>
    <n v="146"/>
    <n v="273"/>
    <m/>
    <m/>
    <m/>
    <m/>
    <n v="1"/>
    <m/>
    <m/>
    <m/>
  </r>
  <r>
    <n v="5"/>
    <x v="0"/>
    <s v="Lashio"/>
    <s v="GCA"/>
    <x v="6"/>
    <s v="Lisu Camp"/>
    <n v="30"/>
    <n v="71"/>
    <n v="65"/>
    <n v="136"/>
    <m/>
    <m/>
    <m/>
    <m/>
    <n v="1"/>
    <m/>
    <m/>
    <m/>
  </r>
  <r>
    <n v="3"/>
    <x v="0"/>
    <s v="Lashio"/>
    <s v="GCA"/>
    <x v="6"/>
    <s v="Namtu (KBC)"/>
    <n v="39"/>
    <n v="66"/>
    <n v="93"/>
    <n v="159"/>
    <m/>
    <m/>
    <m/>
    <m/>
    <n v="1"/>
    <m/>
    <m/>
    <m/>
  </r>
  <r>
    <n v="6"/>
    <x v="0"/>
    <s v="Lashio"/>
    <s v="GCA"/>
    <x v="6"/>
    <s v="Pantapyae"/>
    <n v="15"/>
    <n v="35"/>
    <n v="51"/>
    <n v="86"/>
    <m/>
    <m/>
    <m/>
    <m/>
    <n v="1"/>
    <m/>
    <m/>
    <m/>
  </r>
  <r>
    <n v="7"/>
    <x v="0"/>
    <s v="Lashio"/>
    <s v="GCA"/>
    <x v="7"/>
    <s v="Namsalap"/>
    <n v="35"/>
    <n v="76"/>
    <n v="76"/>
    <n v="152"/>
    <m/>
    <m/>
    <m/>
    <m/>
    <n v="1"/>
    <m/>
    <m/>
    <m/>
  </r>
  <r>
    <n v="8"/>
    <x v="0"/>
    <s v="Lashio"/>
    <s v="GCA"/>
    <x v="7"/>
    <s v="Tsanlun (Namsalap)"/>
    <n v="35"/>
    <n v="68"/>
    <n v="90"/>
    <n v="158"/>
    <n v="1"/>
    <m/>
    <m/>
    <m/>
    <n v="1"/>
    <m/>
    <m/>
    <m/>
  </r>
  <r>
    <n v="1"/>
    <x v="1"/>
    <s v="Myityina"/>
    <s v="GCA"/>
    <x v="8"/>
    <s v="Htoi San"/>
    <n v="40"/>
    <n v="100"/>
    <n v="125"/>
    <n v="225"/>
    <n v="1"/>
    <m/>
    <n v="1"/>
    <m/>
    <m/>
    <m/>
    <s v="IDPs"/>
    <m/>
  </r>
  <r>
    <n v="2"/>
    <x v="1"/>
    <s v="Myityina"/>
    <s v="GCA"/>
    <x v="8"/>
    <s v="Lisu Boarding-House"/>
    <n v="130"/>
    <n v="348"/>
    <n v="301"/>
    <n v="649"/>
    <n v="1"/>
    <m/>
    <n v="1"/>
    <m/>
    <m/>
    <m/>
    <s v="IDPs"/>
    <m/>
  </r>
  <r>
    <n v="6"/>
    <x v="1"/>
    <s v="Myityina"/>
    <s v="GCA"/>
    <x v="8"/>
    <s v="Phan Khar Kone"/>
    <n v="145"/>
    <n v="160"/>
    <n v="305"/>
    <n v="465"/>
    <n v="1"/>
    <m/>
    <n v="1"/>
    <m/>
    <m/>
    <m/>
    <s v="IDPs"/>
    <m/>
  </r>
  <r>
    <n v="14"/>
    <x v="1"/>
    <s v="Myityina"/>
    <s v="GCA"/>
    <x v="8"/>
    <s v="Sut Ing (5 Miles) "/>
    <n v="150"/>
    <n v="280"/>
    <n v="420"/>
    <n v="700"/>
    <n v="1"/>
    <m/>
    <m/>
    <m/>
    <m/>
    <m/>
    <s v="R&amp;R"/>
    <m/>
  </r>
  <r>
    <n v="21"/>
    <x v="1"/>
    <s v="Laiza"/>
    <s v="KCA"/>
    <x v="9"/>
    <s v="Hpare Hkyet"/>
    <n v="159"/>
    <n v="479"/>
    <n v="479"/>
    <n v="958"/>
    <m/>
    <m/>
    <n v="1"/>
    <m/>
    <m/>
    <m/>
    <s v="IDPs"/>
    <m/>
  </r>
  <r>
    <n v="16"/>
    <x v="1"/>
    <s v="Laiza"/>
    <s v="KCA"/>
    <x v="2"/>
    <s v="Bum Tsit Pa"/>
    <n v="371"/>
    <n v="788"/>
    <n v="976"/>
    <n v="1764"/>
    <m/>
    <m/>
    <n v="1"/>
    <m/>
    <m/>
    <m/>
    <s v="IDPs"/>
    <m/>
  </r>
  <r>
    <n v="18"/>
    <x v="1"/>
    <s v="Laiza"/>
    <s v="KCA"/>
    <x v="2"/>
    <s v="Hka Hkye"/>
    <n v="39"/>
    <n v="66"/>
    <n v="71"/>
    <n v="137"/>
    <m/>
    <m/>
    <n v="1"/>
    <m/>
    <m/>
    <m/>
    <s v="IDPs"/>
    <m/>
  </r>
  <r>
    <n v="19"/>
    <x v="1"/>
    <s v="Laiza"/>
    <s v="KCA"/>
    <x v="2"/>
    <s v="Hka U"/>
    <n v="35"/>
    <n v="68"/>
    <n v="81"/>
    <n v="149"/>
    <m/>
    <m/>
    <n v="1"/>
    <m/>
    <m/>
    <m/>
    <s v="IDPs"/>
    <m/>
  </r>
  <r>
    <n v="13"/>
    <x v="1"/>
    <s v="Myityina"/>
    <s v="KCA"/>
    <x v="2"/>
    <s v="Laika Zup Ja "/>
    <n v="20"/>
    <n v="38"/>
    <n v="62"/>
    <n v="100"/>
    <n v="1"/>
    <m/>
    <m/>
    <n v="1"/>
    <m/>
    <m/>
    <s v="R&amp;R"/>
    <m/>
  </r>
  <r>
    <n v="27"/>
    <x v="1"/>
    <s v="Laiza"/>
    <s v="KCA"/>
    <x v="2"/>
    <s v="Lana Zup Ja"/>
    <n v="521"/>
    <n v="1145"/>
    <n v="1180"/>
    <n v="2325"/>
    <m/>
    <m/>
    <n v="1"/>
    <m/>
    <m/>
    <m/>
    <s v="IDPs"/>
    <m/>
  </r>
  <r>
    <n v="11"/>
    <x v="1"/>
    <s v="Myityina"/>
    <s v="GCA"/>
    <x v="2"/>
    <s v="Mai Hkawng "/>
    <n v="50"/>
    <n v="100"/>
    <n v="150"/>
    <n v="250"/>
    <n v="1"/>
    <m/>
    <m/>
    <n v="1"/>
    <m/>
    <m/>
    <s v="R&amp;R"/>
    <m/>
  </r>
  <r>
    <n v="3"/>
    <x v="1"/>
    <s v="Myityina"/>
    <s v="GCA"/>
    <x v="2"/>
    <s v="Mansi KBC"/>
    <n v="130"/>
    <n v="271"/>
    <n v="283"/>
    <n v="554"/>
    <n v="1"/>
    <m/>
    <n v="1"/>
    <m/>
    <m/>
    <m/>
    <s v="IDPs"/>
    <m/>
  </r>
  <r>
    <n v="10"/>
    <x v="1"/>
    <s v="Myityina"/>
    <s v="GCA"/>
    <x v="2"/>
    <s v="Shawng Htauk"/>
    <n v="70"/>
    <n v="125"/>
    <n v="225"/>
    <n v="350"/>
    <m/>
    <m/>
    <m/>
    <n v="1"/>
    <m/>
    <m/>
    <s v="R&amp;R"/>
    <m/>
  </r>
  <r>
    <n v="12"/>
    <x v="1"/>
    <s v="Myityina"/>
    <s v="GCA"/>
    <x v="2"/>
    <s v="Ywa Thit Kawng "/>
    <n v="30"/>
    <n v="60"/>
    <n v="90"/>
    <n v="150"/>
    <n v="1"/>
    <m/>
    <m/>
    <n v="1"/>
    <m/>
    <m/>
    <s v="R&amp;R"/>
    <m/>
  </r>
  <r>
    <n v="17"/>
    <x v="1"/>
    <s v="Laiza"/>
    <s v="KCA"/>
    <x v="10"/>
    <s v="Dum Bung"/>
    <n v="98"/>
    <n v="189"/>
    <n v="257"/>
    <n v="446"/>
    <m/>
    <m/>
    <n v="1"/>
    <m/>
    <m/>
    <m/>
    <s v="IDPs"/>
    <m/>
  </r>
  <r>
    <n v="23"/>
    <x v="1"/>
    <s v="Laiza"/>
    <s v="KCA"/>
    <x v="10"/>
    <s v="Hpun Lum Yang"/>
    <n v="717"/>
    <n v="1710"/>
    <n v="1825"/>
    <n v="3535"/>
    <n v="1"/>
    <n v="1"/>
    <n v="1"/>
    <m/>
    <m/>
    <m/>
    <s v="IDPs"/>
    <m/>
  </r>
  <r>
    <n v="4"/>
    <x v="1"/>
    <s v="Myityina"/>
    <s v="GCA"/>
    <x v="10"/>
    <s v="Momauk KBC"/>
    <n v="389"/>
    <n v="382"/>
    <n v="418"/>
    <n v="800"/>
    <n v="1"/>
    <m/>
    <n v="1"/>
    <m/>
    <m/>
    <m/>
    <s v="IDPs"/>
    <m/>
  </r>
  <r>
    <n v="5"/>
    <x v="1"/>
    <s v="Myityina"/>
    <s v="GCA"/>
    <x v="10"/>
    <s v="Momauk RC (Manbung)"/>
    <n v="277"/>
    <n v="178"/>
    <n v="227"/>
    <n v="405"/>
    <n v="1"/>
    <m/>
    <n v="1"/>
    <m/>
    <m/>
    <m/>
    <s v="IDPs"/>
    <m/>
  </r>
  <r>
    <n v="31"/>
    <x v="1"/>
    <s v="Laiza"/>
    <s v="KCA"/>
    <x v="10"/>
    <s v="N Hkawng Pa"/>
    <n v="353"/>
    <n v="903"/>
    <n v="978"/>
    <n v="1881"/>
    <m/>
    <m/>
    <n v="1"/>
    <m/>
    <m/>
    <m/>
    <s v="IDPs"/>
    <m/>
  </r>
  <r>
    <n v="32"/>
    <x v="1"/>
    <s v="Laiza"/>
    <s v="KCA"/>
    <x v="10"/>
    <s v="Pa Kahtawng"/>
    <n v="652"/>
    <n v="1332"/>
    <n v="1741"/>
    <n v="3073"/>
    <m/>
    <m/>
    <n v="1"/>
    <m/>
    <m/>
    <m/>
    <s v="IDPs"/>
    <m/>
  </r>
  <r>
    <n v="45"/>
    <x v="1"/>
    <s v="Myityina"/>
    <s v="GCA"/>
    <x v="11"/>
    <s v="Du Kahtawng Baptist Church"/>
    <n v="91"/>
    <n v="108"/>
    <n v="43"/>
    <n v="151"/>
    <m/>
    <m/>
    <n v="1"/>
    <m/>
    <n v="1"/>
    <m/>
    <s v="IDPs"/>
    <m/>
  </r>
  <r>
    <n v="59"/>
    <x v="1"/>
    <s v="Myityina"/>
    <s v="GCA"/>
    <x v="11"/>
    <s v="Khat Cho"/>
    <n v="59"/>
    <n v="137"/>
    <n v="144"/>
    <n v="281"/>
    <m/>
    <m/>
    <n v="1"/>
    <m/>
    <n v="1"/>
    <m/>
    <s v="IDPs"/>
    <m/>
  </r>
  <r>
    <n v="46"/>
    <x v="1"/>
    <s v="Myityina"/>
    <s v="GCA"/>
    <x v="11"/>
    <s v="Lekone Baptist Church"/>
    <n v="132"/>
    <n v="302"/>
    <n v="373"/>
    <n v="675"/>
    <m/>
    <m/>
    <n v="1"/>
    <m/>
    <n v="1"/>
    <m/>
    <s v="IDPs"/>
    <m/>
  </r>
  <r>
    <n v="52"/>
    <x v="1"/>
    <s v="Myityina"/>
    <s v="GCA"/>
    <x v="11"/>
    <s v="Lhaovo Zonal"/>
    <n v="37"/>
    <n v="93"/>
    <n v="108"/>
    <n v="201"/>
    <m/>
    <m/>
    <n v="1"/>
    <m/>
    <n v="1"/>
    <m/>
    <s v="IDPs"/>
    <m/>
  </r>
  <r>
    <n v="47"/>
    <x v="1"/>
    <s v="Myityina"/>
    <s v="GCA"/>
    <x v="11"/>
    <s v="Mai Na AG"/>
    <n v="353"/>
    <n v="1089"/>
    <n v="1079"/>
    <n v="2168"/>
    <m/>
    <m/>
    <n v="1"/>
    <m/>
    <n v="1"/>
    <m/>
    <s v="IDPs"/>
    <m/>
  </r>
  <r>
    <n v="50"/>
    <x v="1"/>
    <s v="Myityina"/>
    <s v="GCA"/>
    <x v="11"/>
    <s v="Mai Na(KBC) Bawng Ring"/>
    <n v="528"/>
    <n v="1425"/>
    <n v="1468"/>
    <n v="2893"/>
    <m/>
    <m/>
    <n v="1"/>
    <m/>
    <n v="1"/>
    <m/>
    <s v="IDPs"/>
    <m/>
  </r>
  <r>
    <n v="49"/>
    <x v="1"/>
    <s v="Myityina"/>
    <s v="GCA"/>
    <x v="11"/>
    <s v="Man Pya"/>
    <n v="95"/>
    <n v="215"/>
    <n v="247"/>
    <n v="462"/>
    <m/>
    <m/>
    <n v="1"/>
    <m/>
    <n v="1"/>
    <m/>
    <s v="IDPs"/>
    <m/>
  </r>
  <r>
    <n v="39"/>
    <x v="1"/>
    <s v="Myityina"/>
    <s v="GCA"/>
    <x v="11"/>
    <s v="Njang Dung Baptist Church"/>
    <n v="72"/>
    <n v="153"/>
    <n v="172"/>
    <n v="325"/>
    <m/>
    <m/>
    <n v="1"/>
    <m/>
    <n v="1"/>
    <m/>
    <s v="IDPs"/>
    <m/>
  </r>
  <r>
    <n v="60"/>
    <x v="1"/>
    <s v="Myityina"/>
    <s v="GCA"/>
    <x v="11"/>
    <s v="Nong Hee"/>
    <n v="19"/>
    <n v="32"/>
    <n v="50"/>
    <n v="82"/>
    <m/>
    <m/>
    <n v="1"/>
    <m/>
    <n v="1"/>
    <m/>
    <s v="IDPs"/>
    <m/>
  </r>
  <r>
    <n v="34"/>
    <x v="1"/>
    <s v="Myityina"/>
    <s v="GCA"/>
    <x v="11"/>
    <s v="Pa La Na (padauk Myaing)"/>
    <n v="148"/>
    <n v="426"/>
    <n v="499"/>
    <n v="925"/>
    <m/>
    <m/>
    <n v="1"/>
    <m/>
    <n v="1"/>
    <m/>
    <s v="IDPs"/>
    <m/>
  </r>
  <r>
    <n v="53"/>
    <x v="1"/>
    <s v="Myityina"/>
    <s v="GCA"/>
    <x v="11"/>
    <s v="Qtr.2 Myo Ma"/>
    <n v="68"/>
    <n v="176"/>
    <n v="166"/>
    <n v="342"/>
    <m/>
    <m/>
    <n v="1"/>
    <m/>
    <n v="1"/>
    <m/>
    <s v="IDPs"/>
    <m/>
  </r>
  <r>
    <n v="35"/>
    <x v="1"/>
    <s v="Myityina"/>
    <s v="GCA"/>
    <x v="11"/>
    <s v="Shwe Zet Baptist Church"/>
    <n v="106"/>
    <n v="310"/>
    <n v="114"/>
    <n v="424"/>
    <m/>
    <m/>
    <n v="1"/>
    <m/>
    <n v="1"/>
    <m/>
    <s v="IDPs"/>
    <m/>
  </r>
  <r>
    <n v="38"/>
    <x v="1"/>
    <s v="Myityina"/>
    <s v="GCA"/>
    <x v="11"/>
    <s v="Tatkone Galile Church"/>
    <n v="32"/>
    <n v="79"/>
    <n v="97"/>
    <n v="176"/>
    <m/>
    <m/>
    <n v="1"/>
    <m/>
    <n v="1"/>
    <m/>
    <s v="IDPs"/>
    <m/>
  </r>
  <r>
    <n v="54"/>
    <x v="1"/>
    <s v="Myityina"/>
    <s v="GCA"/>
    <x v="11"/>
    <s v="Waingmaw Zonal Office 2"/>
    <n v="81"/>
    <n v="161"/>
    <n v="224"/>
    <n v="385"/>
    <m/>
    <m/>
    <n v="1"/>
    <m/>
    <n v="1"/>
    <m/>
    <s v="IDPs"/>
    <m/>
  </r>
  <r>
    <n v="9"/>
    <x v="1"/>
    <s v="Myityina"/>
    <s v="KCA"/>
    <x v="12"/>
    <s v="Pang Hkawn Yang"/>
    <n v="60"/>
    <n v="120"/>
    <n v="180"/>
    <n v="300"/>
    <m/>
    <m/>
    <m/>
    <n v="1"/>
    <m/>
    <m/>
    <s v="R&amp;R"/>
    <m/>
  </r>
  <r>
    <n v="7"/>
    <x v="1"/>
    <s v="Myityina"/>
    <s v="GCA"/>
    <x v="12"/>
    <s v="Shwegu KBC"/>
    <n v="52"/>
    <n v="111"/>
    <n v="139"/>
    <n v="250"/>
    <n v="1"/>
    <m/>
    <n v="1"/>
    <m/>
    <m/>
    <m/>
    <s v="IDPs"/>
    <m/>
  </r>
  <r>
    <n v="8"/>
    <x v="1"/>
    <s v="Myityina"/>
    <s v="GCA"/>
    <x v="12"/>
    <s v="Shwegu RC"/>
    <n v="34"/>
    <n v="58"/>
    <n v="95"/>
    <n v="153"/>
    <n v="1"/>
    <m/>
    <n v="1"/>
    <m/>
    <m/>
    <m/>
    <s v="IDPs"/>
    <m/>
  </r>
  <r>
    <n v="58"/>
    <x v="1"/>
    <s v="Myityina"/>
    <s v="GCA"/>
    <x v="13"/>
    <s v="Hka Shi"/>
    <n v="64"/>
    <n v="201"/>
    <n v="180"/>
    <n v="381"/>
    <m/>
    <m/>
    <n v="1"/>
    <m/>
    <n v="1"/>
    <m/>
    <s v="IDPs"/>
    <m/>
  </r>
  <r>
    <n v="56"/>
    <x v="1"/>
    <s v="Myityina"/>
    <s v="GCA"/>
    <x v="13"/>
    <s v="Mading"/>
    <n v="39"/>
    <n v="109"/>
    <n v="122"/>
    <n v="231"/>
    <m/>
    <m/>
    <n v="1"/>
    <m/>
    <n v="1"/>
    <m/>
    <s v="IDPs"/>
    <m/>
  </r>
  <r>
    <n v="57"/>
    <x v="1"/>
    <s v="Myityina"/>
    <s v="GCA"/>
    <x v="13"/>
    <s v="Thargaya Lisu"/>
    <n v="46"/>
    <n v="102"/>
    <n v="93"/>
    <n v="195"/>
    <m/>
    <m/>
    <n v="1"/>
    <m/>
    <n v="1"/>
    <m/>
    <s v="IDPs"/>
    <m/>
  </r>
  <r>
    <n v="55"/>
    <x v="1"/>
    <s v="Myityina"/>
    <s v="GCA"/>
    <x v="13"/>
    <s v="Waingmaw AG"/>
    <n v="72"/>
    <n v="142"/>
    <n v="150"/>
    <n v="292"/>
    <m/>
    <m/>
    <n v="1"/>
    <m/>
    <n v="1"/>
    <m/>
    <s v="IDPs"/>
    <m/>
  </r>
  <r>
    <n v="15"/>
    <x v="1"/>
    <s v="Laiza"/>
    <s v="KCA"/>
    <x v="14"/>
    <s v="Alen Bum IDPs Boarding School"/>
    <n v="0"/>
    <n v="1035"/>
    <n v="1287"/>
    <n v="2322"/>
    <n v="1"/>
    <m/>
    <n v="1"/>
    <m/>
    <m/>
    <m/>
    <s v="IDPs"/>
    <m/>
  </r>
  <r>
    <n v="20"/>
    <x v="1"/>
    <s v="Laiza"/>
    <s v="KCA"/>
    <x v="14"/>
    <s v="Hkau Shau"/>
    <n v="154"/>
    <n v="455"/>
    <n v="456"/>
    <n v="911"/>
    <m/>
    <m/>
    <n v="1"/>
    <m/>
    <m/>
    <m/>
    <s v="IDPs"/>
    <m/>
  </r>
  <r>
    <n v="25"/>
    <x v="1"/>
    <s v="Laiza"/>
    <s v="KCA"/>
    <x v="14"/>
    <s v="Je Yang"/>
    <n v="1521"/>
    <n v="4200"/>
    <n v="4321"/>
    <n v="8521"/>
    <m/>
    <m/>
    <n v="1"/>
    <m/>
    <m/>
    <m/>
    <s v="IDPs"/>
    <m/>
  </r>
  <r>
    <n v="42"/>
    <x v="1"/>
    <s v="Myityina"/>
    <s v="GCA"/>
    <x v="14"/>
    <s v="Kabu Dam(COC)"/>
    <n v="18"/>
    <n v="38"/>
    <n v="27"/>
    <n v="65"/>
    <m/>
    <m/>
    <n v="1"/>
    <m/>
    <n v="1"/>
    <m/>
    <s v="IDPs"/>
    <m/>
  </r>
  <r>
    <n v="22"/>
    <x v="1"/>
    <s v="Laiza"/>
    <s v="KCA"/>
    <x v="14"/>
    <s v="Laiza"/>
    <n v="1004"/>
    <n v="2860"/>
    <n v="3407"/>
    <n v="6267"/>
    <m/>
    <m/>
    <n v="1"/>
    <m/>
    <m/>
    <m/>
    <s v="IDPs"/>
    <m/>
  </r>
  <r>
    <n v="24"/>
    <x v="1"/>
    <s v="Laiza"/>
    <s v="KCA"/>
    <x v="14"/>
    <s v="Maga Yang"/>
    <n v="427"/>
    <n v="948"/>
    <n v="980"/>
    <n v="1928"/>
    <m/>
    <n v="1"/>
    <n v="1"/>
    <m/>
    <m/>
    <m/>
    <s v="IDPs"/>
    <m/>
  </r>
  <r>
    <n v="51"/>
    <x v="1"/>
    <s v="Myityina"/>
    <s v="GCA"/>
    <x v="14"/>
    <s v="Mai Na Lawang"/>
    <n v="53"/>
    <n v="139"/>
    <n v="134"/>
    <n v="273"/>
    <m/>
    <m/>
    <n v="1"/>
    <m/>
    <n v="1"/>
    <m/>
    <s v="IDPs"/>
    <m/>
  </r>
  <r>
    <n v="36"/>
    <x v="1"/>
    <s v="Myityina"/>
    <s v="GCA"/>
    <x v="14"/>
    <s v="Man Hkring Baptist Church"/>
    <n v="88"/>
    <n v="237"/>
    <n v="276"/>
    <n v="513"/>
    <m/>
    <m/>
    <n v="1"/>
    <m/>
    <n v="1"/>
    <m/>
    <s v="IDPs"/>
    <m/>
  </r>
  <r>
    <n v="44"/>
    <x v="1"/>
    <s v="Myityina"/>
    <s v="GCA"/>
    <x v="14"/>
    <s v="Maw Hpawng (LBC)"/>
    <n v="19"/>
    <n v="76"/>
    <n v="98"/>
    <n v="174"/>
    <m/>
    <m/>
    <n v="1"/>
    <m/>
    <n v="1"/>
    <m/>
    <s v="IDPs"/>
    <m/>
  </r>
  <r>
    <n v="43"/>
    <x v="1"/>
    <s v="Myityina"/>
    <s v="GCA"/>
    <x v="14"/>
    <s v="Maw Hpawng Hka Nan"/>
    <n v="22"/>
    <n v="40"/>
    <n v="51"/>
    <n v="91"/>
    <m/>
    <m/>
    <n v="1"/>
    <m/>
    <n v="1"/>
    <m/>
    <s v="IDPs"/>
    <m/>
  </r>
  <r>
    <n v="26"/>
    <x v="1"/>
    <s v="Laiza"/>
    <s v="KCA"/>
    <x v="14"/>
    <s v="Pa Jau"/>
    <n v="185"/>
    <n v="475"/>
    <n v="434"/>
    <n v="909"/>
    <m/>
    <m/>
    <n v="1"/>
    <m/>
    <m/>
    <m/>
    <s v="IDPs"/>
    <m/>
  </r>
  <r>
    <n v="28"/>
    <x v="1"/>
    <s v="Laiza"/>
    <s v="KCA"/>
    <x v="14"/>
    <s v="Post 6"/>
    <n v="88"/>
    <n v="271"/>
    <n v="274"/>
    <n v="545"/>
    <m/>
    <m/>
    <n v="1"/>
    <m/>
    <m/>
    <m/>
    <s v="IDPs"/>
    <m/>
  </r>
  <r>
    <n v="29"/>
    <x v="1"/>
    <s v="Laiza"/>
    <s v="KCA"/>
    <x v="14"/>
    <s v="Post 8"/>
    <n v="132"/>
    <n v="255"/>
    <n v="267"/>
    <n v="522"/>
    <m/>
    <m/>
    <n v="1"/>
    <m/>
    <m/>
    <m/>
    <s v="IDPs"/>
    <m/>
  </r>
  <r>
    <n v="30"/>
    <x v="1"/>
    <s v="Laiza"/>
    <s v="KCA"/>
    <x v="14"/>
    <s v="Sha It Yang"/>
    <n v="410"/>
    <n v="1013"/>
    <n v="1010"/>
    <n v="2023"/>
    <m/>
    <m/>
    <n v="1"/>
    <m/>
    <m/>
    <m/>
    <s v="IDPs"/>
    <m/>
  </r>
  <r>
    <n v="41"/>
    <x v="1"/>
    <s v="Myityina"/>
    <s v="GCA"/>
    <x v="14"/>
    <s v="Shata Pru Shin Marti"/>
    <n v="16"/>
    <n v="40"/>
    <n v="44"/>
    <n v="84"/>
    <m/>
    <m/>
    <n v="1"/>
    <m/>
    <n v="1"/>
    <m/>
    <s v="IDPs"/>
    <m/>
  </r>
  <r>
    <n v="37"/>
    <x v="1"/>
    <s v="Myityina"/>
    <s v="GCA"/>
    <x v="14"/>
    <s v="Shata Pru Sut Ngai Tawng"/>
    <n v="110"/>
    <n v="273"/>
    <n v="289"/>
    <n v="562"/>
    <m/>
    <m/>
    <n v="1"/>
    <m/>
    <n v="1"/>
    <m/>
    <s v="IDPs"/>
    <m/>
  </r>
  <r>
    <n v="48"/>
    <x v="1"/>
    <s v="Myityina"/>
    <s v="GCA"/>
    <x v="14"/>
    <s v="St. Joseph"/>
    <n v="276"/>
    <n v="877"/>
    <n v="893"/>
    <n v="1770"/>
    <m/>
    <m/>
    <n v="1"/>
    <m/>
    <n v="1"/>
    <m/>
    <s v="IDPs"/>
    <m/>
  </r>
  <r>
    <n v="40"/>
    <x v="1"/>
    <s v="Myityina"/>
    <s v="GCA"/>
    <x v="14"/>
    <s v="Tatkone Sanpya Church"/>
    <n v="239"/>
    <n v="111"/>
    <n v="128"/>
    <n v="239"/>
    <m/>
    <m/>
    <n v="1"/>
    <m/>
    <n v="1"/>
    <m/>
    <s v="IDPs"/>
    <m/>
  </r>
  <r>
    <n v="33"/>
    <x v="1"/>
    <s v="Laiza"/>
    <s v="KCA"/>
    <x v="14"/>
    <s v="Woi Chyai"/>
    <n v="1412"/>
    <n v="3168"/>
    <n v="3401"/>
    <n v="6569"/>
    <n v="1"/>
    <n v="1"/>
    <n v="1"/>
    <m/>
    <m/>
    <m/>
    <s v="IDPs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s v="Myitkyina"/>
    <s v="Kachin"/>
    <x v="0"/>
    <s v="Myitkyina"/>
    <s v="Du kahtawng"/>
    <x v="0"/>
    <m/>
    <s v="Prevention Event Campaing"/>
    <n v="17"/>
    <n v="17"/>
    <m/>
    <m/>
    <n v="34"/>
    <n v="17"/>
    <n v="17"/>
    <m/>
    <m/>
    <n v="34"/>
    <m/>
    <m/>
    <m/>
    <s v="Nov/23"/>
    <s v="to validate"/>
  </r>
  <r>
    <x v="1"/>
    <s v="Myitkyina"/>
    <s v="Kachin"/>
    <x v="1"/>
    <s v="Banmaw"/>
    <s v="Lisu Boarding - House"/>
    <x v="0"/>
    <m/>
    <s v="Prevention Event Campaing"/>
    <m/>
    <n v="45"/>
    <m/>
    <n v="5"/>
    <n v="50"/>
    <m/>
    <n v="45"/>
    <m/>
    <n v="5"/>
    <n v="50"/>
    <m/>
    <m/>
    <m/>
    <s v="Nov/23"/>
    <s v="to validate"/>
  </r>
  <r>
    <x v="1"/>
    <s v="Myitkyina"/>
    <s v="Kachin"/>
    <x v="1"/>
    <s v="Banmaw"/>
    <s v="AD 2000 TharthananCompound"/>
    <x v="0"/>
    <m/>
    <s v="Prevention Event Campaing"/>
    <n v="11"/>
    <n v="38"/>
    <m/>
    <n v="1"/>
    <n v="50"/>
    <n v="11"/>
    <n v="38"/>
    <m/>
    <n v="1"/>
    <n v="50"/>
    <m/>
    <m/>
    <m/>
    <s v="Nov/23"/>
    <s v="to validate"/>
  </r>
  <r>
    <x v="1"/>
    <s v="Myitkyina"/>
    <s v="Kachin"/>
    <x v="1"/>
    <s v="Banmaw"/>
    <s v="Phan Khar Kone"/>
    <x v="0"/>
    <m/>
    <s v="Prevention Event Campaing"/>
    <n v="4"/>
    <n v="42"/>
    <m/>
    <n v="4"/>
    <n v="50"/>
    <n v="4"/>
    <n v="42"/>
    <m/>
    <n v="4"/>
    <n v="50"/>
    <m/>
    <m/>
    <m/>
    <s v="Nov/23"/>
    <s v="to validate"/>
  </r>
  <r>
    <x v="2"/>
    <s v="Myitkyina"/>
    <s v="Kachin"/>
    <x v="1"/>
    <s v="Mamouk"/>
    <s v="Momauk Baptist Church"/>
    <x v="0"/>
    <m/>
    <s v="Prevention Event Campaing"/>
    <n v="13"/>
    <n v="35"/>
    <m/>
    <n v="2"/>
    <n v="50"/>
    <n v="13"/>
    <n v="35"/>
    <m/>
    <n v="2"/>
    <n v="50"/>
    <m/>
    <m/>
    <m/>
    <s v="Nov/23"/>
    <s v="to validate"/>
  </r>
  <r>
    <x v="2"/>
    <s v="Myitkyina"/>
    <s v="Kachin"/>
    <x v="1"/>
    <s v="Mamouk"/>
    <s v="Momauk Baptist Church"/>
    <x v="0"/>
    <m/>
    <s v="Prevention Event Campaing"/>
    <n v="9"/>
    <n v="28"/>
    <n v="5"/>
    <n v="8"/>
    <n v="50"/>
    <n v="9"/>
    <n v="28"/>
    <n v="5"/>
    <n v="8"/>
    <n v="50"/>
    <m/>
    <m/>
    <m/>
    <s v="Nov/23"/>
    <s v="to validate"/>
  </r>
  <r>
    <x v="2"/>
    <s v="Myitkyina"/>
    <s v="Kachin"/>
    <x v="1"/>
    <s v="Mamouk"/>
    <s v="Momauk Baptist Church"/>
    <x v="0"/>
    <m/>
    <s v="Prevention Event Campaing"/>
    <n v="9"/>
    <n v="37"/>
    <m/>
    <n v="4"/>
    <n v="50"/>
    <n v="9"/>
    <n v="37"/>
    <m/>
    <n v="4"/>
    <n v="50"/>
    <m/>
    <m/>
    <m/>
    <s v="Nov/23"/>
    <s v="to validate"/>
  </r>
  <r>
    <x v="2"/>
    <s v="Myitkyina"/>
    <s v="Kachin"/>
    <x v="1"/>
    <s v="Banmaw"/>
    <s v="Robert Church"/>
    <x v="0"/>
    <m/>
    <s v="Prevention Event Campaing"/>
    <n v="14"/>
    <n v="115"/>
    <m/>
    <n v="1"/>
    <n v="130"/>
    <n v="14"/>
    <n v="115"/>
    <m/>
    <n v="1"/>
    <n v="130"/>
    <m/>
    <m/>
    <m/>
    <s v="Nov/23"/>
    <s v="to validate"/>
  </r>
  <r>
    <x v="2"/>
    <s v="Myitkyina"/>
    <s v="Kachin"/>
    <x v="1"/>
    <s v="Momauk"/>
    <s v="Momauk Baptist Church"/>
    <x v="0"/>
    <m/>
    <s v="Prevention Event Campaing"/>
    <n v="15"/>
    <n v="21"/>
    <n v="9"/>
    <n v="5"/>
    <n v="50"/>
    <n v="15"/>
    <n v="21"/>
    <n v="9"/>
    <n v="5"/>
    <n v="50"/>
    <m/>
    <m/>
    <m/>
    <s v="Nov/23"/>
    <s v="to validate"/>
  </r>
  <r>
    <x v="2"/>
    <s v="Myitkyina"/>
    <s v="Kachin"/>
    <x v="1"/>
    <s v="Momauk"/>
    <s v="Momauk Baptist Church"/>
    <x v="0"/>
    <m/>
    <s v="Prevention Event Campaing"/>
    <n v="2"/>
    <n v="35"/>
    <n v="3"/>
    <n v="10"/>
    <n v="50"/>
    <n v="2"/>
    <n v="35"/>
    <n v="3"/>
    <n v="10"/>
    <n v="50"/>
    <m/>
    <m/>
    <m/>
    <s v="Nov/23"/>
    <s v="to validate"/>
  </r>
  <r>
    <x v="3"/>
    <s v="Myitkyina"/>
    <s v="Kachin"/>
    <x v="0"/>
    <s v="Myitkyina"/>
    <s v="Lekone Baptist Church"/>
    <x v="0"/>
    <m/>
    <s v="Prevention Event Campaing"/>
    <n v="15"/>
    <n v="35"/>
    <m/>
    <m/>
    <n v="50"/>
    <n v="15"/>
    <n v="35"/>
    <m/>
    <m/>
    <n v="50"/>
    <m/>
    <m/>
    <m/>
    <s v="Nov/23"/>
    <s v="to validate"/>
  </r>
  <r>
    <x v="3"/>
    <s v="Myitkyina"/>
    <s v="Kachin"/>
    <x v="0"/>
    <s v="Myitkyina"/>
    <s v="Pa La Na (padauk Myaing)"/>
    <x v="0"/>
    <m/>
    <s v="Prevention Event Campaing"/>
    <n v="50"/>
    <n v="50"/>
    <m/>
    <m/>
    <n v="100"/>
    <n v="50"/>
    <n v="50"/>
    <m/>
    <m/>
    <n v="100"/>
    <m/>
    <m/>
    <m/>
    <s v="Nov/23"/>
    <s v="to validate"/>
  </r>
  <r>
    <x v="4"/>
    <s v="Myitkyina"/>
    <s v="Kachin"/>
    <x v="0"/>
    <s v="Myitkyina"/>
    <s v="Shata Pru Sut Ngai Tawng"/>
    <x v="0"/>
    <m/>
    <s v="Prevention Event Campaing"/>
    <n v="50"/>
    <n v="37"/>
    <m/>
    <n v="13"/>
    <n v="100"/>
    <n v="50"/>
    <n v="37"/>
    <m/>
    <n v="13"/>
    <n v="100"/>
    <m/>
    <m/>
    <m/>
    <s v="Nov/23"/>
    <s v="to validate"/>
  </r>
  <r>
    <x v="5"/>
    <s v="Myitkyina"/>
    <s v="Kachin"/>
    <x v="0"/>
    <s v="Myitkyina"/>
    <s v="Njang Dung Baptist Church"/>
    <x v="0"/>
    <m/>
    <s v="Prevention Event Campaing"/>
    <n v="38"/>
    <n v="38"/>
    <m/>
    <m/>
    <n v="76"/>
    <n v="38"/>
    <n v="38"/>
    <m/>
    <m/>
    <n v="76"/>
    <m/>
    <m/>
    <m/>
    <s v="Dec/23"/>
    <s v="to validate"/>
  </r>
  <r>
    <x v="5"/>
    <s v="Myitkyina"/>
    <s v="Kachin"/>
    <x v="0"/>
    <s v="Myitkyina"/>
    <s v="Man Hkring Baptist Church"/>
    <x v="0"/>
    <m/>
    <s v="Prevention Event Campaing"/>
    <n v="20"/>
    <n v="40"/>
    <m/>
    <m/>
    <n v="60"/>
    <n v="20"/>
    <n v="40"/>
    <m/>
    <m/>
    <n v="60"/>
    <m/>
    <m/>
    <m/>
    <s v="Dec/23"/>
    <s v="to validate"/>
  </r>
  <r>
    <x v="6"/>
    <s v="Myitkyina"/>
    <s v="Kachin"/>
    <x v="0"/>
    <s v="Myitkyina"/>
    <s v="Shata Pru Shin Marti"/>
    <x v="0"/>
    <m/>
    <s v="Prevention Event Campaing"/>
    <n v="29"/>
    <n v="29"/>
    <m/>
    <m/>
    <n v="58"/>
    <n v="29"/>
    <n v="29"/>
    <m/>
    <m/>
    <n v="58"/>
    <m/>
    <m/>
    <m/>
    <s v="Dec/23"/>
    <s v="to validate"/>
  </r>
  <r>
    <x v="6"/>
    <s v="Myitkyina"/>
    <s v="Kachin"/>
    <x v="0"/>
    <s v="Myitkyina"/>
    <s v="Tatkone Sanpya Church"/>
    <x v="0"/>
    <m/>
    <s v="Prevention Event Campaing"/>
    <n v="35"/>
    <n v="15"/>
    <m/>
    <m/>
    <n v="50"/>
    <n v="35"/>
    <n v="15"/>
    <m/>
    <m/>
    <n v="50"/>
    <m/>
    <m/>
    <m/>
    <s v="Dec/23"/>
    <s v="to validate"/>
  </r>
  <r>
    <x v="7"/>
    <s v="Myitkyina"/>
    <s v="Nothern Shan"/>
    <x v="2"/>
    <s v="Momauk"/>
    <s v="Momauk KBC"/>
    <x v="0"/>
    <m/>
    <s v="Immediate Need Support_ Case Management"/>
    <m/>
    <n v="1"/>
    <m/>
    <m/>
    <n v="1"/>
    <m/>
    <n v="1"/>
    <m/>
    <m/>
    <n v="1"/>
    <m/>
    <m/>
    <m/>
    <s v="Dec/23"/>
    <s v="to validate"/>
  </r>
  <r>
    <x v="7"/>
    <s v="Myitkyina"/>
    <s v="Kachin"/>
    <x v="1"/>
    <s v="Banmaw"/>
    <s v="Momauk KBC"/>
    <x v="0"/>
    <m/>
    <s v="Refferal Support"/>
    <m/>
    <n v="1"/>
    <m/>
    <m/>
    <n v="1"/>
    <m/>
    <n v="1"/>
    <m/>
    <m/>
    <n v="1"/>
    <m/>
    <m/>
    <m/>
    <s v="Dec/23"/>
    <s v="to validate"/>
  </r>
  <r>
    <x v="7"/>
    <s v="Myitkyina"/>
    <s v="Kachin"/>
    <x v="3"/>
    <s v="Mai Na"/>
    <s v="Mai Na Lawang"/>
    <x v="0"/>
    <m/>
    <s v="Prevention Event Campaing"/>
    <n v="2"/>
    <n v="45"/>
    <m/>
    <m/>
    <n v="47"/>
    <n v="2"/>
    <n v="45"/>
    <m/>
    <m/>
    <n v="47"/>
    <m/>
    <m/>
    <m/>
    <s v="Dec/23"/>
    <s v="to validate"/>
  </r>
  <r>
    <x v="7"/>
    <s v="Myitkyina"/>
    <s v="Kachin"/>
    <x v="3"/>
    <s v="Mai Na"/>
    <s v="Mai Na KBC Bawng Ring"/>
    <x v="0"/>
    <m/>
    <s v="Prevention Event Campaing"/>
    <n v="14"/>
    <n v="176"/>
    <n v="5"/>
    <n v="10"/>
    <n v="205"/>
    <n v="14"/>
    <n v="176"/>
    <n v="5"/>
    <n v="10"/>
    <n v="205"/>
    <m/>
    <m/>
    <m/>
    <s v="Dec/23"/>
    <s v="to validate"/>
  </r>
  <r>
    <x v="8"/>
    <s v="Myitkyina"/>
    <s v="Kachin"/>
    <x v="0"/>
    <s v="Myitkyina"/>
    <s v="Shwe Zet Baptist Church"/>
    <x v="0"/>
    <m/>
    <s v="Prevention Event Campaing"/>
    <n v="15"/>
    <n v="45"/>
    <m/>
    <m/>
    <n v="60"/>
    <n v="15"/>
    <n v="45"/>
    <m/>
    <m/>
    <n v="60"/>
    <m/>
    <m/>
    <m/>
    <s v="Dec/23"/>
    <s v="to validate"/>
  </r>
  <r>
    <x v="8"/>
    <s v="Myitkyina"/>
    <s v="Kachin"/>
    <x v="0"/>
    <s v="Myitkyina"/>
    <s v="Maw Hpawng (LBC)"/>
    <x v="0"/>
    <m/>
    <s v="Prevention Event Campaing"/>
    <n v="5"/>
    <n v="45"/>
    <m/>
    <m/>
    <n v="50"/>
    <n v="5"/>
    <n v="45"/>
    <m/>
    <m/>
    <n v="50"/>
    <m/>
    <m/>
    <m/>
    <s v="Dec/23"/>
    <s v="to validate"/>
  </r>
  <r>
    <x v="8"/>
    <s v="Myitkyina"/>
    <s v="Kachin"/>
    <x v="0"/>
    <s v="Myitkyina"/>
    <s v="Maw Hpawng Hka Nan"/>
    <x v="0"/>
    <m/>
    <s v="Prevention Event Campaing"/>
    <n v="10"/>
    <n v="40"/>
    <m/>
    <m/>
    <n v="50"/>
    <n v="10"/>
    <n v="40"/>
    <m/>
    <m/>
    <n v="50"/>
    <m/>
    <m/>
    <m/>
    <s v="Dec/23"/>
    <s v="to validate"/>
  </r>
  <r>
    <x v="9"/>
    <s v="Myitkyina"/>
    <s v="Kachin"/>
    <x v="3"/>
    <s v="Waingmaw"/>
    <s v="Waingmaw AG"/>
    <x v="0"/>
    <m/>
    <s v="Prevention Event Campaing"/>
    <n v="5"/>
    <n v="56"/>
    <m/>
    <n v="3"/>
    <n v="64"/>
    <n v="5"/>
    <n v="56"/>
    <m/>
    <n v="3"/>
    <n v="64"/>
    <m/>
    <m/>
    <m/>
    <s v="Dec/23"/>
    <s v="to validate"/>
  </r>
  <r>
    <x v="9"/>
    <s v="Myitkyina"/>
    <s v="Kachin"/>
    <x v="3"/>
    <s v="Waingmaw"/>
    <s v="Waingmaw LBC Zonal"/>
    <x v="0"/>
    <m/>
    <s v="Prevention Event Campaing"/>
    <n v="2"/>
    <n v="30"/>
    <n v="1"/>
    <n v="3"/>
    <n v="36"/>
    <n v="2"/>
    <n v="30"/>
    <n v="1"/>
    <n v="3"/>
    <n v="36"/>
    <m/>
    <m/>
    <m/>
    <s v="Dec/23"/>
    <s v="to validate"/>
  </r>
  <r>
    <x v="10"/>
    <s v="Myitkyina"/>
    <s v="Kachin"/>
    <x v="3"/>
    <s v="Waingmaw"/>
    <s v="Mading Baptist Church"/>
    <x v="0"/>
    <m/>
    <s v="Prevention Event Campaing"/>
    <n v="7"/>
    <n v="31"/>
    <n v="1"/>
    <n v="4"/>
    <n v="43"/>
    <n v="7"/>
    <n v="31"/>
    <n v="1"/>
    <n v="4"/>
    <n v="43"/>
    <m/>
    <m/>
    <m/>
    <s v="Dec/23"/>
    <s v="to validate"/>
  </r>
  <r>
    <x v="10"/>
    <s v="Myitkyina"/>
    <s v="Kachin"/>
    <x v="3"/>
    <s v="Mai Na"/>
    <s v="Mai Na AG"/>
    <x v="0"/>
    <m/>
    <s v="Prevention Event Campaing"/>
    <n v="2"/>
    <n v="53"/>
    <n v="15"/>
    <n v="37"/>
    <n v="107"/>
    <n v="2"/>
    <n v="53"/>
    <n v="15"/>
    <n v="37"/>
    <n v="107"/>
    <m/>
    <m/>
    <m/>
    <s v="Dec/23"/>
    <s v="to validate"/>
  </r>
  <r>
    <x v="11"/>
    <s v="Myitkyina"/>
    <s v="Kachin"/>
    <x v="3"/>
    <s v="Waingmaw"/>
    <s v="Waingmaw Zonal Office 2"/>
    <x v="0"/>
    <m/>
    <s v="Prevention Event Campaing"/>
    <n v="9"/>
    <n v="61"/>
    <m/>
    <m/>
    <n v="70"/>
    <n v="9"/>
    <n v="61"/>
    <m/>
    <m/>
    <n v="70"/>
    <m/>
    <m/>
    <m/>
    <s v="Dec/23"/>
    <s v="to validate"/>
  </r>
  <r>
    <x v="11"/>
    <s v="Myitkyina"/>
    <s v="Kachin"/>
    <x v="3"/>
    <s v="Waingmaw"/>
    <s v="Qrt.2 Myo Ma"/>
    <x v="0"/>
    <m/>
    <s v="Prevention Event Campaing"/>
    <n v="6"/>
    <n v="37"/>
    <m/>
    <m/>
    <n v="43"/>
    <n v="6"/>
    <n v="37"/>
    <m/>
    <m/>
    <n v="43"/>
    <m/>
    <m/>
    <m/>
    <s v="Dec/23"/>
    <s v="to validate"/>
  </r>
  <r>
    <x v="11"/>
    <s v="Myitkyina"/>
    <s v="Kachin"/>
    <x v="1"/>
    <s v="Banmaw"/>
    <s v="Rebort Church"/>
    <x v="0"/>
    <m/>
    <s v="Immediate Need Support_ Case Management"/>
    <m/>
    <n v="1"/>
    <m/>
    <m/>
    <n v="1"/>
    <m/>
    <n v="1"/>
    <m/>
    <m/>
    <n v="1"/>
    <m/>
    <m/>
    <m/>
    <s v="Dec/23"/>
    <s v="to validate"/>
  </r>
  <r>
    <x v="11"/>
    <s v="Myitkyina"/>
    <s v="Kachin"/>
    <x v="1"/>
    <s v="Banmaw"/>
    <s v="Rebort Church"/>
    <x v="0"/>
    <m/>
    <s v="Refferal Support"/>
    <m/>
    <n v="1"/>
    <m/>
    <m/>
    <n v="1"/>
    <m/>
    <n v="1"/>
    <m/>
    <m/>
    <n v="1"/>
    <m/>
    <m/>
    <m/>
    <s v="Dec/23"/>
    <s v="to validate"/>
  </r>
  <r>
    <x v="12"/>
    <s v="Myitkyina"/>
    <s v="Kachin"/>
    <x v="0"/>
    <s v="Myitkyina"/>
    <s v="Man Hkring Baptist Church"/>
    <x v="0"/>
    <m/>
    <s v="Awareness session for Men and Women ( Food and Meterials)"/>
    <m/>
    <n v="20"/>
    <m/>
    <m/>
    <n v="20"/>
    <m/>
    <n v="20"/>
    <m/>
    <m/>
    <n v="20"/>
    <m/>
    <m/>
    <m/>
    <s v="Dec/23"/>
    <s v="to validate"/>
  </r>
  <r>
    <x v="13"/>
    <s v="Myitkyina"/>
    <s v="Kachin"/>
    <x v="1"/>
    <s v="Banmaw"/>
    <s v="Pauk Kone"/>
    <x v="0"/>
    <m/>
    <s v="Immediate Need Support_ Case Management"/>
    <m/>
    <n v="1"/>
    <m/>
    <m/>
    <n v="1"/>
    <m/>
    <n v="1"/>
    <m/>
    <m/>
    <n v="1"/>
    <m/>
    <m/>
    <m/>
    <s v="Dec/23"/>
    <s v="to validate"/>
  </r>
  <r>
    <x v="13"/>
    <s v="Myitkyina"/>
    <s v="Kachin"/>
    <x v="1"/>
    <s v="Banmaw"/>
    <s v="Pauk Kone"/>
    <x v="0"/>
    <m/>
    <s v="Refferal Support"/>
    <m/>
    <n v="1"/>
    <m/>
    <m/>
    <n v="1"/>
    <m/>
    <n v="1"/>
    <m/>
    <m/>
    <n v="1"/>
    <m/>
    <m/>
    <m/>
    <s v="Dec/23"/>
    <s v="to validate"/>
  </r>
  <r>
    <x v="14"/>
    <s v="Myitkyina"/>
    <s v="Kachin"/>
    <x v="0"/>
    <s v="Myitkyina"/>
    <s v="Tatkone"/>
    <x v="0"/>
    <m/>
    <s v="Starts up fund for survivors "/>
    <m/>
    <n v="1"/>
    <m/>
    <m/>
    <n v="1"/>
    <m/>
    <n v="1"/>
    <m/>
    <m/>
    <n v="1"/>
    <m/>
    <m/>
    <m/>
    <s v="Dec/23"/>
    <s v="to validate"/>
  </r>
  <r>
    <x v="15"/>
    <s v="Myitkyina"/>
    <s v="Kachin"/>
    <x v="0"/>
    <s v="Myitkyina"/>
    <s v="Nawng Nang"/>
    <x v="0"/>
    <m/>
    <s v="Immediate Need Support_ Case Management"/>
    <m/>
    <m/>
    <m/>
    <n v="1"/>
    <n v="1"/>
    <m/>
    <m/>
    <m/>
    <n v="1"/>
    <n v="1"/>
    <m/>
    <m/>
    <m/>
    <s v="Dec/23"/>
    <s v="to validate"/>
  </r>
  <r>
    <x v="15"/>
    <s v="Myitkyina"/>
    <s v="Kachin"/>
    <x v="0"/>
    <s v="Myitkyina"/>
    <s v="Rada Kung"/>
    <x v="0"/>
    <m/>
    <s v="Refferal Support"/>
    <m/>
    <n v="1"/>
    <m/>
    <m/>
    <n v="1"/>
    <m/>
    <n v="1"/>
    <m/>
    <m/>
    <n v="1"/>
    <m/>
    <m/>
    <m/>
    <s v="Dec/23"/>
    <s v="to validate"/>
  </r>
  <r>
    <x v="16"/>
    <s v="Myitkyina"/>
    <s v="Kachin"/>
    <x v="0"/>
    <s v="Myitkyina"/>
    <s v="Tatkone"/>
    <x v="0"/>
    <m/>
    <s v="Refferal Support"/>
    <m/>
    <n v="1"/>
    <m/>
    <m/>
    <n v="1"/>
    <m/>
    <n v="1"/>
    <m/>
    <m/>
    <n v="1"/>
    <m/>
    <m/>
    <m/>
    <s v="Dec/23"/>
    <s v="to validate"/>
  </r>
  <r>
    <x v="17"/>
    <s v="Myitkyina"/>
    <s v="Kachin"/>
    <x v="0"/>
    <s v="Myitkyina"/>
    <s v="Mye Myit"/>
    <x v="0"/>
    <m/>
    <s v="Starts up fund for survivors "/>
    <m/>
    <n v="1"/>
    <m/>
    <m/>
    <n v="1"/>
    <m/>
    <n v="1"/>
    <m/>
    <m/>
    <n v="1"/>
    <m/>
    <m/>
    <m/>
    <s v="Dec/23"/>
    <s v="to validate"/>
  </r>
  <r>
    <x v="18"/>
    <s v="Myitkyina"/>
    <s v="Kachin"/>
    <x v="1"/>
    <s v="Banmaw"/>
    <s v="Lisu Boarding - House"/>
    <x v="0"/>
    <m/>
    <s v="Psychosocial Support Activities"/>
    <n v="10"/>
    <n v="10"/>
    <m/>
    <n v="10"/>
    <n v="30"/>
    <n v="10"/>
    <n v="10"/>
    <m/>
    <n v="10"/>
    <n v="30"/>
    <m/>
    <m/>
    <m/>
    <s v="Dec/23"/>
    <s v="to validate"/>
  </r>
  <r>
    <x v="18"/>
    <s v="Myitkyina"/>
    <s v="Kachin"/>
    <x v="1"/>
    <s v="Momauk"/>
    <s v="Momauk Baptist Church"/>
    <x v="0"/>
    <m/>
    <s v="Psychosocial Support Activities"/>
    <n v="3"/>
    <n v="17"/>
    <n v="9"/>
    <n v="6"/>
    <n v="35"/>
    <n v="3"/>
    <n v="17"/>
    <n v="9"/>
    <n v="6"/>
    <n v="35"/>
    <m/>
    <m/>
    <m/>
    <s v="Dec/23"/>
    <s v="to validate"/>
  </r>
  <r>
    <x v="18"/>
    <s v="Myitkyina"/>
    <s v="Kachin"/>
    <x v="1"/>
    <s v="Banmaw"/>
    <s v="Phan Khar Kone"/>
    <x v="0"/>
    <m/>
    <s v="Awareness session for Men and Women ( Food and Meterials)"/>
    <m/>
    <n v="20"/>
    <n v="4"/>
    <n v="16"/>
    <n v="40"/>
    <m/>
    <n v="20"/>
    <n v="4"/>
    <n v="16"/>
    <n v="40"/>
    <m/>
    <m/>
    <m/>
    <s v="Dec/23"/>
    <s v="to validate"/>
  </r>
  <r>
    <x v="18"/>
    <s v="Myitkyina"/>
    <s v="Kachin"/>
    <x v="1"/>
    <s v="Momauk"/>
    <s v="Momauk Baptist Church"/>
    <x v="0"/>
    <m/>
    <s v="Awareness session for Men and Women ( Food and Meterials)"/>
    <m/>
    <n v="3"/>
    <n v="8"/>
    <n v="8"/>
    <n v="19"/>
    <m/>
    <n v="3"/>
    <n v="8"/>
    <n v="8"/>
    <n v="19"/>
    <m/>
    <m/>
    <m/>
    <s v="Dec/23"/>
    <s v="to validate"/>
  </r>
  <r>
    <x v="18"/>
    <s v="Myitkyina"/>
    <s v="Kachin"/>
    <x v="3"/>
    <s v="Mai Na"/>
    <s v="Mai Na Sut Chyai"/>
    <x v="0"/>
    <m/>
    <s v="Psychosocial Support Activities"/>
    <n v="24"/>
    <n v="6"/>
    <m/>
    <m/>
    <n v="30"/>
    <n v="24"/>
    <n v="6"/>
    <m/>
    <m/>
    <n v="30"/>
    <m/>
    <m/>
    <m/>
    <s v="Dec/23"/>
    <s v="to validate"/>
  </r>
  <r>
    <x v="18"/>
    <s v="Myitkyina"/>
    <s v="Kachin"/>
    <x v="3"/>
    <s v="Mai Na"/>
    <s v="Mai Na AG"/>
    <x v="0"/>
    <m/>
    <s v="Psychosocial Support Activities"/>
    <n v="35"/>
    <n v="8"/>
    <m/>
    <m/>
    <n v="43"/>
    <n v="35"/>
    <n v="8"/>
    <m/>
    <m/>
    <n v="43"/>
    <m/>
    <m/>
    <m/>
    <s v="Dec/23"/>
    <s v="to validate"/>
  </r>
  <r>
    <x v="18"/>
    <s v="Myitkyina"/>
    <s v="Kachin"/>
    <x v="0"/>
    <s v="Myitkyina"/>
    <s v="Njang Dung Baptist Church "/>
    <x v="0"/>
    <m/>
    <s v="Awareness session for Men and Women ( Food and Meterials)"/>
    <m/>
    <n v="17"/>
    <m/>
    <m/>
    <n v="17"/>
    <m/>
    <n v="17"/>
    <m/>
    <m/>
    <n v="17"/>
    <m/>
    <m/>
    <m/>
    <s v="Dec/23"/>
    <s v="to validate"/>
  </r>
  <r>
    <x v="19"/>
    <s v="Myitkyina"/>
    <s v="Kachin"/>
    <x v="3"/>
    <s v="Waingmaw"/>
    <s v="Thar Gaya Lisu"/>
    <x v="0"/>
    <m/>
    <s v="Psychosocial Support Activities"/>
    <m/>
    <n v="10"/>
    <m/>
    <n v="9"/>
    <n v="19"/>
    <m/>
    <n v="10"/>
    <m/>
    <n v="9"/>
    <n v="19"/>
    <m/>
    <m/>
    <m/>
    <s v="Dec/23"/>
    <s v="to validate"/>
  </r>
  <r>
    <x v="19"/>
    <s v="Myitkyina"/>
    <s v="Kachin"/>
    <x v="3"/>
    <s v="Waingmaw"/>
    <s v="Waingmaw Zonal Office 2"/>
    <x v="0"/>
    <m/>
    <s v="Psychosocial Support Activities"/>
    <m/>
    <n v="22"/>
    <m/>
    <n v="1"/>
    <n v="23"/>
    <m/>
    <n v="22"/>
    <m/>
    <n v="1"/>
    <n v="23"/>
    <m/>
    <m/>
    <m/>
    <s v="Dec/23"/>
    <s v="to validate"/>
  </r>
  <r>
    <x v="19"/>
    <s v="Myitkyina"/>
    <s v="Kachin"/>
    <x v="3"/>
    <s v="Mai Na"/>
    <s v="Mai Na KBC Bawng Ring"/>
    <x v="0"/>
    <m/>
    <s v="Psychosocial Support Activities"/>
    <m/>
    <n v="15"/>
    <n v="2"/>
    <n v="4"/>
    <n v="21"/>
    <m/>
    <n v="15"/>
    <n v="2"/>
    <n v="4"/>
    <n v="21"/>
    <m/>
    <m/>
    <m/>
    <s v="Dec/23"/>
    <s v="to validate"/>
  </r>
  <r>
    <x v="19"/>
    <s v="Myitkyina"/>
    <s v="Kachin"/>
    <x v="3"/>
    <s v="Waingmaw"/>
    <s v="Waingmaw Lhaovo Zonal"/>
    <x v="0"/>
    <m/>
    <s v="Starts up fund for survivors "/>
    <m/>
    <n v="1"/>
    <m/>
    <m/>
    <n v="1"/>
    <m/>
    <n v="1"/>
    <m/>
    <m/>
    <n v="1"/>
    <m/>
    <m/>
    <m/>
    <s v="Dec/23"/>
    <s v="to validate"/>
  </r>
  <r>
    <x v="19"/>
    <s v="Myitkyina"/>
    <s v="Kachin"/>
    <x v="1"/>
    <s v="Momauk"/>
    <s v="Momauk Baptist Church"/>
    <x v="0"/>
    <m/>
    <s v="Psychosocial Support Activities"/>
    <n v="3"/>
    <n v="10"/>
    <n v="5"/>
    <n v="5"/>
    <n v="23"/>
    <n v="3"/>
    <n v="10"/>
    <n v="5"/>
    <n v="5"/>
    <n v="23"/>
    <m/>
    <m/>
    <m/>
    <s v="Dec/23"/>
    <s v="to validate"/>
  </r>
  <r>
    <x v="19"/>
    <s v="Myitkyina"/>
    <s v="Kachin"/>
    <x v="1"/>
    <s v="Momauk"/>
    <s v="Momauk Baptist Church"/>
    <x v="0"/>
    <m/>
    <s v="Psychosocial Support Activities"/>
    <n v="2"/>
    <n v="8"/>
    <n v="3"/>
    <n v="7"/>
    <n v="20"/>
    <n v="2"/>
    <n v="8"/>
    <n v="3"/>
    <n v="7"/>
    <n v="20"/>
    <m/>
    <m/>
    <m/>
    <s v="Dec/23"/>
    <s v="to validate"/>
  </r>
  <r>
    <x v="20"/>
    <s v="Myitkyina"/>
    <s v="Kachin"/>
    <x v="3"/>
    <s v="Waingmaw"/>
    <s v="Khat Cho"/>
    <x v="0"/>
    <m/>
    <s v="Starts up fund for survivors "/>
    <m/>
    <n v="1"/>
    <m/>
    <m/>
    <n v="1"/>
    <m/>
    <n v="1"/>
    <m/>
    <m/>
    <n v="1"/>
    <m/>
    <m/>
    <m/>
    <s v="Dec/23"/>
    <s v="to validate"/>
  </r>
  <r>
    <x v="21"/>
    <s v="Myitkyina"/>
    <s v="Kachin"/>
    <x v="1"/>
    <s v="Momauk"/>
    <s v="Momauk Baptist Church"/>
    <x v="0"/>
    <m/>
    <s v="Psychosocial Support Activities"/>
    <m/>
    <n v="25"/>
    <n v="5"/>
    <n v="5"/>
    <n v="35"/>
    <m/>
    <n v="25"/>
    <n v="5"/>
    <n v="5"/>
    <n v="35"/>
    <m/>
    <m/>
    <m/>
    <s v="Dec/23"/>
    <s v="to validate"/>
  </r>
  <r>
    <x v="22"/>
    <s v="Myitkyina"/>
    <s v="Kachin"/>
    <x v="1"/>
    <s v="Banmaw"/>
    <s v="Phan Khar Kone"/>
    <x v="0"/>
    <m/>
    <s v="Immediate Need Support_ Case Management"/>
    <m/>
    <n v="1"/>
    <m/>
    <m/>
    <n v="1"/>
    <m/>
    <n v="1"/>
    <m/>
    <m/>
    <n v="1"/>
    <m/>
    <m/>
    <m/>
    <s v="Dec/23"/>
    <s v="to validate"/>
  </r>
  <r>
    <x v="22"/>
    <s v="Myitkyina"/>
    <s v="Kachin"/>
    <x v="1"/>
    <s v="Banmaw"/>
    <s v="Phan Khar Kone"/>
    <x v="0"/>
    <m/>
    <s v="Refferal Support"/>
    <m/>
    <n v="1"/>
    <m/>
    <m/>
    <n v="1"/>
    <m/>
    <n v="1"/>
    <m/>
    <m/>
    <n v="1"/>
    <m/>
    <m/>
    <m/>
    <s v="Dec/23"/>
    <s v="to validate"/>
  </r>
  <r>
    <x v="22"/>
    <s v="Myitkyina"/>
    <s v="Kachin"/>
    <x v="1"/>
    <s v="Momauk"/>
    <s v="Momauk Baptist Church"/>
    <x v="0"/>
    <m/>
    <s v="Awareness session for Men and Women ( Food and Meterials)"/>
    <n v="3"/>
    <n v="17"/>
    <n v="4"/>
    <n v="6"/>
    <n v="30"/>
    <n v="3"/>
    <n v="17"/>
    <n v="4"/>
    <n v="6"/>
    <n v="30"/>
    <m/>
    <m/>
    <m/>
    <s v="Dec/23"/>
    <s v="to validate"/>
  </r>
  <r>
    <x v="23"/>
    <s v="Myitkyina"/>
    <s v="Kachin"/>
    <x v="1"/>
    <s v="Momauk"/>
    <s v="Momauk Baptist Church"/>
    <x v="0"/>
    <m/>
    <s v="Awareness session for Men and Women ( Food and Meterials)"/>
    <n v="10"/>
    <n v="20"/>
    <m/>
    <m/>
    <n v="30"/>
    <n v="10"/>
    <n v="20"/>
    <m/>
    <m/>
    <n v="30"/>
    <m/>
    <m/>
    <m/>
    <s v="Dec/23"/>
    <s v="to validate"/>
  </r>
  <r>
    <x v="24"/>
    <s v="Myitkyina"/>
    <s v="Kachin"/>
    <x v="3"/>
    <s v="Mai Na"/>
    <s v="Man Pya San Pya"/>
    <x v="0"/>
    <m/>
    <s v="Prevention Event Campaing"/>
    <n v="2"/>
    <n v="84"/>
    <n v="2"/>
    <n v="1"/>
    <n v="89"/>
    <n v="2"/>
    <n v="84"/>
    <n v="2"/>
    <n v="1"/>
    <n v="89"/>
    <m/>
    <m/>
    <m/>
    <s v="Dec/23"/>
    <s v="to validate"/>
  </r>
  <r>
    <x v="24"/>
    <s v="Myitkyina"/>
    <s v="Kachin"/>
    <x v="3"/>
    <s v="Mai Na"/>
    <s v="Mai Na Catholic  (St.Joseph)"/>
    <x v="0"/>
    <m/>
    <s v="Prevention Event Campaing"/>
    <n v="4"/>
    <n v="183"/>
    <n v="2"/>
    <n v="26"/>
    <n v="215"/>
    <n v="4"/>
    <n v="183"/>
    <n v="2"/>
    <n v="26"/>
    <n v="215"/>
    <m/>
    <m/>
    <m/>
    <s v="Dec/23"/>
    <s v="to validate"/>
  </r>
  <r>
    <x v="25"/>
    <s v="Myitkyina"/>
    <s v="Kachin"/>
    <x v="3"/>
    <s v="Mai Na"/>
    <s v="Mai Na Lawang (Camp)"/>
    <x v="0"/>
    <m/>
    <s v="Prevention Event Campaing"/>
    <n v="11"/>
    <n v="20"/>
    <m/>
    <m/>
    <n v="31"/>
    <n v="11"/>
    <n v="20"/>
    <m/>
    <m/>
    <n v="31"/>
    <m/>
    <m/>
    <m/>
    <s v="Dec/23"/>
    <s v="to validate"/>
  </r>
  <r>
    <x v="26"/>
    <s v="Myitkyina"/>
    <s v="Kachin"/>
    <x v="3"/>
    <s v="Khat Cho"/>
    <s v="Khat Cho"/>
    <x v="0"/>
    <s v="Protection"/>
    <s v="Immediate Need Support_ Case Management"/>
    <m/>
    <n v="1"/>
    <m/>
    <m/>
    <n v="1"/>
    <m/>
    <n v="1"/>
    <m/>
    <m/>
    <n v="1"/>
    <m/>
    <m/>
    <m/>
    <s v="Jan/24"/>
    <s v="to validate"/>
  </r>
  <r>
    <x v="27"/>
    <s v="Myitkyina"/>
    <s v="Kachin"/>
    <x v="1"/>
    <s v="Myitkyina"/>
    <s v="Htoi San"/>
    <x v="1"/>
    <m/>
    <s v="Hygiene promotion Awareness"/>
    <m/>
    <m/>
    <n v="11"/>
    <n v="22"/>
    <n v="33"/>
    <m/>
    <m/>
    <n v="11"/>
    <n v="22"/>
    <n v="33"/>
    <m/>
    <s v="Hand Washing"/>
    <m/>
    <s v="Feb/24"/>
    <s v="to validate"/>
  </r>
  <r>
    <x v="28"/>
    <s v="Myitkyina"/>
    <s v="Kachin"/>
    <x v="4"/>
    <s v="Momauk"/>
    <s v="Momauk KBC"/>
    <x v="1"/>
    <m/>
    <s v="Water Supply (disel and electricty)"/>
    <n v="217"/>
    <n v="282"/>
    <n v="172"/>
    <n v="154"/>
    <n v="825"/>
    <n v="217"/>
    <n v="282"/>
    <n v="172"/>
    <n v="154"/>
    <n v="825"/>
    <n v="101"/>
    <s v="Disel"/>
    <m/>
    <s v="Feb/24"/>
    <s v="to validate"/>
  </r>
  <r>
    <x v="28"/>
    <s v="Myitkyina"/>
    <s v="Kachin"/>
    <x v="4"/>
    <s v="Momauk"/>
    <s v="Momauk RC (ManBung)"/>
    <x v="1"/>
    <m/>
    <s v="Water Supply (disel and electricty)"/>
    <n v="121"/>
    <n v="133"/>
    <n v="85"/>
    <n v="108"/>
    <n v="447"/>
    <n v="121"/>
    <n v="133"/>
    <n v="85"/>
    <n v="108"/>
    <n v="447"/>
    <n v="73"/>
    <s v="Disel"/>
    <m/>
    <s v="Feb/24"/>
    <s v="to validate"/>
  </r>
  <r>
    <x v="29"/>
    <s v="Myitkyina"/>
    <s v="Kachin"/>
    <x v="5"/>
    <s v="Myitkyina"/>
    <s v="Shwegu KBC"/>
    <x v="1"/>
    <m/>
    <s v="Water Supply (disel and electricty)"/>
    <n v="59"/>
    <n v="81"/>
    <n v="52"/>
    <n v="63"/>
    <n v="255"/>
    <n v="59"/>
    <n v="81"/>
    <n v="52"/>
    <n v="63"/>
    <n v="255"/>
    <n v="17"/>
    <s v="Disel"/>
    <m/>
    <s v="Feb/24"/>
    <s v="to validate"/>
  </r>
  <r>
    <x v="30"/>
    <s v="Myitkyina"/>
    <s v="Kachin"/>
    <x v="5"/>
    <s v="Myitkyina"/>
    <s v="Shwegu KBC"/>
    <x v="1"/>
    <m/>
    <s v="Hygiene promotion Awareness"/>
    <m/>
    <n v="25"/>
    <m/>
    <m/>
    <n v="25"/>
    <m/>
    <n v="25"/>
    <m/>
    <m/>
    <n v="25"/>
    <m/>
    <s v="Personal Hygiene "/>
    <m/>
    <s v="Feb/24"/>
    <s v="to validate"/>
  </r>
  <r>
    <x v="31"/>
    <s v="Myitkyina"/>
    <s v="Kachin"/>
    <x v="5"/>
    <s v="Myitkyina"/>
    <s v="Shwegu RC"/>
    <x v="1"/>
    <m/>
    <s v="Hygiene promotion Awareness"/>
    <m/>
    <m/>
    <n v="12"/>
    <n v="13"/>
    <n v="25"/>
    <m/>
    <m/>
    <n v="12"/>
    <n v="13"/>
    <n v="25"/>
    <m/>
    <s v="Personal Hygiene "/>
    <m/>
    <s v="Feb/24"/>
    <s v="to validate"/>
  </r>
  <r>
    <x v="31"/>
    <s v="Myitkyina"/>
    <s v="Kachin"/>
    <x v="5"/>
    <s v="Myitkyina"/>
    <s v="Shwegu RC"/>
    <x v="1"/>
    <m/>
    <s v="Water Supply (disel and electricty)"/>
    <n v="30"/>
    <n v="64"/>
    <n v="31"/>
    <n v="40"/>
    <n v="165"/>
    <n v="30"/>
    <n v="64"/>
    <n v="31"/>
    <n v="40"/>
    <n v="165"/>
    <n v="7"/>
    <s v="Disel"/>
    <m/>
    <s v="Feb/24"/>
    <s v="to validate"/>
  </r>
  <r>
    <x v="32"/>
    <s v="Myitkyina"/>
    <s v="Kachin"/>
    <x v="1"/>
    <s v="Myitkyina"/>
    <s v="Lisu Boarding-House"/>
    <x v="1"/>
    <m/>
    <s v="Water Supply (disel and electricty)"/>
    <n v="251"/>
    <n v="229"/>
    <n v="169"/>
    <n v="138"/>
    <n v="787"/>
    <n v="251"/>
    <n v="229"/>
    <n v="169"/>
    <n v="138"/>
    <n v="787"/>
    <n v="112"/>
    <s v="Disel"/>
    <m/>
    <s v="Feb/24"/>
    <s v="to validate"/>
  </r>
  <r>
    <x v="33"/>
    <s v="Myitkyina"/>
    <s v="Kachin"/>
    <x v="1"/>
    <s v="Myitkyina"/>
    <s v="Htoi San"/>
    <x v="1"/>
    <m/>
    <s v="Water Supply (disel and electricty)"/>
    <n v="56"/>
    <n v="77"/>
    <n v="50"/>
    <n v="45"/>
    <n v="228"/>
    <n v="56"/>
    <n v="77"/>
    <n v="50"/>
    <n v="45"/>
    <n v="228"/>
    <n v="35"/>
    <s v="Disel"/>
    <m/>
    <s v="Feb/24"/>
    <s v="to validate"/>
  </r>
  <r>
    <x v="33"/>
    <s v="Myitkyina"/>
    <s v="Kachin"/>
    <x v="6"/>
    <s v="Myitkyina"/>
    <s v="Mansi KBC"/>
    <x v="1"/>
    <m/>
    <s v="Water Supply (disel and electricty)"/>
    <n v="95"/>
    <n v="107"/>
    <n v="98"/>
    <n v="92"/>
    <n v="392"/>
    <n v="95"/>
    <n v="107"/>
    <n v="98"/>
    <n v="92"/>
    <n v="392"/>
    <n v="44"/>
    <s v="Disel"/>
    <m/>
    <s v="Feb/24"/>
    <s v="to validate"/>
  </r>
  <r>
    <x v="34"/>
    <s v="Myitkyina"/>
    <s v="Kachin"/>
    <x v="1"/>
    <s v="Myitkyina"/>
    <s v="Phan Khar Kone"/>
    <x v="1"/>
    <m/>
    <s v="Water Supply (disel and electricty)"/>
    <n v="66"/>
    <n v="90"/>
    <n v="66"/>
    <n v="68"/>
    <n v="290"/>
    <n v="66"/>
    <n v="90"/>
    <n v="66"/>
    <n v="68"/>
    <n v="290"/>
    <n v="49"/>
    <s v="Disel"/>
    <m/>
    <s v="Feb/24"/>
    <s v="to validate"/>
  </r>
  <r>
    <x v="35"/>
    <s v="Myitkyina"/>
    <s v="Kachin"/>
    <x v="1"/>
    <s v="Myitkyina"/>
    <s v="Robert Church"/>
    <x v="0"/>
    <m/>
    <s v="Awareness session for Men and Women ( Food and Meterials)"/>
    <n v="2"/>
    <m/>
    <n v="18"/>
    <m/>
    <n v="20"/>
    <n v="2"/>
    <m/>
    <n v="18"/>
    <m/>
    <n v="20"/>
    <m/>
    <s v="အမျိုးသားများအားသီးသန့် Gender &amp; Sex အကြောင်းကို ဆွေးနွေးခဲ့သည် ။"/>
    <m/>
    <s v="Feb/24"/>
    <s v="to validate"/>
  </r>
  <r>
    <x v="36"/>
    <s v="Myitkyina"/>
    <s v="Kachin"/>
    <x v="1"/>
    <s v="Myitkyina"/>
    <s v="Robert Church"/>
    <x v="0"/>
    <m/>
    <s v="Awareness session for Men and Women ( Food and Meterials)"/>
    <n v="10"/>
    <m/>
    <m/>
    <m/>
    <n v="10"/>
    <n v="10"/>
    <m/>
    <m/>
    <m/>
    <n v="10"/>
    <m/>
    <s v="အမျိုးသားများအားသီးသန့် Gender &amp; Sex အကြောင်းကို ဆွေးနွေးခဲ့သည် ။"/>
    <m/>
    <s v="Feb/24"/>
    <s v="to validate"/>
  </r>
  <r>
    <x v="36"/>
    <s v="Myitkyina"/>
    <s v="Kachin"/>
    <x v="1"/>
    <s v="Myitkyina"/>
    <s v="Phan Khar Kone"/>
    <x v="0"/>
    <m/>
    <s v="Awareness session for Men and Women ( Food and Meterials)"/>
    <n v="6"/>
    <n v="24"/>
    <m/>
    <m/>
    <n v="30"/>
    <n v="6"/>
    <n v="24"/>
    <m/>
    <m/>
    <n v="3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7"/>
    <s v="Myitkyina"/>
    <s v="Kachin"/>
    <x v="1"/>
    <s v="Myitkyina"/>
    <s v="AD 2000 "/>
    <x v="0"/>
    <m/>
    <s v="Awareness session for Men and Women ( Food and Meterials)"/>
    <n v="14"/>
    <m/>
    <n v="6"/>
    <m/>
    <n v="20"/>
    <n v="14"/>
    <m/>
    <n v="6"/>
    <m/>
    <n v="20"/>
    <m/>
    <s v="အမျိုးသားများအားသီးသန့် Gender &amp; Sex အကြောင်းကို ဆွေးနွေးခဲ့သည် ။"/>
    <m/>
    <s v="Feb/24"/>
    <s v="to validate"/>
  </r>
  <r>
    <x v="37"/>
    <s v="Myitkyina"/>
    <s v="Kachin"/>
    <x v="1"/>
    <s v="Myitkyina"/>
    <s v="Robert Church"/>
    <x v="0"/>
    <m/>
    <s v="Awareness session for Men and Women ( Food and Meterials)"/>
    <m/>
    <n v="10"/>
    <m/>
    <m/>
    <n v="10"/>
    <m/>
    <n v="10"/>
    <m/>
    <m/>
    <n v="1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7"/>
    <s v="Myitkyina"/>
    <s v="Kachin"/>
    <x v="1"/>
    <s v="Myitkyina"/>
    <s v="Lisu Boarding-House"/>
    <x v="0"/>
    <m/>
    <s v="Awareness session for Men and Women ( Food and Meterials)"/>
    <m/>
    <n v="19"/>
    <m/>
    <n v="8"/>
    <n v="27"/>
    <m/>
    <n v="17"/>
    <m/>
    <n v="8"/>
    <n v="25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pass"/>
  </r>
  <r>
    <x v="38"/>
    <s v="Myitkyina"/>
    <s v="Kachin"/>
    <x v="1"/>
    <s v="Myitkyina"/>
    <s v="AD 2000 "/>
    <x v="0"/>
    <m/>
    <s v="Awareness session for Men and Women ( Food and Meterials)"/>
    <m/>
    <n v="19"/>
    <m/>
    <n v="1"/>
    <n v="20"/>
    <m/>
    <n v="19"/>
    <m/>
    <n v="1"/>
    <n v="2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8"/>
    <s v="Myitkyina"/>
    <s v="Kachin"/>
    <x v="1"/>
    <s v="Myitkyina"/>
    <s v="Lisu Boarding-House"/>
    <x v="0"/>
    <m/>
    <s v="Awareness session for Men and Women ( Food and Meterials)"/>
    <n v="4"/>
    <m/>
    <n v="19"/>
    <m/>
    <n v="23"/>
    <n v="4"/>
    <m/>
    <n v="19"/>
    <m/>
    <n v="23"/>
    <m/>
    <s v="အမျိုးသားများအားသီးသန့် Gender &amp; Sex အကြောင်းကို ဆွေးနွေးခဲ့သည် ။"/>
    <m/>
    <s v="Feb/24"/>
    <s v="to validate"/>
  </r>
  <r>
    <x v="38"/>
    <s v="Myitkyina"/>
    <s v="Kachin"/>
    <x v="1"/>
    <s v="Myitkyina"/>
    <s v="Robert Church"/>
    <x v="0"/>
    <m/>
    <s v="Awareness session for Men and Women ( Food and Meterials)"/>
    <n v="10"/>
    <n v="10"/>
    <m/>
    <m/>
    <n v="20"/>
    <n v="10"/>
    <n v="10"/>
    <m/>
    <m/>
    <n v="2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9"/>
    <s v="Myitkyina"/>
    <s v="Kachin"/>
    <x v="1"/>
    <s v="Myitkyina"/>
    <s v="Phan Khar Kone"/>
    <x v="0"/>
    <m/>
    <s v="Awareness session for Men and Women ( Food and Meterials)"/>
    <n v="18"/>
    <n v="2"/>
    <m/>
    <m/>
    <n v="20"/>
    <n v="18"/>
    <n v="2"/>
    <m/>
    <m/>
    <n v="2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9"/>
    <s v="Myitkyina"/>
    <s v="Kachin"/>
    <x v="1"/>
    <s v="Myitkyina"/>
    <s v="Robert Church"/>
    <x v="0"/>
    <m/>
    <s v="Awareness session for Men and Women ( Food and Meterials)"/>
    <n v="9"/>
    <n v="1"/>
    <m/>
    <m/>
    <n v="10"/>
    <n v="9"/>
    <n v="1"/>
    <m/>
    <m/>
    <n v="10"/>
    <m/>
    <s v="အကြမ်းဖက်အမျိုးအစား အကြောင်းနှင့် နောက်ဆက်တွဲဆိုးကျိုးအကြောင်းဆွေးနွေးခဲ့သည် ။"/>
    <m/>
    <s v="Feb/24"/>
    <s v="to validate"/>
  </r>
  <r>
    <x v="39"/>
    <s v="Myitkyina"/>
    <s v="Kachin"/>
    <x v="4"/>
    <s v="Momauk"/>
    <s v="Momauk KBC"/>
    <x v="0"/>
    <m/>
    <s v="Psychosocial Support Activities"/>
    <m/>
    <n v="20"/>
    <m/>
    <n v="20"/>
    <n v="40"/>
    <m/>
    <n v="20"/>
    <m/>
    <n v="20"/>
    <n v="40"/>
    <m/>
    <s v="မိမိ စိတ်ဖိစီးတဲ့အခါ ဖြစ်တတ်သော အပြုအမူ၏ ဆိုးကျိုး ကောင်းကျိုးများကိုဝိုင်းဖွဲ၍ ဆွေးနွေးခဲ့သည် ။"/>
    <s v="Momauk RC (Manbung)"/>
    <s v="Feb/24"/>
    <s v="to validate"/>
  </r>
  <r>
    <x v="39"/>
    <s v="Myitkyina"/>
    <s v="Kachin"/>
    <x v="4"/>
    <s v="Momauk"/>
    <s v="Momauk KBC"/>
    <x v="0"/>
    <m/>
    <s v="Psychosocial Support Activities"/>
    <m/>
    <n v="22"/>
    <m/>
    <n v="18"/>
    <n v="40"/>
    <m/>
    <n v="18"/>
    <m/>
    <n v="18"/>
    <n v="36"/>
    <m/>
    <s v="မိမိ စိတ်ဖိစီးတဲ့အခါ ဖြစ်တတ်သော အပြုအမူ၏ ဆိုးကျိုး ကောင်းကျိုးများကိုဝိုင်းဖွဲ၍ ဆွေးနွေးခဲ့သည် ။"/>
    <s v="Momauk KBC ( Edin )"/>
    <s v="Feb/24"/>
    <s v="pass"/>
  </r>
  <r>
    <x v="40"/>
    <s v="Myitkyina"/>
    <s v="Kachin"/>
    <x v="4"/>
    <s v="Momauk"/>
    <s v="Momauk KBC"/>
    <x v="0"/>
    <m/>
    <s v="Psychosocial Support Activities"/>
    <m/>
    <n v="14"/>
    <m/>
    <n v="9"/>
    <n v="23"/>
    <m/>
    <n v="8"/>
    <m/>
    <n v="9"/>
    <n v="17"/>
    <m/>
    <s v="မိမိ စိတ်ဖိစီးတဲ့အခါ ဖြစ်တတ်သော အပြုအမူ၏ ဆိုးကျိုး ကောင်းကျိုးများကိုဝိုင်းဖွဲ၍ ဆွေးနွေးခဲ့သည် ။"/>
    <s v="Momauk KBC (Agri)"/>
    <s v="Feb/24"/>
    <s v="pass"/>
  </r>
  <r>
    <x v="30"/>
    <s v="Myitkyina"/>
    <s v="Kachin"/>
    <x v="0"/>
    <s v="Myitkyina"/>
    <s v="Rada Kawng A"/>
    <x v="0"/>
    <m/>
    <s v="Immediate Need Support_ Case Management"/>
    <m/>
    <m/>
    <m/>
    <n v="1"/>
    <n v="1"/>
    <m/>
    <m/>
    <m/>
    <n v="1"/>
    <n v="1"/>
    <m/>
    <s v="အစားအသောက်အ၀တ်အထည်အသုံးအဆောင်များပံ့ပိုးပေးခဲ့ပါသည်။"/>
    <s v="Momauk KBC ( Hka Nan )"/>
    <s v="Feb/24"/>
    <s v="to validate"/>
  </r>
  <r>
    <x v="32"/>
    <s v="Myitkyina"/>
    <s v="Kachin"/>
    <x v="0"/>
    <s v="Myitkyina"/>
    <s v="Shwe Zet Baptist Church"/>
    <x v="0"/>
    <m/>
    <s v="Immediate Need Support_ Case Management"/>
    <m/>
    <n v="1"/>
    <m/>
    <m/>
    <n v="1"/>
    <m/>
    <n v="1"/>
    <m/>
    <m/>
    <n v="1"/>
    <m/>
    <s v="အစားအသောက်အ၀တ်အထည်အသုံးအဆောင်များပံ့ပိုးပေးခဲ့ပါသည်။"/>
    <m/>
    <s v="Feb/24"/>
    <s v="to validate"/>
  </r>
  <r>
    <x v="34"/>
    <s v="Myitkyina"/>
    <s v="Kachin"/>
    <x v="0"/>
    <s v="Myitkyina"/>
    <s v="Rada Kawng A"/>
    <x v="0"/>
    <m/>
    <s v="Refferal Support"/>
    <m/>
    <n v="1"/>
    <m/>
    <m/>
    <n v="1"/>
    <m/>
    <n v="1"/>
    <m/>
    <m/>
    <n v="1"/>
    <m/>
    <s v="ဆေးခန်းညွှန်းပို့ခဲ့ပါသည်။"/>
    <m/>
    <s v="Feb/24"/>
    <s v="to validate"/>
  </r>
  <r>
    <x v="41"/>
    <s v="Myitkyina"/>
    <s v="Kachin"/>
    <x v="0"/>
    <s v="Myitkyina"/>
    <s v="Njang Dung Baptist Church"/>
    <x v="0"/>
    <m/>
    <s v="Immediate Need Support_ Case Management"/>
    <m/>
    <n v="1"/>
    <m/>
    <m/>
    <n v="1"/>
    <m/>
    <n v="1"/>
    <m/>
    <m/>
    <n v="1"/>
    <m/>
    <s v="အစားအသောက်အ၀တ်အထည်အသုံးအဆောင်များပံ့ပိုးပေးခဲ့ပါသည်။"/>
    <m/>
    <s v="Feb/24"/>
    <s v="to validate"/>
  </r>
  <r>
    <x v="41"/>
    <s v="Myitkyina"/>
    <s v="Kachin"/>
    <x v="0"/>
    <s v="Myitkyina"/>
    <s v="Njang Dung Baptist Church"/>
    <x v="0"/>
    <m/>
    <s v="Refferal Support"/>
    <m/>
    <n v="1"/>
    <m/>
    <m/>
    <n v="1"/>
    <m/>
    <n v="1"/>
    <m/>
    <m/>
    <n v="1"/>
    <m/>
    <s v="ဆေးခန်းညွှန်းပို့ခဲ့ပါသည်။"/>
    <m/>
    <s v="Feb/24"/>
    <s v="to validate"/>
  </r>
  <r>
    <x v="42"/>
    <s v="Myitkyina"/>
    <s v="Kachin"/>
    <x v="0"/>
    <s v="Myitkyina"/>
    <s v="Maw Hpawng Hka Nan"/>
    <x v="0"/>
    <m/>
    <s v="Refferal Support"/>
    <m/>
    <n v="1"/>
    <m/>
    <m/>
    <n v="1"/>
    <m/>
    <n v="1"/>
    <m/>
    <m/>
    <n v="1"/>
    <m/>
    <s v="ခရီးစရိတ်ရှင်းပေးခြင်းဖြင့်ပါသည်။"/>
    <m/>
    <s v="Feb/24"/>
    <s v="to validate"/>
  </r>
  <r>
    <x v="38"/>
    <s v="Myitkyina"/>
    <s v="Kachin"/>
    <x v="0"/>
    <s v="Myitkyina"/>
    <s v="Pa La Na (padauk Myaing)"/>
    <x v="0"/>
    <m/>
    <s v="Refferal Support"/>
    <m/>
    <n v="1"/>
    <m/>
    <m/>
    <n v="1"/>
    <m/>
    <n v="1"/>
    <m/>
    <m/>
    <n v="1"/>
    <m/>
    <s v="ခရီးစရိတ်ရှင်းပေးခြင်းဖြင့်ပါသည်။"/>
    <m/>
    <s v="Feb/24"/>
    <s v="to validate"/>
  </r>
  <r>
    <x v="38"/>
    <s v="Myitkyina"/>
    <s v="Kachin"/>
    <x v="0"/>
    <s v="Myitkyina"/>
    <s v="Pa La Na (padauk Myaing)"/>
    <x v="0"/>
    <m/>
    <s v="Refferal Support"/>
    <m/>
    <m/>
    <m/>
    <m/>
    <n v="0"/>
    <m/>
    <m/>
    <m/>
    <n v="1"/>
    <n v="1"/>
    <m/>
    <s v="ဆေးခန်းညွှန်းပို့ခဲ့ပါသည်။"/>
    <m/>
    <s v="Feb/24"/>
    <s v="to validate"/>
  </r>
  <r>
    <x v="33"/>
    <s v="Myitkyina"/>
    <s v="Kachin"/>
    <x v="0"/>
    <s v="Myitkyina"/>
    <s v="Shwe Zet Baptist Church"/>
    <x v="0"/>
    <m/>
    <s v="Awareness session for Men and Women ( Food and Meterials)"/>
    <n v="3"/>
    <n v="25"/>
    <m/>
    <m/>
    <n v="28"/>
    <m/>
    <m/>
    <m/>
    <m/>
    <n v="0"/>
    <m/>
    <s v="A waresess အစီစဉ်ကို အမျိုးသား/သမီးများ ပေါင်းပြီးလုပ်ဆောင်ခဲ့သည်။ PSEA အကြောင်းကို UNFPA posters ကိုပြပြီး ရှင်းပြမှုကိုလုပ်ဆောင်ခဲ့သည်။GBV နှင့်ဆိုင်သော Gameအစီစဉ်ကို လုပ်ဆောင်ပြီး မေးခွန်း အမေး/ဖြေ များကိုလည်းလုပ်ဆောင်ခဲ့သည်။"/>
    <m/>
    <s v="Feb/24"/>
    <s v="pass"/>
  </r>
  <r>
    <x v="34"/>
    <s v="Myitkyina"/>
    <s v="Kachin"/>
    <x v="0"/>
    <s v="Myitkyina"/>
    <s v="Kabu Dam(COC)"/>
    <x v="0"/>
    <m/>
    <s v="Awareness session for Men and Women ( Food and Meterials)"/>
    <n v="4"/>
    <n v="6"/>
    <m/>
    <m/>
    <n v="10"/>
    <m/>
    <m/>
    <m/>
    <m/>
    <n v="0"/>
    <m/>
    <s v="A waresess အစီစဉ်ကို အမျိုးသား/သမီးများ ပေါင်းပြီးလုပ်ဆောင်ခဲ့သည်။ PSEA အကြောင်းကို UNFPA posters ကိုပြပြီး ရှင်းပြမှုကိုလုပ်ဆောင်ခဲ့သည်။GBV နှင့်ဆိုင်သော Gameအစီစဉ်ကို လုပ်ဆောင်ပြီး မေးခွန်း အမေး/ဖြေ များကိုလည်းလုပ်ဆောင်ခဲ့သည်။"/>
    <m/>
    <s v="Feb/24"/>
    <s v="pass"/>
  </r>
  <r>
    <x v="35"/>
    <s v="Myitkyina"/>
    <s v="Kachin"/>
    <x v="0"/>
    <s v="Myitkyina"/>
    <s v="Pa La Na (padauk Myaing)"/>
    <x v="0"/>
    <m/>
    <s v="Awareness session for Men and Women ( Food and Meterials)"/>
    <n v="17"/>
    <m/>
    <m/>
    <m/>
    <n v="17"/>
    <m/>
    <m/>
    <m/>
    <m/>
    <n v="0"/>
    <m/>
    <s v="အမျိုးသားများ သီသန့်လုပ်ဆောင်သော အစီစဉ်ဖြစ်ပါသည်။ မိမိcamp နှင့် မိမိပတ်ဝန်းကျင် တွင်တွေ့ရသော ကျား/မ ခွဲခြားဆက်ဆံ နေမှုအခြေအနေကို ဆွေးနွေးတင်ပြသော အစီစဉ်လုပ်ဆောင်ခဲ့သည်။ မိမိFamilyတွင်လည်း မဖြစ်စေရန် ကြိုတင်ကာကွယ်ဖို့လည်း ဆွေးနွေးခဲ့သည်။"/>
    <m/>
    <s v="Feb/24"/>
    <s v="pass"/>
  </r>
  <r>
    <x v="36"/>
    <s v="Myitkyina"/>
    <s v="Kachin"/>
    <x v="0"/>
    <s v="Myitkyina"/>
    <s v="Shata Pru Shin Marti"/>
    <x v="0"/>
    <m/>
    <s v="Awareness session for Men and Women ( Food and Meterials)"/>
    <n v="10"/>
    <n v="10"/>
    <m/>
    <m/>
    <n v="20"/>
    <m/>
    <m/>
    <m/>
    <m/>
    <n v="0"/>
    <m/>
    <s v="GBV awareness ကိုအမျိုးသား/သမီးပေါင်းပြီး လုပ်ဆောင်ခဲ့သည်။ GBV tree အကြောင်ကိုရှင်းပြပြီး ကျား/မ group ခွဲပြီး GBV အမျိုးအစားနှင့် အခြေခံအရင်းမြစ်အကြောင်းကို ရှင်းပြသည်။ GBV နှင့်ဆိုင်သော မေးခွန်း အမေး/ဖြေများကိုလည်း လုပ်ဆောင်ခဲ့သည်။"/>
    <m/>
    <s v="Feb/24"/>
    <s v="pass"/>
  </r>
  <r>
    <x v="37"/>
    <s v="Myitkyina"/>
    <s v="Kachin"/>
    <x v="0"/>
    <s v="Myitkyina"/>
    <s v="Njang Dung Baptist Church"/>
    <x v="0"/>
    <m/>
    <s v="Awareness session for Men and Women ( Food and Meterials)"/>
    <n v="5"/>
    <n v="19"/>
    <m/>
    <m/>
    <n v="24"/>
    <m/>
    <m/>
    <m/>
    <m/>
    <n v="0"/>
    <m/>
    <s v="A waresess အစီစဉ်ကို အမျိုးသား/သမီးများ ပေါင်းပြီးလုပ်ဆောင်ခဲ့သည်။ PSEA အကြောင်းကို UNFPA posters ကိုပြပြီး ရှင်းပြမှုကိုလုပ်ဆောင်ခဲ့သည်။GBV နှင့်ဆိုင်သော Gameအစီစဉ်ကို လုပ်ဆောင်ပြီး မေးခွန်း အမေး/ဖြေ များကိုလည်းလုပ်ဆောင်ခဲ့သည်။"/>
    <m/>
    <s v="Feb/24"/>
    <s v="pass"/>
  </r>
  <r>
    <x v="38"/>
    <s v="Myitkyina"/>
    <s v="Kachin"/>
    <x v="0"/>
    <s v="Myitkyina"/>
    <s v="Shata Pru Sut Ngai Tawng"/>
    <x v="0"/>
    <m/>
    <s v="Awareness session for Men and Women ( Food and Meterials)"/>
    <n v="9"/>
    <n v="29"/>
    <m/>
    <m/>
    <n v="38"/>
    <m/>
    <m/>
    <m/>
    <m/>
    <n v="0"/>
    <m/>
    <s v="GBV awareness ကိုအမျိုးသား/သမီးပေါင်းပြီး လုပ်ဆောင်ခဲ့သည်။ GBV tree အကြောင်ကိုရှင်းပြပြီး ကျား/မ group ခွဲပြီး GBV အမျိုးအစားနှင့် အခြေခံအရင်းမြစ်အကြောင်းကို ရှင်းပြသည်။ GBV နှင့်ဆိုင်သော မေးခွန်း အမေး/ဖြေများကိုလည်း လုပ်ဆောင်ခဲ့သည်။"/>
    <m/>
    <s v="Feb/24"/>
    <s v="pass"/>
  </r>
  <r>
    <x v="40"/>
    <s v="Myitkyina"/>
    <s v="Kachin"/>
    <x v="0"/>
    <s v="Myitkyina"/>
    <s v="Tatkone Galile Baptist Church"/>
    <x v="0"/>
    <m/>
    <s v="Awareness session for Men and Women ( Food and Meterials)"/>
    <n v="6"/>
    <n v="12"/>
    <m/>
    <m/>
    <n v="18"/>
    <m/>
    <m/>
    <m/>
    <m/>
    <n v="0"/>
    <m/>
    <s v="GBV awareness ကိုအမျိုးသား/သမျိုးပေါင်းပြီးလုပ်ဆောင်ခဲ့သည်။  သားဆက်ခြားနည်းလမ်း အမျိုးမျိုးအကြောင်းကို Group လိုက်ဆွေးနွေးမှုကို လုပ်ဆောင်ပြီး ပြန်လည်ရှင်းပြမှုကို လုပ်ဆောင်ခဲ့သည်။ PSEA အကြောင်းကိုလည်း UNFPA poster ပြပြီးရှင်းပြခဲ့သည်။"/>
    <m/>
    <s v="Feb/24"/>
    <s v="pass"/>
  </r>
  <r>
    <x v="43"/>
    <s v="Myitkyina"/>
    <s v="Kachin"/>
    <x v="0"/>
    <s v="Myitkyina"/>
    <s v="Nawng Pung RC Camp"/>
    <x v="0"/>
    <m/>
    <s v="Awareness session for Men and Women ( Food and Meterials)"/>
    <n v="2"/>
    <n v="16"/>
    <m/>
    <m/>
    <n v="18"/>
    <m/>
    <m/>
    <m/>
    <m/>
    <n v="0"/>
    <m/>
    <s v="GBV ကြောင်းကို Mobile အနေဖြစ် Nawng Pung RC Campတွင်လုပ်ဆောင်ခဲ့သည်။ GBV Basic awareness ကိုလုပ်ဆောင်ခဲ့သည်။ အခြခံအရင်းအမြစ် အကြောင်းကိုလည်း group လိုက်ဆွေးနွေးမှုများလုပ်ဆောင်ခဲ့သည်။"/>
    <m/>
    <s v="Feb/24"/>
    <s v="pass"/>
  </r>
  <r>
    <x v="44"/>
    <s v="Myitkyina"/>
    <s v="Kachin"/>
    <x v="0"/>
    <s v="Myitkyina"/>
    <s v="Maw Hpawng (LBC)"/>
    <x v="0"/>
    <m/>
    <s v="Awareness session for Men and Women ( Food and Meterials)"/>
    <n v="2"/>
    <n v="1"/>
    <m/>
    <m/>
    <n v="3"/>
    <m/>
    <m/>
    <m/>
    <m/>
    <n v="0"/>
    <m/>
    <s v="GBV ဖြစ်နိုင်သော မိသားစုများတွင် home visit အစီစဉ်သွားလုပ်သည်။"/>
    <m/>
    <s v="Feb/24"/>
    <s v="pass"/>
  </r>
  <r>
    <x v="45"/>
    <s v="Myitkyina"/>
    <s v="Kachin"/>
    <x v="0"/>
    <s v="Myitkyina"/>
    <s v="Maw Hpawng Hka Nan"/>
    <x v="0"/>
    <m/>
    <s v="Awareness session for Men and Women ( Food and Meterials)"/>
    <n v="3"/>
    <n v="1"/>
    <m/>
    <m/>
    <n v="4"/>
    <m/>
    <m/>
    <m/>
    <m/>
    <n v="0"/>
    <m/>
    <s v="GBV ဖြစ်နိုင်သော မိသားစုများတွင် home visit အစီစဉ်သွားလုပ်သည်။"/>
    <m/>
    <s v="Feb/24"/>
    <s v="pass"/>
  </r>
  <r>
    <x v="29"/>
    <s v="Myitkyina"/>
    <s v="Kachin"/>
    <x v="0"/>
    <s v="Myitkyina"/>
    <s v="Kabu Dam(COC)"/>
    <x v="0"/>
    <m/>
    <s v="Awareness session for Men and Women ( Food and Meterials)"/>
    <n v="2"/>
    <n v="1"/>
    <m/>
    <m/>
    <n v="3"/>
    <m/>
    <m/>
    <m/>
    <m/>
    <n v="0"/>
    <m/>
    <s v="GBV ဖြစ်နိုင်သော မိသားစုများတွင် home visit အစီစဉ်သွားလုပ်သည်။"/>
    <m/>
    <s v="Feb/24"/>
    <s v="pass"/>
  </r>
  <r>
    <x v="30"/>
    <s v="Myitkyina"/>
    <s v="Kachin"/>
    <x v="0"/>
    <s v="Myitkyina"/>
    <s v="Tatkone San Pya KBC"/>
    <x v="0"/>
    <m/>
    <s v="Safety Audit"/>
    <n v="1"/>
    <n v="2"/>
    <m/>
    <m/>
    <n v="3"/>
    <m/>
    <m/>
    <m/>
    <m/>
    <n v="0"/>
    <m/>
    <s v="အမျိုးသမီးနှင့် ကလေးငယ်များ၏ လုံခြုံရေးအတွက် အိမ်သာ၊ ရေချိုးခန်းနှင့် မီး အတွက်ပြုပြင်မှု အတွက်သေးစား ထောက်ပံ့မှုအတွက် စစ်ဆေးမှုလုပ်ဆောင်ခဲ့သည်။"/>
    <m/>
    <s v="Feb/24"/>
    <s v="pass"/>
  </r>
  <r>
    <x v="32"/>
    <s v="Myitkyina"/>
    <s v="Kachin"/>
    <x v="0"/>
    <s v="Myitkyina"/>
    <s v="Njang Dung Baptist Church"/>
    <x v="0"/>
    <m/>
    <s v="Awareness session for Men and Women ( Food and Meterials)"/>
    <n v="1"/>
    <n v="1"/>
    <m/>
    <m/>
    <n v="2"/>
    <m/>
    <m/>
    <m/>
    <m/>
    <n v="0"/>
    <m/>
    <s v="GBV ဖြစ်နိုင်သော မိသားစုများတွင် home visit အစီစဉ်သွားလုပ်သည်။"/>
    <m/>
    <s v="Feb/24"/>
    <s v="pass"/>
  </r>
  <r>
    <x v="41"/>
    <s v="Myitkyina"/>
    <s v="Kachin"/>
    <x v="0"/>
    <s v="Myitkyina"/>
    <s v="Pa La Na (padauk Myaing)"/>
    <x v="0"/>
    <m/>
    <s v="Safety Audit"/>
    <n v="2"/>
    <n v="2"/>
    <m/>
    <m/>
    <n v="4"/>
    <m/>
    <m/>
    <m/>
    <m/>
    <n v="0"/>
    <m/>
    <s v="အမျိုးသမီးနှင့် ကလေးငယ်များ၏ လုံခြုံရေးအတွက် အိမ်သာ၊ ရေချိုးခန်းနှင့် မီး အတွက်ပြုပြင်မှု အတွက်သေးစား ထောက်ပံ့မှုအတွက် စစ်ဆေးမှုလုပ်ဆောင်ခဲ့သည်။"/>
    <m/>
    <s v="Feb/24"/>
    <s v="pass"/>
  </r>
  <r>
    <x v="45"/>
    <s v="Myitkyina"/>
    <s v="Kachin"/>
    <x v="0"/>
    <s v="Myitkyina"/>
    <s v="Tatkone COC"/>
    <x v="0"/>
    <m/>
    <s v="Psychosocial Support Activities"/>
    <n v="34"/>
    <n v="22"/>
    <m/>
    <m/>
    <n v="56"/>
    <n v="34"/>
    <n v="22"/>
    <m/>
    <m/>
    <n v="56"/>
    <m/>
    <s v="Dancing, Game ဦးဆောင်ရန်အတွက် လိုအပ်သော IEC Sound Box, ချိုချဉ် များကို ပြင်ဆင်သွားခြင်း "/>
    <m/>
    <s v="Feb/24"/>
    <s v="to validate"/>
  </r>
  <r>
    <x v="43"/>
    <s v="Myitkyina"/>
    <s v="Kachin"/>
    <x v="0"/>
    <s v="Myitkyina"/>
    <s v="Jan Mai Kawng RC "/>
    <x v="0"/>
    <m/>
    <s v="Psychosocial Support Activities"/>
    <m/>
    <n v="35"/>
    <m/>
    <m/>
    <n v="35"/>
    <m/>
    <n v="35"/>
    <m/>
    <m/>
    <n v="35"/>
    <m/>
    <s v="Game ,Dancing အတွက် လိုအပ်‌သော IEC, Sound Box, ကြိုး၊ သည်ကွင်း များကို ပြင်ဆင် သွားခြင်း "/>
    <m/>
    <s v="Feb/24"/>
    <s v="to validate"/>
  </r>
  <r>
    <x v="33"/>
    <s v="Myitkyina"/>
    <s v="Kachin"/>
    <x v="0"/>
    <s v="Myitkyina"/>
    <s v="Shwe Zet Baptist Church"/>
    <x v="0"/>
    <m/>
    <s v="Psychosocial Support Activities"/>
    <n v="3"/>
    <n v="25"/>
    <m/>
    <m/>
    <n v="28"/>
    <n v="3"/>
    <n v="25"/>
    <m/>
    <m/>
    <n v="28"/>
    <m/>
    <s v="သီချင်းဆို၊အက အတွက် Sound Box, နှင့်  လေ့ကျင့်ခန်း အတွက်လိုအပ်သော IEC များကိုပြင်ဆင်သွားခြင်း"/>
    <m/>
    <s v="Feb/24"/>
    <s v="to validate"/>
  </r>
  <r>
    <x v="34"/>
    <s v="Myitkyina"/>
    <s v="Kachin"/>
    <x v="0"/>
    <s v="Myitkyina"/>
    <s v="Njang Dung Baptist Church"/>
    <x v="0"/>
    <m/>
    <s v="Safety Audit"/>
    <n v="1"/>
    <n v="3"/>
    <m/>
    <m/>
    <n v="4"/>
    <m/>
    <m/>
    <m/>
    <m/>
    <n v="0"/>
    <m/>
    <s v="အိမ်သာ အကာပြုပြင်ရန် အတွက် ပြင်၊ သွပ်များ လိုအပ်နေမူကို တွေ့ ရှိ ၍ စခန်းတာဝန်ခံ ၊ CCCM အဖွဲ့များ နှင့် ဆွေးနွေးမူ ပြုလုပ်ပြီး သက်ဆိုင်ရာသို့ တင်ပြပေးခြင်း"/>
    <m/>
    <s v="Feb/24"/>
    <s v="pass"/>
  </r>
  <r>
    <x v="41"/>
    <s v="Myitkyina"/>
    <s v="Kachin"/>
    <x v="0"/>
    <s v="Myitkyina"/>
    <s v="Tatkone San Pya KBC"/>
    <x v="0"/>
    <m/>
    <s v="Psychosocial Support Activities"/>
    <m/>
    <n v="12"/>
    <m/>
    <m/>
    <n v="12"/>
    <m/>
    <n v="12"/>
    <m/>
    <m/>
    <n v="12"/>
    <m/>
    <s v="သီချင်းဆို၊အက အတွက် Sound Box, နှင့်  လေ့ကျင့်ခန်း အတွက်လိုအပ်သော IEC များကိုပြင်ဆင်သွားခြင်း"/>
    <m/>
    <s v="Feb/24"/>
    <s v="to validate"/>
  </r>
  <r>
    <x v="35"/>
    <s v="Myitkyina"/>
    <s v="Kachin"/>
    <x v="0"/>
    <s v="Myitkyina"/>
    <s v="Lekone Betlehlem"/>
    <x v="0"/>
    <m/>
    <s v="Psychosocial Support Activities"/>
    <n v="2"/>
    <n v="32"/>
    <m/>
    <m/>
    <n v="34"/>
    <n v="2"/>
    <n v="32"/>
    <m/>
    <m/>
    <n v="34"/>
    <m/>
    <s v="Dancing, Game ဦးဆောင်ရန်အတွက် လိုအပ်သော IEC Sound Box, ချိုချဉ် များကို ပြင်ဆင်သွားခြင်း "/>
    <m/>
    <s v="Feb/24"/>
    <s v="to validate"/>
  </r>
  <r>
    <x v="37"/>
    <s v="Myitkyina"/>
    <s v="Kachin"/>
    <x v="0"/>
    <s v="Myitkyina"/>
    <s v="Maw Hpawng Hka Nan"/>
    <x v="0"/>
    <m/>
    <s v="Psychosocial Support Activities"/>
    <n v="6"/>
    <n v="11"/>
    <n v="1"/>
    <n v="3"/>
    <n v="21"/>
    <n v="6"/>
    <n v="11"/>
    <n v="1"/>
    <n v="3"/>
    <n v="21"/>
    <m/>
    <s v="သီချင်းဆို၊အက အတွက် Sound Box, နှင့်  လေ့ကျင့်ခန်း အတွက်လိုအပ်သော IEC များကိုပြင်ဆင်သွားခြင်း"/>
    <m/>
    <s v="Feb/24"/>
    <s v="to validate"/>
  </r>
  <r>
    <x v="38"/>
    <s v="Myitkyina"/>
    <s v="Kachin"/>
    <x v="0"/>
    <s v="Myitkyina"/>
    <s v="Shata Pru Sut Ngai Tawng"/>
    <x v="0"/>
    <m/>
    <s v="Psychosocial Support Activities"/>
    <m/>
    <n v="20"/>
    <n v="8"/>
    <n v="10"/>
    <n v="38"/>
    <m/>
    <n v="20"/>
    <n v="8"/>
    <n v="10"/>
    <n v="38"/>
    <m/>
    <s v="သီချင်းဆို၊အက အတွက် Sound Box, နှင့်  လေ့ကျင့်ခန်း အတွက်လိုအပ်သော IEC များကိုပြင်ဆင်သွားခြင်း"/>
    <m/>
    <s v="Feb/24"/>
    <s v="to validate"/>
  </r>
  <r>
    <x v="40"/>
    <s v="Myitkyina"/>
    <s v="Kachin"/>
    <x v="0"/>
    <s v="Myitkyina"/>
    <s v="Tatkone Galile Baptist Church"/>
    <x v="0"/>
    <m/>
    <s v="Psychosocial Support Activities"/>
    <n v="4"/>
    <n v="14"/>
    <m/>
    <m/>
    <n v="18"/>
    <n v="4"/>
    <n v="14"/>
    <m/>
    <m/>
    <n v="18"/>
    <m/>
    <s v="သီချင်းဆို၊အက အတွက် Sound Box, နှင့်  လေ့ကျင့်ခန်း အတွက်လိုအပ်သော IEC များကိုပြင်ဆင်သွားခြင်း"/>
    <s v="ဘုရားကြီးကျောင်း"/>
    <s v="Feb/24"/>
    <s v="to validate"/>
  </r>
  <r>
    <x v="43"/>
    <s v="Myitkyina"/>
    <s v="Kachin"/>
    <x v="3"/>
    <s v="Waingmaw"/>
    <s v="Waingmaw Zonal Office 2"/>
    <x v="0"/>
    <m/>
    <s v="Psychosocial Support Activities"/>
    <n v="20"/>
    <n v="56"/>
    <m/>
    <m/>
    <n v="76"/>
    <n v="20"/>
    <n v="56"/>
    <m/>
    <m/>
    <n v="76"/>
    <n v="2"/>
    <s v="Dance,Game,Toothpase,Soap"/>
    <s v="မာန်အောင်ကျောင်း"/>
    <s v="Feb/24"/>
    <s v="to validate"/>
  </r>
  <r>
    <x v="30"/>
    <s v="Myitkyina"/>
    <s v="Kachin"/>
    <x v="3"/>
    <s v="Waingmaw"/>
    <s v="Hkat Cho"/>
    <x v="0"/>
    <m/>
    <s v="Psychosocial Support Activities"/>
    <n v="33"/>
    <n v="73"/>
    <m/>
    <m/>
    <n v="106"/>
    <n v="33"/>
    <n v="73"/>
    <m/>
    <m/>
    <n v="106"/>
    <n v="3"/>
    <s v="Dance,Game,Toothpase,Soap"/>
    <s v="ဝိဇယာရာမကျောင်း"/>
    <s v="Feb/24"/>
    <s v="to validate"/>
  </r>
  <r>
    <x v="46"/>
    <s v="Myitkyina"/>
    <s v="Kachin"/>
    <x v="3"/>
    <s v="Waingmaw"/>
    <s v="Hkat Cho"/>
    <x v="0"/>
    <m/>
    <s v="Psychosocial Support Activities"/>
    <n v="4"/>
    <n v="8"/>
    <m/>
    <m/>
    <n v="12"/>
    <n v="4"/>
    <n v="8"/>
    <m/>
    <m/>
    <n v="12"/>
    <m/>
    <s v="Dance,Game,Toothpase,Soap"/>
    <m/>
    <s v="Feb/24"/>
    <s v="to validate"/>
  </r>
  <r>
    <x v="32"/>
    <s v="Myitkyina"/>
    <s v="Kachin"/>
    <x v="3"/>
    <s v="Waingmaw"/>
    <s v="Waing Maw AG"/>
    <x v="0"/>
    <m/>
    <s v="Awareness session for Men and Women ( Food and Meterials)"/>
    <n v="8"/>
    <n v="10"/>
    <m/>
    <m/>
    <n v="18"/>
    <n v="8"/>
    <n v="10"/>
    <m/>
    <m/>
    <n v="18"/>
    <n v="5"/>
    <s v="GBV , Oil , Game "/>
    <m/>
    <s v="Feb/24"/>
    <s v="to validate"/>
  </r>
  <r>
    <x v="33"/>
    <s v="Myitkyina"/>
    <s v="Kachin"/>
    <x v="3"/>
    <s v="Waingmaw"/>
    <s v="Hka Shi"/>
    <x v="0"/>
    <m/>
    <s v="Awareness session for Men and Women ( Food and Meterials)"/>
    <m/>
    <n v="48"/>
    <m/>
    <m/>
    <n v="48"/>
    <m/>
    <n v="48"/>
    <m/>
    <m/>
    <n v="48"/>
    <m/>
    <s v="GBV , Oil , Game "/>
    <m/>
    <s v="Feb/24"/>
    <s v="to validate"/>
  </r>
  <r>
    <x v="41"/>
    <s v="Myitkyina"/>
    <s v="Kachin"/>
    <x v="3"/>
    <s v="Waingmaw"/>
    <s v="Mai Na Catholic  (St.Joseph)"/>
    <x v="0"/>
    <m/>
    <s v="Awareness session for Men and Women ( Food and Meterials)"/>
    <m/>
    <n v="71"/>
    <m/>
    <m/>
    <n v="71"/>
    <m/>
    <n v="71"/>
    <m/>
    <m/>
    <n v="71"/>
    <m/>
    <s v="GBV Session , Oil , Game"/>
    <m/>
    <s v="Feb/24"/>
    <s v="to validate"/>
  </r>
  <r>
    <x v="47"/>
    <s v="Myitkyina"/>
    <s v="Kachin"/>
    <x v="3"/>
    <s v="Waingmaw"/>
    <s v="Man Pya (Sut Chyai)"/>
    <x v="0"/>
    <m/>
    <s v="Awareness session for Men and Women ( Food and Meterials)"/>
    <n v="10"/>
    <n v="20"/>
    <m/>
    <m/>
    <n v="30"/>
    <n v="10"/>
    <n v="20"/>
    <m/>
    <m/>
    <n v="30"/>
    <m/>
    <s v="GBV Session , Oil , Game"/>
    <m/>
    <s v="Feb/24"/>
    <s v="to validate"/>
  </r>
  <r>
    <x v="42"/>
    <s v="Myitkyina"/>
    <s v="Kachin"/>
    <x v="3"/>
    <s v="Waingmaw"/>
    <s v="Waingmaw Zonal Office 2"/>
    <x v="0"/>
    <m/>
    <s v="Awareness session for Men and Women ( Food and Meterials)"/>
    <n v="4"/>
    <n v="13"/>
    <m/>
    <m/>
    <n v="17"/>
    <n v="4"/>
    <n v="13"/>
    <m/>
    <m/>
    <n v="17"/>
    <m/>
    <s v="GBV Session , Oil , Game"/>
    <m/>
    <s v="Feb/24"/>
    <s v="to validate"/>
  </r>
  <r>
    <x v="35"/>
    <s v="Myitkyina"/>
    <s v="Kachin"/>
    <x v="3"/>
    <s v="Waingmaw"/>
    <s v="Mai Na AG"/>
    <x v="0"/>
    <m/>
    <s v="Awareness session for Men and Women ( Food and Meterials)"/>
    <n v="16"/>
    <n v="44"/>
    <m/>
    <m/>
    <n v="60"/>
    <n v="16"/>
    <n v="44"/>
    <m/>
    <m/>
    <n v="60"/>
    <m/>
    <s v="Dance,Game,Toothpase,Soap"/>
    <m/>
    <s v="Feb/24"/>
    <s v="to validate"/>
  </r>
  <r>
    <x v="36"/>
    <s v="Myitkyina"/>
    <s v="Kachin"/>
    <x v="3"/>
    <s v="Waingmaw"/>
    <s v="Thargaya Lisu"/>
    <x v="0"/>
    <m/>
    <s v="Psychosocial Support Activities"/>
    <n v="11"/>
    <n v="5"/>
    <m/>
    <m/>
    <n v="16"/>
    <n v="11"/>
    <n v="5"/>
    <m/>
    <m/>
    <n v="16"/>
    <m/>
    <s v="GBV Session , Oil , Game"/>
    <m/>
    <s v="Feb/24"/>
    <s v="to validate"/>
  </r>
  <r>
    <x v="39"/>
    <s v="Myitkyina"/>
    <s v="Kachin"/>
    <x v="3"/>
    <s v="Waingmaw"/>
    <s v="Man Pya San Pya"/>
    <x v="0"/>
    <m/>
    <s v="Awareness session for Men and Women ( Food and Meterials)"/>
    <n v="41"/>
    <n v="18"/>
    <m/>
    <m/>
    <n v="59"/>
    <n v="41"/>
    <n v="18"/>
    <m/>
    <m/>
    <n v="59"/>
    <m/>
    <s v="Dance,Game,Toomapase,Soap"/>
    <m/>
    <s v="Feb/24"/>
    <s v="to validate"/>
  </r>
  <r>
    <x v="48"/>
    <s v="Myitkyina"/>
    <s v="Kachin"/>
    <x v="3"/>
    <s v="Waingmaw"/>
    <s v="Man Pya San Pya"/>
    <x v="0"/>
    <m/>
    <s v="Psychosocial Support Activities"/>
    <m/>
    <n v="24"/>
    <m/>
    <m/>
    <n v="24"/>
    <m/>
    <n v="24"/>
    <m/>
    <m/>
    <n v="24"/>
    <m/>
    <s v="GBV Session , Oil , Game"/>
    <m/>
    <s v="Feb/24"/>
    <s v="to validate"/>
  </r>
  <r>
    <x v="49"/>
    <s v="Myitkyina"/>
    <s v="Kachin"/>
    <x v="3"/>
    <s v="Waingmaw"/>
    <s v="Hka Shi"/>
    <x v="0"/>
    <m/>
    <s v="Awareness session for Men and Women ( Food and Meterials)"/>
    <n v="12"/>
    <n v="8"/>
    <m/>
    <m/>
    <n v="20"/>
    <n v="12"/>
    <n v="8"/>
    <m/>
    <m/>
    <n v="20"/>
    <m/>
    <m/>
    <m/>
    <s v="Feb/24"/>
    <s v="to valida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BA1F5-DA8D-42AF-9C71-783DABB239F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9" firstHeaderRow="1" firstDataRow="1" firstDataCol="1" rowPageCount="1" colPageCount="1"/>
  <pivotFields count="18">
    <pivotField showAll="0"/>
    <pivotField axis="axisPage" showAll="0">
      <items count="4">
        <item x="0"/>
        <item m="1" x="2"/>
        <item x="1"/>
        <item t="default"/>
      </items>
    </pivotField>
    <pivotField multipleItemSelectionAllowed="1" showAll="0"/>
    <pivotField showAll="0"/>
    <pivotField axis="axisRow" showAll="0">
      <items count="16">
        <item x="8"/>
        <item x="9"/>
        <item x="0"/>
        <item x="1"/>
        <item x="2"/>
        <item x="3"/>
        <item x="10"/>
        <item x="4"/>
        <item x="11"/>
        <item x="5"/>
        <item x="6"/>
        <item x="12"/>
        <item x="13"/>
        <item x="7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76414-8D28-4378-960C-9C3643D3FE1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" firstHeaderRow="1" firstDataRow="1" firstDataCol="1"/>
  <pivotFields count="25">
    <pivotField numFmtId="15" showAll="0">
      <items count="53">
        <item m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44"/>
        <item x="27"/>
        <item x="28"/>
        <item x="45"/>
        <item x="43"/>
        <item x="29"/>
        <item x="30"/>
        <item x="31"/>
        <item x="46"/>
        <item x="32"/>
        <item x="33"/>
        <item x="34"/>
        <item x="41"/>
        <item x="47"/>
        <item x="42"/>
        <item x="35"/>
        <item x="36"/>
        <item x="37"/>
        <item x="38"/>
        <item x="39"/>
        <item x="48"/>
        <item x="40"/>
        <item x="49"/>
        <item m="1" x="51"/>
        <item t="default"/>
      </items>
    </pivotField>
    <pivotField showAll="0"/>
    <pivotField showAll="0"/>
    <pivotField axis="axisRow" showAll="0">
      <items count="8">
        <item x="1"/>
        <item x="6"/>
        <item x="2"/>
        <item x="4"/>
        <item x="0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86FAF-0CBB-4C32-AD1B-577452A544F8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5:G100" firstHeaderRow="0" firstDataRow="1" firstDataCol="1"/>
  <pivotFields count="25">
    <pivotField compact="0" outline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5">
    <i>
      <x v="1"/>
    </i>
    <i>
      <x v="2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Location/Site" fld="5" subtotal="count" baseField="0" baseItem="0"/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  <dataField name="Sum of Total" fld="13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5EB02-0F5C-41EC-9598-5DA0E763AA30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E35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7E7F1-772D-44FF-BD26-77FF21286DD0}" name="PivotTable1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5:E63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F8727-3837-45BB-AE53-DFCCD7D0EDD7}" name="PivotTable1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E23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C605F-C500-4EEF-8C42-0C19DA109E66}" name="PivotTable1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1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421A8-CAF8-4A8F-AB46-A47967FBC2E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0:F83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  <dataField name="Sum of Total" fld="13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95A69-AD64-47C3-9C25-F762CFA30614}" name="PivotTable1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2:E50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32684-6EFD-4589-8799-EBE7D1F06C0F}" name="PivotTable1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0:E78" firstHeaderRow="0" firstDataRow="1" firstDataCol="1"/>
  <pivotFields count="25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50"/>
        <item x="41"/>
        <item x="42"/>
        <item x="43"/>
        <item x="44"/>
        <item x="45"/>
        <item m="1" x="51"/>
        <item x="46"/>
        <item x="47"/>
        <item x="48"/>
        <item x="49"/>
        <item t="default"/>
      </items>
    </pivotField>
    <pivotField showAll="0"/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" fld="9" baseField="2" baseItem="0"/>
    <dataField name="Sum of Women" fld="10" baseField="2" baseItem="0"/>
    <dataField name="Sum of Boys" fld="11" baseField="2" baseItem="0"/>
    <dataField name="Sum of Girls" fld="12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9E9B7-9386-4121-9B02-FEA6C1A2619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9" firstHeaderRow="0" firstDataRow="1" firstDataCol="1"/>
  <pivotFields count="18">
    <pivotField showAll="0"/>
    <pivotField showAll="0"/>
    <pivotField showAll="0"/>
    <pivotField showAll="0"/>
    <pivotField axis="axisRow" showAll="0">
      <items count="16">
        <item x="8"/>
        <item x="9"/>
        <item x="0"/>
        <item x="1"/>
        <item x="2"/>
        <item x="3"/>
        <item x="10"/>
        <item x="4"/>
        <item x="11"/>
        <item x="5"/>
        <item x="6"/>
        <item x="12"/>
        <item x="13"/>
        <item x="7"/>
        <item x="14"/>
        <item t="default"/>
      </items>
    </pivotField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Male" fld="7" baseField="0" baseItem="0"/>
    <dataField name="Sum of Female" fld="8" baseField="0" baseItem="0"/>
    <dataField name="Count of Camps/Village Name" fld="5" subtotal="count" baseField="0" baseItem="0"/>
    <dataField name="Sum of WASH" fld="10" baseField="0" baseItem="0"/>
    <dataField name="Sum of Shelt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BF2F2-B614-499E-9FD5-C24830E0E041}" name="Sites" displayName="Sites" ref="A3:R99" totalsRowShown="0" headerRowDxfId="81" tableBorderDxfId="80">
  <autoFilter ref="A3:R99" xr:uid="{FB1BF2F2-B614-499E-9FD5-C24830E0E041}"/>
  <sortState xmlns:xlrd2="http://schemas.microsoft.com/office/spreadsheetml/2017/richdata2" ref="A4:R99">
    <sortCondition ref="B4:B99"/>
    <sortCondition ref="E4:E99"/>
    <sortCondition ref="F4:F99"/>
  </sortState>
  <tableColumns count="18">
    <tableColumn id="1" xr3:uid="{CD64AD2E-9714-41FF-AD71-8EDAC72A2A05}" name="No"/>
    <tableColumn id="18" xr3:uid="{8949BD68-6248-4A0D-9109-9D75F2F348A0}" name="State" dataDxfId="79"/>
    <tableColumn id="4" xr3:uid="{17C3828F-F40C-4EC9-B851-287496A487C8}" name="Office" dataDxfId="78"/>
    <tableColumn id="3" xr3:uid="{4B0F57E7-F5EE-44BC-AC3F-A574F2DEE964}" name="Area" dataDxfId="77"/>
    <tableColumn id="5" xr3:uid="{923CBF29-B6AE-4579-B98B-005F24C2C096}" name="Townhsip"/>
    <tableColumn id="2" xr3:uid="{E8855B9D-C64A-4825-8646-5C8AF3C6C534}" name="Camps/Village Name"/>
    <tableColumn id="6" xr3:uid="{C7B22E03-A84B-4445-B1CF-28F0C7A18F46}" name="HHs"/>
    <tableColumn id="7" xr3:uid="{A7200F73-C1E3-43E3-AA74-EF7238889369}" name="Male"/>
    <tableColumn id="8" xr3:uid="{4D14CE95-58C0-4F90-9C4A-56D1FD6AFB88}" name="Female"/>
    <tableColumn id="9" xr3:uid="{569341DD-088F-4A94-AB77-CEBE1A7F46CD}" name="Total" dataDxfId="76">
      <calculatedColumnFormula>SUM(Sites[[#This Row],[Male]:[Female]])</calculatedColumnFormula>
    </tableColumn>
    <tableColumn id="10" xr3:uid="{EFA29D5F-D72B-44E5-9488-F2A35663ACBF}" name="WASH"/>
    <tableColumn id="11" xr3:uid="{48A0EA68-ED08-41ED-B8AE-0C63FA9DB55B}" name="Shelter" dataDxfId="75"/>
    <tableColumn id="12" xr3:uid="{97574E41-E050-4F90-B1F8-F71897EB5717}" name="NFIs" dataDxfId="74"/>
    <tableColumn id="13" xr3:uid="{BABE6DC8-0B9E-4B3F-BDF4-AE040EFD7529}" name="Livelihood" dataDxfId="73"/>
    <tableColumn id="14" xr3:uid="{CD62A766-3CA9-46F3-AE24-56EC12A76BA2}" name="Protection"/>
    <tableColumn id="15" xr3:uid="{EC8950FF-9954-4486-8890-B076C6840E8D}" name="Protection GBV"/>
    <tableColumn id="16" xr3:uid="{0CC7AD40-319F-47F4-81BC-174A4A56BCBE}" name="IDP/Host" dataDxfId="72"/>
    <tableColumn id="17" xr3:uid="{B27B4650-FBBD-482F-B378-7749596FEAA0}" name="Remark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81236D-2091-4A3F-AE1C-C68F19AE6A5E}" name="Office" displayName="Office" ref="T3:T6" totalsRowShown="0" headerRowDxfId="70">
  <autoFilter ref="T3:T6" xr:uid="{D081236D-2091-4A3F-AE1C-C68F19AE6A5E}"/>
  <tableColumns count="1">
    <tableColumn id="1" xr3:uid="{DAFBB7CD-09EB-48DE-8244-DFDC213C387D}" name="Off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0C59B-0121-4DB4-9783-A75CD4934770}" name="MainSector" displayName="MainSector" ref="AA3:AA7" totalsRowShown="0" tableBorderDxfId="69">
  <autoFilter ref="AA3:AA7" xr:uid="{8C70C59B-0121-4DB4-9783-A75CD4934770}"/>
  <tableColumns count="1">
    <tableColumn id="1" xr3:uid="{CEE10743-DC7E-46A5-9760-4559E8AC47A9}" name="MainS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D993BB-3E1F-458F-ADAF-C9C27810E3B2}" name="Activities" displayName="Activities" ref="AF3:AF27" totalsRowShown="0" headerRowDxfId="68" headerRowBorderDxfId="67" tableBorderDxfId="66" totalsRowBorderDxfId="65">
  <autoFilter ref="AF3:AF27" xr:uid="{FAD993BB-3E1F-458F-ADAF-C9C27810E3B2}"/>
  <tableColumns count="1">
    <tableColumn id="1" xr3:uid="{818BCFD3-1F65-4DA7-85EB-33F2D03FFEC7}" name="Implementation Activ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7371DA-9EE8-4D64-BA0E-59B399034449}" name="Table8" displayName="Table8" ref="V3:V5" totalsRowShown="0" headerRowDxfId="64">
  <autoFilter ref="V3:V5" xr:uid="{2D7371DA-9EE8-4D64-BA0E-59B399034449}"/>
  <tableColumns count="1">
    <tableColumn id="1" xr3:uid="{50F3A863-21AC-42EA-8EEB-3242C41E32CB}" name="St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38561C-0E4D-4509-9A34-E3490530F647}" name="Table10" displayName="Table10" ref="X3:Y18" totalsRowShown="0" tableBorderDxfId="63">
  <autoFilter ref="X3:Y18" xr:uid="{A038561C-0E4D-4509-9A34-E3490530F647}"/>
  <sortState xmlns:xlrd2="http://schemas.microsoft.com/office/spreadsheetml/2017/richdata2" ref="X4:Y18">
    <sortCondition ref="X4:X18"/>
    <sortCondition ref="Y4:Y18"/>
  </sortState>
  <tableColumns count="2">
    <tableColumn id="1" xr3:uid="{8EEC22E8-DE01-4CD0-A284-3D78CDC169BE}" name="State" dataDxfId="62"/>
    <tableColumn id="2" xr3:uid="{850DFA88-1C65-475B-98DE-E902699623FF}" name="Township" dataDxfId="6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3F063-36D3-41B6-B6A6-169AEB99A236}" name="Table1" displayName="Table1" ref="A2:K39" totalsRowCount="1" headerRowDxfId="60" dataDxfId="59" totalsRowDxfId="58">
  <autoFilter ref="A2:K38" xr:uid="{00000000-0009-0000-0100-000001000000}"/>
  <tableColumns count="11">
    <tableColumn id="1" xr3:uid="{E8DF15A7-6E99-4EA5-BF94-642A5907B66A}" name="No." totalsRowLabel="Total" dataDxfId="57" totalsRowDxfId="56"/>
    <tableColumn id="2" xr3:uid="{BC78866F-015F-4AC0-9CA8-0EE8D6DACBF9}" name="Township" dataDxfId="55" totalsRowDxfId="54"/>
    <tableColumn id="3" xr3:uid="{DFFCFE43-A170-4FEB-BCDA-0C66153B096C}" name="Camp" dataDxfId="53" totalsRowDxfId="52"/>
    <tableColumn id="4" xr3:uid="{8D8CC57B-773B-4043-B394-EDFFF4458284}" name="HH" totalsRowFunction="sum" dataDxfId="51" totalsRowDxfId="50"/>
    <tableColumn id="5" xr3:uid="{9897CEFA-FADE-4E9D-A52C-C29369265714}" name="M" totalsRowFunction="sum" dataDxfId="49" totalsRowDxfId="48"/>
    <tableColumn id="6" xr3:uid="{FBFA7F6A-ADF0-431C-8D76-9830C59D5CDF}" name="F" totalsRowFunction="sum" dataDxfId="47" totalsRowDxfId="46"/>
    <tableColumn id="7" xr3:uid="{522B28AB-CB7D-4ABB-A347-6195C95DA966}" name="Total" totalsRowFunction="sum" dataDxfId="45" totalsRowDxfId="44">
      <calculatedColumnFormula>F3+E3</calculatedColumnFormula>
    </tableColumn>
    <tableColumn id="8" xr3:uid="{DFBD2E41-C031-4FFC-AE78-882525E53C99}" name="WASH" totalsRowFunction="count" dataDxfId="43" totalsRowDxfId="42"/>
    <tableColumn id="13" xr3:uid="{313241D2-9B9C-47D8-A856-F32672274042}" name="Shelter" totalsRowFunction="count" dataDxfId="41" totalsRowDxfId="40"/>
    <tableColumn id="11" xr3:uid="{EE8B3328-0887-4436-85AA-9DA15D394D0A}" name="Protection GBV" totalsRowFunction="count" dataDxfId="39" totalsRowDxfId="38"/>
    <tableColumn id="12" xr3:uid="{5A7FD5FA-2030-402A-832F-7FC69B590A64}" name="Protection" totalsRowFunction="count" dataDxfId="37" totalsRowDxfId="3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01D9C9-FF8A-467B-B4D5-F970AC35591A}" name="Sector" displayName="Sector" ref="A2:Z26" totalsRowShown="0" headerRowDxfId="35">
  <autoFilter ref="A2:Z26" xr:uid="{C701D9C9-FF8A-467B-B4D5-F970AC35591A}"/>
  <sortState xmlns:xlrd2="http://schemas.microsoft.com/office/spreadsheetml/2017/richdata2" ref="A3:G26">
    <sortCondition ref="B2:B26"/>
  </sortState>
  <tableColumns count="26">
    <tableColumn id="1" xr3:uid="{D4517A22-4904-4BD5-8979-8B36489B5EAC}" name="MainSector"/>
    <tableColumn id="2" xr3:uid="{D4C92E62-52D5-4CCE-8695-D06E1B99D99A}" name="Sub Sector"/>
    <tableColumn id="3" xr3:uid="{9E9F4DED-C797-44C9-963E-6EF4C1A46715}" name="Implementation Activities"/>
    <tableColumn id="4" xr3:uid="{990335E5-AB39-4458-8E86-22284FCE0D0A}" name="MKA"/>
    <tableColumn id="5" xr3:uid="{1CB80B5B-AD17-438A-AF3A-44561DB86B83}" name="LSO"/>
    <tableColumn id="6" xr3:uid="{0AEA5EAC-FB94-4C07-BB96-D6BA2F9578B2}" name="Units"/>
    <tableColumn id="7" xr3:uid="{3D573B0F-E2C7-4353-8FFD-48CE6FFD1BB5}" name="Indicator Line"/>
    <tableColumn id="26" xr3:uid="{82D10E06-2BA0-4632-99F9-62F7270ECDD5}" name="Achievement" dataDxfId="34">
      <calculatedColumnFormula>SUM(Sector[[#This Row],[Jul-23]:[Dec-24]])</calculatedColumnFormula>
    </tableColumn>
    <tableColumn id="8" xr3:uid="{095CEA7B-9248-4030-8B54-1587D676C743}" name="Jul-23"/>
    <tableColumn id="9" xr3:uid="{754B0225-EBD3-4532-872F-9391AEB5B2F6}" name="Aug-23"/>
    <tableColumn id="10" xr3:uid="{F86AC5B0-822E-40EB-B5EB-9417CD48E06B}" name="Sep-23"/>
    <tableColumn id="11" xr3:uid="{B5E9618E-D038-4BE4-94D0-77B745A0CE02}" name="Oct-23"/>
    <tableColumn id="12" xr3:uid="{95DA9C86-5D57-492C-8D20-BAD8AA8C81ED}" name="Nov-23"/>
    <tableColumn id="13" xr3:uid="{C716DDDD-02E8-40E6-A1DC-2800078BFF9A}" name="Dec-23"/>
    <tableColumn id="14" xr3:uid="{CEA10D11-50E6-40D4-BEE4-D37082620A24}" name="Jan-24" dataDxfId="33">
      <calculatedColumnFormula>SUMIFS('Data Sheet'!$S:$S,'Data Sheet'!$W:$W,Sector[[#Headers],[Jan-24]],'Data Sheet'!I:I,Sector[[#This Row],[Implementation Activities]])</calculatedColumnFormula>
    </tableColumn>
    <tableColumn id="15" xr3:uid="{6146A9DE-DC65-42A4-A6A2-A9BBBA81CFA9}" name="Feb-24"/>
    <tableColumn id="16" xr3:uid="{F20F9C95-5C15-44A7-9D93-1B13E46DF48D}" name="Mar-24"/>
    <tableColumn id="17" xr3:uid="{876FE645-290F-4C8B-8516-AED915E182EC}" name="Apr-24"/>
    <tableColumn id="18" xr3:uid="{56539E5C-E580-4882-9C30-54AA3B48F3F8}" name="May-24"/>
    <tableColumn id="19" xr3:uid="{151F36C7-79A5-4817-A2E3-AF1AD92AE917}" name="Jun-24"/>
    <tableColumn id="20" xr3:uid="{B13ABCAF-8102-448D-A059-022BBC3410D2}" name="Jul-24"/>
    <tableColumn id="21" xr3:uid="{05545F26-D2D0-4AFB-AAF6-D01BD22E5331}" name="Aug-24"/>
    <tableColumn id="22" xr3:uid="{3D837E9E-83AD-48A3-9ECD-D9B75493B30D}" name="Sep-24"/>
    <tableColumn id="23" xr3:uid="{0C460844-3103-422D-9F68-1784633E89D7}" name="Oct-24"/>
    <tableColumn id="24" xr3:uid="{9F7249EA-153E-43E4-9C97-30F63A872CAD}" name="Nov-24"/>
    <tableColumn id="25" xr3:uid="{3DEF41DE-AFE5-42F5-9004-E0A74F3064C4}" name="Dec-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715F1-E0FB-46CB-AFB7-F4E1520C9A74}" name="DataEntry" displayName="DataEntry" ref="A1:X133" headerRowDxfId="32" dataDxfId="31" totalsRowDxfId="30">
  <autoFilter ref="A1:X133" xr:uid="{820715F1-E0FB-46CB-AFB7-F4E1520C9A74}"/>
  <tableColumns count="24">
    <tableColumn id="1" xr3:uid="{32DBB41C-F28F-446E-A440-D0F71A04754C}" name="Date" dataDxfId="29" totalsRowDxfId="28"/>
    <tableColumn id="22" xr3:uid="{317E08FE-65F0-4FFD-BE61-E040D86F5697}" name="Office" dataDxfId="27" totalsRowDxfId="26"/>
    <tableColumn id="20" xr3:uid="{F8F9940A-0297-4BCC-9FE4-27246D714FBD}" name="State" dataDxfId="25" totalsRowDxfId="24"/>
    <tableColumn id="3" xr3:uid="{3F3A320E-434F-4573-BFD7-F667CAAE5768}" name="Township" dataDxfId="23" totalsRowDxfId="22"/>
    <tableColumn id="4" xr3:uid="{CB71D5DC-83D6-44FB-BF08-823893F0C3C9}" name="Village Tract" dataDxfId="21" totalsRowDxfId="20"/>
    <tableColumn id="5" xr3:uid="{DE534F37-BAAE-4C21-B1F5-101EADB0F041}" name="Location/Site" dataDxfId="19" totalsRowDxfId="18"/>
    <tableColumn id="19" xr3:uid="{CEDF4D16-A072-43FD-93E9-1A7656C74340}" name="Sector" dataDxfId="17"/>
    <tableColumn id="23" xr3:uid="{0150F434-643D-478C-BF4D-9FEF8B60A21F}" name="Subsector" dataDxfId="16"/>
    <tableColumn id="2" xr3:uid="{3B72A776-DA14-421C-8BD1-6603A5E6F945}" name="Implementation" dataDxfId="15"/>
    <tableColumn id="6" xr3:uid="{8534ED6A-FBA5-40A5-A96F-08255D185129}" name="Men" totalsRowFunction="custom" dataDxfId="14">
      <totalsRowFormula>SUBTOTAL(109,J2:J133)</totalsRowFormula>
    </tableColumn>
    <tableColumn id="7" xr3:uid="{275FEE38-45BF-4833-A7F5-E8E20BDE7F5F}" name="Women" totalsRowFunction="custom" dataDxfId="13">
      <totalsRowFormula>SUBTOTAL(109,K2:K133)</totalsRowFormula>
    </tableColumn>
    <tableColumn id="8" xr3:uid="{23F761A9-8738-465A-ADBE-218A060E6C6B}" name="Boys" totalsRowFunction="custom" dataDxfId="12">
      <totalsRowFormula>SUBTOTAL(109,L2:L133)</totalsRowFormula>
    </tableColumn>
    <tableColumn id="9" xr3:uid="{613913A1-E9A8-4102-A0D1-075B353F8B7F}" name="Girls" totalsRowFunction="custom" dataDxfId="11">
      <totalsRowFormula>SUBTOTAL(109,M2:M133)</totalsRowFormula>
    </tableColumn>
    <tableColumn id="10" xr3:uid="{AB0CC3B7-3B62-45D6-8221-0380F0910BCC}" name="Total" totalsRowFunction="custom" dataDxfId="10">
      <calculatedColumnFormula>SUM(DataEntry[[#This Row],[Men]:[Girls]])</calculatedColumnFormula>
      <totalsRowFormula>SUBTOTAL(109,N2:N133)</totalsRowFormula>
    </tableColumn>
    <tableColumn id="11" xr3:uid="{A6CE1CE4-5173-4E2C-BFA2-2B1B16FDCAC3}" name="New_Men" totalsRowFunction="custom" dataDxfId="9">
      <totalsRowFormula>SUBTOTAL(109,O2:O133)</totalsRowFormula>
    </tableColumn>
    <tableColumn id="12" xr3:uid="{49DE0BB2-B6DA-45C9-BCEF-B17729852FE9}" name="New_Women" totalsRowFunction="custom" dataDxfId="8">
      <totalsRowFormula>SUBTOTAL(109,P2:P133)</totalsRowFormula>
    </tableColumn>
    <tableColumn id="13" xr3:uid="{ECFF13CC-D81C-44C7-A1D1-8A3242D50BB7}" name="New_Boys" totalsRowFunction="custom" dataDxfId="7">
      <totalsRowFormula>SUBTOTAL(109,Q2:Q133)</totalsRowFormula>
    </tableColumn>
    <tableColumn id="14" xr3:uid="{90AA5BB4-BD8D-41EC-A7E8-DFA5EB4C2CD5}" name="New_Girls" totalsRowFunction="custom" dataDxfId="6">
      <totalsRowFormula>SUBTOTAL(109,R2:R133)</totalsRowFormula>
    </tableColumn>
    <tableColumn id="21" xr3:uid="{5F18581E-7BBC-4128-822B-7A94881DE99B}" name="New_Total" totalsRowFunction="custom" dataDxfId="5">
      <calculatedColumnFormula>SUM(DataEntry[[#This Row],[New_Men]:[New_Girls]])</calculatedColumnFormula>
      <totalsRowFormula>SUBTOTAL(109,S2:S133)</totalsRowFormula>
    </tableColumn>
    <tableColumn id="15" xr3:uid="{A7CFECEF-EC2D-46F6-ADCF-F08928080A61}" name="PWD" dataDxfId="4"/>
    <tableColumn id="16" xr3:uid="{484C851C-D15E-4552-8029-C986E1EDE4DB}" name="Supported Items Name" dataDxfId="3"/>
    <tableColumn id="17" xr3:uid="{E99CFFEC-0F78-4EFE-BF53-063AEF89EF2A}" name="Remark" dataDxfId="2"/>
    <tableColumn id="18" xr3:uid="{A3346F94-F4E0-4ABB-A8AB-5BC96FE97D7B}" name="ReportPeriod" dataDxfId="1">
      <calculatedColumnFormula>TEXT(DataEntry[[#This Row],[Date]],"mmm/yy")</calculatedColumnFormula>
    </tableColumn>
    <tableColumn id="24" xr3:uid="{89FF6AF8-E6D0-4B26-85AE-0E317DC237A9}" name="Check" dataDxfId="0">
      <calculatedColumnFormula>IF(S2&lt;N2,"pass","to validate")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dT="2024-03-27T09:21:41.51" personId="{43CF4E75-B720-47E7-AAB9-3019D66901EC}" id="{DE3452BF-D7F0-4169-8E61-79641F4887AA}">
    <text>@Ja  Ing Line No: 66 and 67 က camp တစ်ခုထဲလား? ကွင်းထဲမှာ အခွဲနာမည် ထည့်ပေးပါနော်</text>
    <mentions>
      <mention mentionpersonId="{1781E1FA-83A3-4DFC-AC1D-41B66A18E949}" mentionId="{FD3CDD9E-12FF-4C54-BCD9-DE0A67783DFA}" startIndex="0" length="8"/>
    </mentions>
  </threadedComment>
  <threadedComment ref="A115" dT="2024-03-27T09:14:10.52" personId="{43CF4E75-B720-47E7-AAB9-3019D66901EC}" id="{DEE6DAB2-E714-4645-92A3-F6A4A3C006FF}">
    <text>@Ja  Ing line no: 113 and 117 တစ်လိုင်းထဲထည့်ြပီး supported item မှာ ဘဲ ပေါင်းထည့်သင့်</text>
    <mentions>
      <mention mentionpersonId="{1781E1FA-83A3-4DFC-AC1D-41B66A18E949}" mentionId="{4895FABF-26CB-4714-9475-A14EF29AF74A}" startIndex="0" length="8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3C19-1BEF-47A2-86B2-335FF2838F7A}">
  <dimension ref="A1:B19"/>
  <sheetViews>
    <sheetView workbookViewId="0">
      <selection activeCell="L13" sqref="L13"/>
    </sheetView>
  </sheetViews>
  <sheetFormatPr defaultRowHeight="14.4" x14ac:dyDescent="0.3"/>
  <cols>
    <col min="1" max="1" width="12.5546875" bestFit="1" customWidth="1"/>
    <col min="2" max="2" width="6.33203125" bestFit="1" customWidth="1"/>
  </cols>
  <sheetData>
    <row r="1" spans="1:2" x14ac:dyDescent="0.3">
      <c r="A1" s="37" t="s">
        <v>0</v>
      </c>
      <c r="B1" t="s">
        <v>1</v>
      </c>
    </row>
    <row r="3" spans="1:2" x14ac:dyDescent="0.3">
      <c r="A3" s="37" t="s">
        <v>2</v>
      </c>
    </row>
    <row r="4" spans="1:2" x14ac:dyDescent="0.3">
      <c r="A4" s="70" t="s">
        <v>3</v>
      </c>
    </row>
    <row r="5" spans="1:2" x14ac:dyDescent="0.3">
      <c r="A5" s="70" t="s">
        <v>4</v>
      </c>
    </row>
    <row r="6" spans="1:2" x14ac:dyDescent="0.3">
      <c r="A6" s="70" t="s">
        <v>5</v>
      </c>
    </row>
    <row r="7" spans="1:2" x14ac:dyDescent="0.3">
      <c r="A7" s="70" t="s">
        <v>6</v>
      </c>
    </row>
    <row r="8" spans="1:2" x14ac:dyDescent="0.3">
      <c r="A8" s="70" t="s">
        <v>7</v>
      </c>
    </row>
    <row r="9" spans="1:2" x14ac:dyDescent="0.3">
      <c r="A9" s="70" t="s">
        <v>8</v>
      </c>
    </row>
    <row r="10" spans="1:2" x14ac:dyDescent="0.3">
      <c r="A10" s="70" t="s">
        <v>9</v>
      </c>
    </row>
    <row r="11" spans="1:2" x14ac:dyDescent="0.3">
      <c r="A11" s="70" t="s">
        <v>10</v>
      </c>
    </row>
    <row r="12" spans="1:2" x14ac:dyDescent="0.3">
      <c r="A12" s="70" t="s">
        <v>11</v>
      </c>
    </row>
    <row r="13" spans="1:2" x14ac:dyDescent="0.3">
      <c r="A13" s="70" t="s">
        <v>12</v>
      </c>
    </row>
    <row r="14" spans="1:2" x14ac:dyDescent="0.3">
      <c r="A14" s="70" t="s">
        <v>13</v>
      </c>
    </row>
    <row r="15" spans="1:2" x14ac:dyDescent="0.3">
      <c r="A15" s="70" t="s">
        <v>14</v>
      </c>
    </row>
    <row r="16" spans="1:2" x14ac:dyDescent="0.3">
      <c r="A16" s="70" t="s">
        <v>15</v>
      </c>
    </row>
    <row r="17" spans="1:1" x14ac:dyDescent="0.3">
      <c r="A17" s="70" t="s">
        <v>16</v>
      </c>
    </row>
    <row r="18" spans="1:1" x14ac:dyDescent="0.3">
      <c r="A18" s="70" t="s">
        <v>17</v>
      </c>
    </row>
    <row r="19" spans="1:1" x14ac:dyDescent="0.3">
      <c r="A19" s="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51B8-BBBB-40D8-8B69-C1532DAA73B6}">
  <sheetPr codeName="Sheet4"/>
  <dimension ref="A1:AF100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X4" sqref="X4"/>
    </sheetView>
  </sheetViews>
  <sheetFormatPr defaultRowHeight="15" customHeight="1" x14ac:dyDescent="0.3"/>
  <cols>
    <col min="1" max="1" width="5.33203125" customWidth="1"/>
    <col min="2" max="2" width="29.6640625" bestFit="1" customWidth="1"/>
    <col min="5" max="6" width="38" bestFit="1" customWidth="1"/>
    <col min="7" max="9" width="10" bestFit="1" customWidth="1"/>
    <col min="10" max="10" width="10.6640625" bestFit="1" customWidth="1"/>
    <col min="11" max="11" width="11.33203125" bestFit="1" customWidth="1"/>
    <col min="12" max="12" width="9" bestFit="1" customWidth="1"/>
    <col min="13" max="13" width="14.109375" bestFit="1" customWidth="1"/>
    <col min="14" max="14" width="14.33203125" bestFit="1" customWidth="1"/>
    <col min="15" max="15" width="15.6640625" customWidth="1"/>
    <col min="16" max="16" width="11.44140625" customWidth="1"/>
    <col min="17" max="17" width="9.33203125" customWidth="1"/>
    <col min="20" max="20" width="14.109375" bestFit="1" customWidth="1"/>
    <col min="21" max="25" width="14.109375" customWidth="1"/>
    <col min="28" max="31" width="31.6640625" customWidth="1"/>
    <col min="32" max="32" width="60.6640625" bestFit="1" customWidth="1"/>
  </cols>
  <sheetData>
    <row r="1" spans="1:32" ht="14.4" x14ac:dyDescent="0.3">
      <c r="A1" t="s">
        <v>19</v>
      </c>
    </row>
    <row r="2" spans="1:32" ht="15" customHeight="1" x14ac:dyDescent="0.3">
      <c r="A2" t="s">
        <v>20</v>
      </c>
      <c r="J2">
        <v>20911</v>
      </c>
    </row>
    <row r="3" spans="1:32" s="4" customFormat="1" ht="14.4" x14ac:dyDescent="0.3">
      <c r="A3" s="68" t="s">
        <v>21</v>
      </c>
      <c r="B3" s="68" t="s">
        <v>0</v>
      </c>
      <c r="C3" s="68" t="s">
        <v>22</v>
      </c>
      <c r="D3" s="68" t="s">
        <v>23</v>
      </c>
      <c r="E3" s="68" t="s">
        <v>24</v>
      </c>
      <c r="F3" s="68" t="s">
        <v>25</v>
      </c>
      <c r="G3" s="68" t="s">
        <v>26</v>
      </c>
      <c r="H3" s="68" t="s">
        <v>27</v>
      </c>
      <c r="I3" s="68" t="s">
        <v>28</v>
      </c>
      <c r="J3" s="68" t="s">
        <v>29</v>
      </c>
      <c r="K3" s="68" t="s">
        <v>30</v>
      </c>
      <c r="L3" s="68" t="s">
        <v>31</v>
      </c>
      <c r="M3" s="68" t="s">
        <v>32</v>
      </c>
      <c r="N3" s="68" t="s">
        <v>33</v>
      </c>
      <c r="O3" s="68" t="s">
        <v>34</v>
      </c>
      <c r="P3" s="68" t="s">
        <v>35</v>
      </c>
      <c r="Q3" s="68" t="s">
        <v>36</v>
      </c>
      <c r="R3" s="69" t="s">
        <v>37</v>
      </c>
      <c r="T3" s="7" t="s">
        <v>22</v>
      </c>
      <c r="U3" s="7"/>
      <c r="V3" s="7" t="s">
        <v>0</v>
      </c>
      <c r="W3" s="7"/>
      <c r="X3" s="7" t="s">
        <v>0</v>
      </c>
      <c r="Y3" s="107" t="s">
        <v>38</v>
      </c>
      <c r="AA3" t="s">
        <v>39</v>
      </c>
      <c r="AC3" s="4" t="s">
        <v>40</v>
      </c>
      <c r="AD3" s="4" t="s">
        <v>41</v>
      </c>
      <c r="AF3" s="101" t="s">
        <v>42</v>
      </c>
    </row>
    <row r="4" spans="1:32" ht="15.6" x14ac:dyDescent="0.3">
      <c r="A4" s="71">
        <v>22</v>
      </c>
      <c r="B4" s="49" t="s">
        <v>43</v>
      </c>
      <c r="C4" s="40" t="s">
        <v>6</v>
      </c>
      <c r="D4" s="40" t="s">
        <v>44</v>
      </c>
      <c r="E4" s="71" t="s">
        <v>5</v>
      </c>
      <c r="F4" s="79" t="s">
        <v>45</v>
      </c>
      <c r="G4" s="82">
        <v>34</v>
      </c>
      <c r="H4" s="45">
        <v>53</v>
      </c>
      <c r="I4" s="45">
        <v>63</v>
      </c>
      <c r="J4" s="38">
        <f>SUM(Sites[[#This Row],[Male]:[Female]])</f>
        <v>116</v>
      </c>
      <c r="K4" s="40"/>
      <c r="L4" s="40"/>
      <c r="M4" s="40"/>
      <c r="N4" s="40"/>
      <c r="O4" s="40">
        <v>1</v>
      </c>
      <c r="P4" s="40">
        <v>1</v>
      </c>
      <c r="Q4" s="40"/>
      <c r="R4" s="41"/>
      <c r="T4" t="s">
        <v>11</v>
      </c>
      <c r="V4" t="s">
        <v>46</v>
      </c>
      <c r="X4" t="s">
        <v>46</v>
      </c>
      <c r="Y4" s="108" t="s">
        <v>3</v>
      </c>
      <c r="AA4" t="s">
        <v>47</v>
      </c>
      <c r="AC4" s="119" t="s">
        <v>47</v>
      </c>
      <c r="AD4" s="92" t="s">
        <v>48</v>
      </c>
      <c r="AF4" s="92" t="s">
        <v>49</v>
      </c>
    </row>
    <row r="5" spans="1:32" ht="15.6" x14ac:dyDescent="0.3">
      <c r="A5" s="49">
        <v>21</v>
      </c>
      <c r="B5" s="49" t="s">
        <v>43</v>
      </c>
      <c r="C5" s="38" t="s">
        <v>6</v>
      </c>
      <c r="D5" s="38" t="s">
        <v>44</v>
      </c>
      <c r="E5" s="49" t="s">
        <v>5</v>
      </c>
      <c r="F5" s="81" t="s">
        <v>50</v>
      </c>
      <c r="G5" s="85">
        <v>36</v>
      </c>
      <c r="H5" s="87">
        <v>106</v>
      </c>
      <c r="I5" s="87">
        <v>85</v>
      </c>
      <c r="J5" s="38">
        <f>SUM(Sites[[#This Row],[Male]:[Female]])</f>
        <v>191</v>
      </c>
      <c r="K5" s="38"/>
      <c r="L5" s="38"/>
      <c r="M5" s="38"/>
      <c r="N5" s="38"/>
      <c r="O5" s="38">
        <v>1</v>
      </c>
      <c r="P5" s="38">
        <v>1</v>
      </c>
      <c r="Q5" s="38"/>
      <c r="R5" s="39"/>
      <c r="T5" t="s">
        <v>6</v>
      </c>
      <c r="V5" t="s">
        <v>43</v>
      </c>
      <c r="X5" t="s">
        <v>46</v>
      </c>
      <c r="Y5" s="109" t="s">
        <v>4</v>
      </c>
      <c r="AA5" t="s">
        <v>34</v>
      </c>
      <c r="AC5" s="120" t="s">
        <v>34</v>
      </c>
      <c r="AD5" s="94" t="s">
        <v>51</v>
      </c>
      <c r="AF5" s="95" t="s">
        <v>52</v>
      </c>
    </row>
    <row r="6" spans="1:32" ht="15.6" x14ac:dyDescent="0.3">
      <c r="A6" s="71">
        <v>14</v>
      </c>
      <c r="B6" s="49" t="s">
        <v>43</v>
      </c>
      <c r="C6" s="40" t="s">
        <v>6</v>
      </c>
      <c r="D6" s="40" t="s">
        <v>44</v>
      </c>
      <c r="E6" s="71" t="s">
        <v>5</v>
      </c>
      <c r="F6" s="71" t="s">
        <v>53</v>
      </c>
      <c r="G6" s="82">
        <v>53</v>
      </c>
      <c r="H6" s="45">
        <v>131</v>
      </c>
      <c r="I6" s="45">
        <v>128</v>
      </c>
      <c r="J6" s="38">
        <f>SUM(Sites[[#This Row],[Male]:[Female]])</f>
        <v>259</v>
      </c>
      <c r="K6" s="40">
        <v>1</v>
      </c>
      <c r="L6" s="40"/>
      <c r="M6" s="40"/>
      <c r="N6" s="40"/>
      <c r="O6" s="40">
        <v>1</v>
      </c>
      <c r="P6" s="40">
        <v>1</v>
      </c>
      <c r="Q6" s="40"/>
      <c r="R6" s="41"/>
      <c r="T6" t="s">
        <v>54</v>
      </c>
      <c r="X6" s="6" t="s">
        <v>46</v>
      </c>
      <c r="Y6" s="108" t="s">
        <v>11</v>
      </c>
      <c r="AA6" s="93" t="s">
        <v>30</v>
      </c>
      <c r="AC6" s="120" t="s">
        <v>34</v>
      </c>
      <c r="AD6" s="92" t="s">
        <v>55</v>
      </c>
      <c r="AF6" s="96" t="s">
        <v>56</v>
      </c>
    </row>
    <row r="7" spans="1:32" ht="15.6" x14ac:dyDescent="0.3">
      <c r="A7" s="49">
        <v>15</v>
      </c>
      <c r="B7" s="49" t="s">
        <v>43</v>
      </c>
      <c r="C7" s="38" t="s">
        <v>6</v>
      </c>
      <c r="D7" s="38" t="s">
        <v>44</v>
      </c>
      <c r="E7" s="49" t="s">
        <v>5</v>
      </c>
      <c r="F7" s="49" t="s">
        <v>57</v>
      </c>
      <c r="G7" s="85">
        <v>34</v>
      </c>
      <c r="H7" s="87">
        <v>75</v>
      </c>
      <c r="I7" s="87">
        <v>84</v>
      </c>
      <c r="J7" s="38">
        <f>SUM(Sites[[#This Row],[Male]:[Female]])</f>
        <v>159</v>
      </c>
      <c r="K7" s="38">
        <v>1</v>
      </c>
      <c r="L7" s="38"/>
      <c r="M7" s="38"/>
      <c r="N7" s="38"/>
      <c r="O7" s="38">
        <v>1</v>
      </c>
      <c r="P7" s="38">
        <v>1</v>
      </c>
      <c r="Q7" s="38"/>
      <c r="R7" s="39"/>
      <c r="X7" s="6" t="s">
        <v>46</v>
      </c>
      <c r="Y7" s="109" t="s">
        <v>14</v>
      </c>
      <c r="AA7" s="100" t="s">
        <v>58</v>
      </c>
      <c r="AC7" s="120" t="s">
        <v>34</v>
      </c>
      <c r="AD7" s="92" t="s">
        <v>59</v>
      </c>
      <c r="AF7" s="97" t="s">
        <v>60</v>
      </c>
    </row>
    <row r="8" spans="1:32" ht="15.6" x14ac:dyDescent="0.3">
      <c r="A8" s="71">
        <v>18</v>
      </c>
      <c r="B8" s="49" t="s">
        <v>43</v>
      </c>
      <c r="C8" s="40" t="s">
        <v>6</v>
      </c>
      <c r="D8" s="40" t="s">
        <v>44</v>
      </c>
      <c r="E8" s="71" t="s">
        <v>5</v>
      </c>
      <c r="F8" s="79" t="s">
        <v>61</v>
      </c>
      <c r="G8" s="82">
        <v>76</v>
      </c>
      <c r="H8" s="45">
        <v>152</v>
      </c>
      <c r="I8" s="45">
        <v>192</v>
      </c>
      <c r="J8" s="38">
        <f>SUM(Sites[[#This Row],[Male]:[Female]])</f>
        <v>344</v>
      </c>
      <c r="K8" s="40"/>
      <c r="L8" s="40"/>
      <c r="M8" s="40"/>
      <c r="N8" s="40"/>
      <c r="O8" s="40">
        <v>1</v>
      </c>
      <c r="P8" s="40">
        <v>1</v>
      </c>
      <c r="Q8" s="40"/>
      <c r="R8" s="41"/>
      <c r="X8" s="6" t="s">
        <v>46</v>
      </c>
      <c r="Y8" s="108" t="s">
        <v>15</v>
      </c>
      <c r="AC8" t="s">
        <v>34</v>
      </c>
      <c r="AD8" s="92" t="s">
        <v>62</v>
      </c>
      <c r="AF8" s="96" t="s">
        <v>63</v>
      </c>
    </row>
    <row r="9" spans="1:32" ht="15.6" x14ac:dyDescent="0.3">
      <c r="A9" s="49">
        <v>17</v>
      </c>
      <c r="B9" s="49" t="s">
        <v>43</v>
      </c>
      <c r="C9" s="38" t="s">
        <v>6</v>
      </c>
      <c r="D9" s="38" t="s">
        <v>44</v>
      </c>
      <c r="E9" s="49" t="s">
        <v>5</v>
      </c>
      <c r="F9" s="81" t="s">
        <v>64</v>
      </c>
      <c r="G9" s="85">
        <v>32</v>
      </c>
      <c r="H9" s="87">
        <v>70</v>
      </c>
      <c r="I9" s="87">
        <v>80</v>
      </c>
      <c r="J9" s="38">
        <f>SUM(Sites[[#This Row],[Male]:[Female]])</f>
        <v>150</v>
      </c>
      <c r="K9" s="38"/>
      <c r="L9" s="38"/>
      <c r="M9" s="38"/>
      <c r="N9" s="38"/>
      <c r="O9" s="38">
        <v>1</v>
      </c>
      <c r="P9" s="38">
        <v>1</v>
      </c>
      <c r="Q9" s="38"/>
      <c r="R9" s="39"/>
      <c r="X9" s="6" t="s">
        <v>46</v>
      </c>
      <c r="Y9" s="108" t="s">
        <v>17</v>
      </c>
      <c r="AC9" s="119" t="s">
        <v>30</v>
      </c>
      <c r="AD9" s="94" t="s">
        <v>65</v>
      </c>
      <c r="AF9" s="97" t="s">
        <v>66</v>
      </c>
    </row>
    <row r="10" spans="1:32" ht="15.6" x14ac:dyDescent="0.3">
      <c r="A10" s="71">
        <v>16</v>
      </c>
      <c r="B10" s="49" t="s">
        <v>43</v>
      </c>
      <c r="C10" s="40" t="s">
        <v>6</v>
      </c>
      <c r="D10" s="40" t="s">
        <v>44</v>
      </c>
      <c r="E10" s="71" t="s">
        <v>5</v>
      </c>
      <c r="F10" s="79" t="s">
        <v>67</v>
      </c>
      <c r="G10" s="82">
        <v>65</v>
      </c>
      <c r="H10" s="45">
        <v>161</v>
      </c>
      <c r="I10" s="45">
        <v>193</v>
      </c>
      <c r="J10" s="38">
        <f>SUM(Sites[[#This Row],[Male]:[Female]])</f>
        <v>354</v>
      </c>
      <c r="K10" s="40"/>
      <c r="L10" s="40"/>
      <c r="M10" s="40"/>
      <c r="N10" s="40"/>
      <c r="O10" s="40">
        <v>1</v>
      </c>
      <c r="P10" s="40">
        <v>1</v>
      </c>
      <c r="Q10" s="40"/>
      <c r="R10" s="41"/>
      <c r="X10" t="s">
        <v>43</v>
      </c>
      <c r="Y10" s="108" t="s">
        <v>5</v>
      </c>
      <c r="AC10" s="119" t="s">
        <v>58</v>
      </c>
      <c r="AD10" s="92" t="s">
        <v>68</v>
      </c>
      <c r="AF10" s="96" t="s">
        <v>69</v>
      </c>
    </row>
    <row r="11" spans="1:32" ht="15.6" x14ac:dyDescent="0.3">
      <c r="A11" s="71">
        <v>20</v>
      </c>
      <c r="B11" s="49" t="s">
        <v>43</v>
      </c>
      <c r="C11" s="40" t="s">
        <v>6</v>
      </c>
      <c r="D11" s="40" t="s">
        <v>44</v>
      </c>
      <c r="E11" s="71" t="s">
        <v>5</v>
      </c>
      <c r="F11" s="79" t="s">
        <v>70</v>
      </c>
      <c r="G11" s="82">
        <v>22</v>
      </c>
      <c r="H11" s="45">
        <v>57</v>
      </c>
      <c r="I11" s="45">
        <v>37</v>
      </c>
      <c r="J11" s="38">
        <f>SUM(Sites[[#This Row],[Male]:[Female]])</f>
        <v>94</v>
      </c>
      <c r="K11" s="40"/>
      <c r="L11" s="40"/>
      <c r="M11" s="40"/>
      <c r="N11" s="40"/>
      <c r="O11" s="40">
        <v>1</v>
      </c>
      <c r="P11" s="40">
        <v>1</v>
      </c>
      <c r="Q11" s="40"/>
      <c r="R11" s="41"/>
      <c r="X11" t="s">
        <v>43</v>
      </c>
      <c r="Y11" s="109" t="s">
        <v>6</v>
      </c>
      <c r="AC11" s="119" t="s">
        <v>58</v>
      </c>
      <c r="AD11" s="94" t="s">
        <v>31</v>
      </c>
      <c r="AF11" s="97" t="s">
        <v>71</v>
      </c>
    </row>
    <row r="12" spans="1:32" s="6" customFormat="1" ht="15.6" x14ac:dyDescent="0.3">
      <c r="A12" s="71">
        <v>12</v>
      </c>
      <c r="B12" s="49" t="s">
        <v>43</v>
      </c>
      <c r="C12" s="40" t="s">
        <v>6</v>
      </c>
      <c r="D12" s="40" t="s">
        <v>44</v>
      </c>
      <c r="E12" s="71" t="s">
        <v>5</v>
      </c>
      <c r="F12" s="79" t="s">
        <v>72</v>
      </c>
      <c r="G12" s="82">
        <v>70</v>
      </c>
      <c r="H12" s="45">
        <v>207</v>
      </c>
      <c r="I12" s="45">
        <v>209</v>
      </c>
      <c r="J12" s="38">
        <f>SUM(Sites[[#This Row],[Male]:[Female]])</f>
        <v>416</v>
      </c>
      <c r="K12" s="40"/>
      <c r="L12" s="40"/>
      <c r="M12" s="40"/>
      <c r="N12" s="40"/>
      <c r="O12" s="40">
        <v>1</v>
      </c>
      <c r="P12" s="40">
        <v>1</v>
      </c>
      <c r="Q12" s="40"/>
      <c r="R12" s="41"/>
      <c r="X12" t="s">
        <v>43</v>
      </c>
      <c r="Y12" s="108" t="s">
        <v>7</v>
      </c>
      <c r="Z12"/>
      <c r="AA12"/>
      <c r="AB12"/>
      <c r="AC12"/>
      <c r="AD12"/>
      <c r="AE12"/>
      <c r="AF12" s="96" t="s">
        <v>73</v>
      </c>
    </row>
    <row r="13" spans="1:32" s="6" customFormat="1" ht="15.6" x14ac:dyDescent="0.3">
      <c r="A13" s="49">
        <v>23</v>
      </c>
      <c r="B13" s="49" t="s">
        <v>43</v>
      </c>
      <c r="C13" s="38" t="s">
        <v>6</v>
      </c>
      <c r="D13" s="38" t="s">
        <v>44</v>
      </c>
      <c r="E13" s="49" t="s">
        <v>5</v>
      </c>
      <c r="F13" s="49" t="s">
        <v>74</v>
      </c>
      <c r="G13" s="85">
        <v>39</v>
      </c>
      <c r="H13" s="87">
        <v>99</v>
      </c>
      <c r="I13" s="87">
        <v>108</v>
      </c>
      <c r="J13" s="38">
        <f>SUM(Sites[[#This Row],[Male]:[Female]])</f>
        <v>207</v>
      </c>
      <c r="K13" s="38"/>
      <c r="L13" s="38"/>
      <c r="M13" s="38"/>
      <c r="N13" s="38"/>
      <c r="O13" s="38">
        <v>1</v>
      </c>
      <c r="P13" s="38"/>
      <c r="Q13" s="38"/>
      <c r="R13" s="39"/>
      <c r="X13" t="s">
        <v>43</v>
      </c>
      <c r="Y13" s="109" t="s">
        <v>8</v>
      </c>
      <c r="Z13"/>
      <c r="AA13"/>
      <c r="AB13"/>
      <c r="AC13"/>
      <c r="AD13"/>
      <c r="AE13"/>
      <c r="AF13" s="97" t="s">
        <v>75</v>
      </c>
    </row>
    <row r="14" spans="1:32" s="6" customFormat="1" ht="15.6" x14ac:dyDescent="0.3">
      <c r="A14" s="71">
        <v>24</v>
      </c>
      <c r="B14" s="49" t="s">
        <v>43</v>
      </c>
      <c r="C14" s="40" t="s">
        <v>6</v>
      </c>
      <c r="D14" s="40" t="s">
        <v>44</v>
      </c>
      <c r="E14" s="71" t="s">
        <v>5</v>
      </c>
      <c r="F14" s="79" t="s">
        <v>76</v>
      </c>
      <c r="G14" s="82">
        <v>19</v>
      </c>
      <c r="H14" s="45">
        <v>42</v>
      </c>
      <c r="I14" s="45">
        <v>59</v>
      </c>
      <c r="J14" s="38">
        <f>SUM(Sites[[#This Row],[Male]:[Female]])</f>
        <v>101</v>
      </c>
      <c r="K14" s="40"/>
      <c r="L14" s="40"/>
      <c r="M14" s="40"/>
      <c r="N14" s="40"/>
      <c r="O14" s="40">
        <v>1</v>
      </c>
      <c r="P14" s="40"/>
      <c r="Q14" s="40"/>
      <c r="R14" s="41"/>
      <c r="X14" t="s">
        <v>43</v>
      </c>
      <c r="Y14" s="108" t="s">
        <v>9</v>
      </c>
      <c r="Z14"/>
      <c r="AA14"/>
      <c r="AB14"/>
      <c r="AC14"/>
      <c r="AD14"/>
      <c r="AE14"/>
      <c r="AF14" s="96" t="s">
        <v>77</v>
      </c>
    </row>
    <row r="15" spans="1:32" s="6" customFormat="1" ht="15.6" x14ac:dyDescent="0.3">
      <c r="A15" s="49">
        <v>19</v>
      </c>
      <c r="B15" s="49" t="s">
        <v>43</v>
      </c>
      <c r="C15" s="38" t="s">
        <v>6</v>
      </c>
      <c r="D15" s="38" t="s">
        <v>44</v>
      </c>
      <c r="E15" s="49" t="s">
        <v>5</v>
      </c>
      <c r="F15" s="49" t="s">
        <v>78</v>
      </c>
      <c r="G15" s="85">
        <v>56</v>
      </c>
      <c r="H15" s="87">
        <v>108</v>
      </c>
      <c r="I15" s="87">
        <v>155</v>
      </c>
      <c r="J15" s="38">
        <f>SUM(Sites[[#This Row],[Male]:[Female]])</f>
        <v>263</v>
      </c>
      <c r="K15" s="38">
        <v>1</v>
      </c>
      <c r="L15" s="38"/>
      <c r="M15" s="38"/>
      <c r="N15" s="38"/>
      <c r="O15" s="38">
        <v>1</v>
      </c>
      <c r="P15" s="38">
        <v>1</v>
      </c>
      <c r="Q15" s="38"/>
      <c r="R15" s="39"/>
      <c r="X15" t="s">
        <v>43</v>
      </c>
      <c r="Y15" s="109" t="s">
        <v>10</v>
      </c>
      <c r="Z15"/>
      <c r="AA15"/>
      <c r="AB15"/>
      <c r="AC15"/>
      <c r="AD15"/>
      <c r="AE15"/>
      <c r="AF15" s="97" t="s">
        <v>79</v>
      </c>
    </row>
    <row r="16" spans="1:32" s="6" customFormat="1" ht="15.6" x14ac:dyDescent="0.3">
      <c r="A16" s="49">
        <v>13</v>
      </c>
      <c r="B16" s="49" t="s">
        <v>43</v>
      </c>
      <c r="C16" s="38" t="s">
        <v>6</v>
      </c>
      <c r="D16" s="38" t="s">
        <v>44</v>
      </c>
      <c r="E16" s="49" t="s">
        <v>5</v>
      </c>
      <c r="F16" s="81" t="s">
        <v>80</v>
      </c>
      <c r="G16" s="85">
        <v>106</v>
      </c>
      <c r="H16" s="87">
        <v>300</v>
      </c>
      <c r="I16" s="87">
        <v>342</v>
      </c>
      <c r="J16" s="38">
        <f>SUM(Sites[[#This Row],[Male]:[Female]])</f>
        <v>642</v>
      </c>
      <c r="K16" s="38">
        <v>1</v>
      </c>
      <c r="L16" s="38"/>
      <c r="M16" s="38"/>
      <c r="N16" s="38"/>
      <c r="O16" s="38">
        <v>1</v>
      </c>
      <c r="P16" s="38">
        <v>1</v>
      </c>
      <c r="Q16" s="38"/>
      <c r="R16" s="39"/>
      <c r="X16" s="6" t="s">
        <v>43</v>
      </c>
      <c r="Y16" s="109" t="s">
        <v>12</v>
      </c>
      <c r="Z16"/>
      <c r="AA16"/>
      <c r="AB16"/>
      <c r="AC16"/>
      <c r="AD16"/>
      <c r="AE16"/>
      <c r="AF16" s="96" t="s">
        <v>81</v>
      </c>
    </row>
    <row r="17" spans="1:32" s="6" customFormat="1" ht="15.6" x14ac:dyDescent="0.3">
      <c r="A17" s="71">
        <v>10</v>
      </c>
      <c r="B17" s="49" t="s">
        <v>43</v>
      </c>
      <c r="C17" s="40" t="s">
        <v>6</v>
      </c>
      <c r="D17" s="40" t="s">
        <v>44</v>
      </c>
      <c r="E17" s="71" t="s">
        <v>5</v>
      </c>
      <c r="F17" s="79" t="s">
        <v>82</v>
      </c>
      <c r="G17" s="82">
        <v>206</v>
      </c>
      <c r="H17" s="45">
        <v>546</v>
      </c>
      <c r="I17" s="45">
        <v>531</v>
      </c>
      <c r="J17" s="38">
        <f>SUM(Sites[[#This Row],[Male]:[Female]])</f>
        <v>1077</v>
      </c>
      <c r="K17" s="40"/>
      <c r="L17" s="40"/>
      <c r="M17" s="40"/>
      <c r="N17" s="40"/>
      <c r="O17" s="40">
        <v>1</v>
      </c>
      <c r="P17" s="40">
        <v>1</v>
      </c>
      <c r="Q17" s="40"/>
      <c r="R17" s="41"/>
      <c r="X17" s="6" t="s">
        <v>43</v>
      </c>
      <c r="Y17" s="108" t="s">
        <v>13</v>
      </c>
      <c r="Z17"/>
      <c r="AA17"/>
      <c r="AB17"/>
      <c r="AC17"/>
      <c r="AD17"/>
      <c r="AE17"/>
      <c r="AF17" s="97" t="s">
        <v>83</v>
      </c>
    </row>
    <row r="18" spans="1:32" ht="15.6" x14ac:dyDescent="0.3">
      <c r="A18" s="49">
        <v>11</v>
      </c>
      <c r="B18" s="49" t="s">
        <v>43</v>
      </c>
      <c r="C18" s="38" t="s">
        <v>6</v>
      </c>
      <c r="D18" s="38" t="s">
        <v>44</v>
      </c>
      <c r="E18" s="49" t="s">
        <v>5</v>
      </c>
      <c r="F18" s="81" t="s">
        <v>84</v>
      </c>
      <c r="G18" s="85">
        <v>27</v>
      </c>
      <c r="H18" s="87">
        <v>52</v>
      </c>
      <c r="I18" s="87">
        <v>80</v>
      </c>
      <c r="J18" s="38">
        <f>SUM(Sites[[#This Row],[Male]:[Female]])</f>
        <v>132</v>
      </c>
      <c r="K18" s="38"/>
      <c r="L18" s="38"/>
      <c r="M18" s="38"/>
      <c r="N18" s="38"/>
      <c r="O18" s="38">
        <v>1</v>
      </c>
      <c r="P18" s="38">
        <v>1</v>
      </c>
      <c r="Q18" s="38"/>
      <c r="R18" s="39"/>
      <c r="X18" s="6" t="s">
        <v>43</v>
      </c>
      <c r="Y18" s="110" t="s">
        <v>16</v>
      </c>
      <c r="AF18" s="98" t="s">
        <v>85</v>
      </c>
    </row>
    <row r="19" spans="1:32" ht="15.6" x14ac:dyDescent="0.3">
      <c r="A19" s="49">
        <v>9</v>
      </c>
      <c r="B19" s="49" t="s">
        <v>43</v>
      </c>
      <c r="C19" s="38" t="s">
        <v>6</v>
      </c>
      <c r="D19" s="38" t="s">
        <v>44</v>
      </c>
      <c r="E19" s="49" t="s">
        <v>6</v>
      </c>
      <c r="F19" s="81" t="s">
        <v>86</v>
      </c>
      <c r="G19" s="85">
        <v>23</v>
      </c>
      <c r="H19" s="87">
        <v>47</v>
      </c>
      <c r="I19" s="87">
        <v>48</v>
      </c>
      <c r="J19" s="38">
        <f>SUM(Sites[[#This Row],[Male]:[Female]])</f>
        <v>95</v>
      </c>
      <c r="K19" s="38"/>
      <c r="L19" s="38"/>
      <c r="M19" s="38"/>
      <c r="N19" s="38"/>
      <c r="O19" s="38">
        <v>1</v>
      </c>
      <c r="P19" s="89"/>
      <c r="Q19" s="38"/>
      <c r="R19" s="39"/>
      <c r="AF19" s="97" t="s">
        <v>87</v>
      </c>
    </row>
    <row r="20" spans="1:32" ht="15.6" x14ac:dyDescent="0.3">
      <c r="A20" s="74">
        <v>36</v>
      </c>
      <c r="B20" s="49" t="s">
        <v>43</v>
      </c>
      <c r="C20" s="40" t="s">
        <v>6</v>
      </c>
      <c r="D20" s="40" t="s">
        <v>44</v>
      </c>
      <c r="E20" s="74" t="s">
        <v>7</v>
      </c>
      <c r="F20" s="80" t="s">
        <v>88</v>
      </c>
      <c r="G20" s="84">
        <v>204</v>
      </c>
      <c r="H20" s="86">
        <v>538</v>
      </c>
      <c r="I20" s="86">
        <v>567</v>
      </c>
      <c r="J20" s="38">
        <f>SUM(Sites[[#This Row],[Male]:[Female]])</f>
        <v>1105</v>
      </c>
      <c r="K20" s="42"/>
      <c r="L20" s="40"/>
      <c r="M20" s="40"/>
      <c r="N20" s="40"/>
      <c r="O20" s="42">
        <v>1</v>
      </c>
      <c r="P20" s="42">
        <v>1</v>
      </c>
      <c r="Q20" s="40"/>
      <c r="R20" s="41"/>
      <c r="AF20" s="96" t="s">
        <v>89</v>
      </c>
    </row>
    <row r="21" spans="1:32" ht="15.6" x14ac:dyDescent="0.3">
      <c r="A21" s="49">
        <v>31</v>
      </c>
      <c r="B21" s="49" t="s">
        <v>43</v>
      </c>
      <c r="C21" s="38" t="s">
        <v>6</v>
      </c>
      <c r="D21" s="38" t="s">
        <v>44</v>
      </c>
      <c r="E21" s="49" t="s">
        <v>7</v>
      </c>
      <c r="F21" s="49" t="s">
        <v>90</v>
      </c>
      <c r="G21" s="85">
        <v>118</v>
      </c>
      <c r="H21" s="87">
        <v>310</v>
      </c>
      <c r="I21" s="87">
        <v>344</v>
      </c>
      <c r="J21" s="38">
        <f>SUM(Sites[[#This Row],[Male]:[Female]])</f>
        <v>654</v>
      </c>
      <c r="K21" s="38">
        <v>1</v>
      </c>
      <c r="L21" s="38"/>
      <c r="M21" s="38"/>
      <c r="N21" s="38"/>
      <c r="O21" s="38">
        <v>1</v>
      </c>
      <c r="P21" s="38">
        <v>1</v>
      </c>
      <c r="Q21" s="38"/>
      <c r="R21" s="39"/>
      <c r="AF21" s="99" t="s">
        <v>91</v>
      </c>
    </row>
    <row r="22" spans="1:32" ht="15.6" x14ac:dyDescent="0.3">
      <c r="A22" s="71">
        <v>32</v>
      </c>
      <c r="B22" s="49" t="s">
        <v>43</v>
      </c>
      <c r="C22" s="40" t="s">
        <v>6</v>
      </c>
      <c r="D22" s="40" t="s">
        <v>44</v>
      </c>
      <c r="E22" s="71" t="s">
        <v>7</v>
      </c>
      <c r="F22" s="71" t="s">
        <v>92</v>
      </c>
      <c r="G22" s="82">
        <v>128</v>
      </c>
      <c r="H22" s="45">
        <v>273</v>
      </c>
      <c r="I22" s="45">
        <v>259</v>
      </c>
      <c r="J22" s="38">
        <f>SUM(Sites[[#This Row],[Male]:[Female]])</f>
        <v>532</v>
      </c>
      <c r="K22" s="40">
        <v>1</v>
      </c>
      <c r="L22" s="40"/>
      <c r="M22" s="40"/>
      <c r="N22" s="40"/>
      <c r="O22" s="40">
        <v>1</v>
      </c>
      <c r="P22" s="40">
        <v>1</v>
      </c>
      <c r="Q22" s="40"/>
      <c r="R22" s="41"/>
      <c r="AF22" s="96" t="s">
        <v>93</v>
      </c>
    </row>
    <row r="23" spans="1:32" ht="15.6" x14ac:dyDescent="0.3">
      <c r="A23" s="71">
        <v>34</v>
      </c>
      <c r="B23" s="49" t="s">
        <v>43</v>
      </c>
      <c r="C23" s="40" t="s">
        <v>6</v>
      </c>
      <c r="D23" s="40" t="s">
        <v>44</v>
      </c>
      <c r="E23" s="71" t="s">
        <v>7</v>
      </c>
      <c r="F23" s="79" t="s">
        <v>94</v>
      </c>
      <c r="G23" s="82">
        <v>438</v>
      </c>
      <c r="H23" s="45">
        <v>1126</v>
      </c>
      <c r="I23" s="45">
        <v>1184</v>
      </c>
      <c r="J23" s="38">
        <f>SUM(Sites[[#This Row],[Male]:[Female]])</f>
        <v>2310</v>
      </c>
      <c r="K23" s="40"/>
      <c r="L23" s="40"/>
      <c r="M23" s="40"/>
      <c r="N23" s="40"/>
      <c r="O23" s="40">
        <v>1</v>
      </c>
      <c r="P23" s="40">
        <v>1</v>
      </c>
      <c r="Q23" s="40"/>
      <c r="R23" s="41"/>
      <c r="AF23" s="97" t="s">
        <v>95</v>
      </c>
    </row>
    <row r="24" spans="1:32" ht="15.6" x14ac:dyDescent="0.3">
      <c r="A24" s="49">
        <v>33</v>
      </c>
      <c r="B24" s="49" t="s">
        <v>43</v>
      </c>
      <c r="C24" s="38" t="s">
        <v>6</v>
      </c>
      <c r="D24" s="38" t="s">
        <v>44</v>
      </c>
      <c r="E24" s="49" t="s">
        <v>7</v>
      </c>
      <c r="F24" s="81" t="s">
        <v>96</v>
      </c>
      <c r="G24" s="85">
        <v>142</v>
      </c>
      <c r="H24" s="87">
        <v>336</v>
      </c>
      <c r="I24" s="87">
        <v>431</v>
      </c>
      <c r="J24" s="38">
        <f>SUM(Sites[[#This Row],[Male]:[Female]])</f>
        <v>767</v>
      </c>
      <c r="K24" s="38"/>
      <c r="L24" s="38"/>
      <c r="M24" s="38"/>
      <c r="N24" s="38"/>
      <c r="O24" s="38">
        <v>1</v>
      </c>
      <c r="P24" s="38">
        <v>1</v>
      </c>
      <c r="Q24" s="38"/>
      <c r="R24" s="39"/>
      <c r="AF24" s="92" t="s">
        <v>97</v>
      </c>
    </row>
    <row r="25" spans="1:32" ht="15.6" x14ac:dyDescent="0.3">
      <c r="A25" s="49">
        <v>1</v>
      </c>
      <c r="B25" s="49" t="s">
        <v>43</v>
      </c>
      <c r="C25" s="38" t="s">
        <v>6</v>
      </c>
      <c r="D25" s="38" t="s">
        <v>44</v>
      </c>
      <c r="E25" s="49" t="s">
        <v>8</v>
      </c>
      <c r="F25" s="81" t="s">
        <v>98</v>
      </c>
      <c r="G25" s="85">
        <v>29</v>
      </c>
      <c r="H25" s="87">
        <v>45</v>
      </c>
      <c r="I25" s="87">
        <v>85</v>
      </c>
      <c r="J25" s="38">
        <f>SUM(Sites[[#This Row],[Male]:[Female]])</f>
        <v>130</v>
      </c>
      <c r="K25" s="38">
        <v>1</v>
      </c>
      <c r="L25" s="38"/>
      <c r="M25" s="44"/>
      <c r="N25" s="44"/>
      <c r="O25" s="38">
        <v>1</v>
      </c>
      <c r="P25" s="89"/>
      <c r="Q25" s="38"/>
      <c r="R25" s="39"/>
      <c r="AF25" s="94" t="s">
        <v>99</v>
      </c>
    </row>
    <row r="26" spans="1:32" ht="15.6" x14ac:dyDescent="0.3">
      <c r="A26" s="71">
        <v>2</v>
      </c>
      <c r="B26" s="49" t="s">
        <v>43</v>
      </c>
      <c r="C26" s="40" t="s">
        <v>6</v>
      </c>
      <c r="D26" s="40" t="s">
        <v>44</v>
      </c>
      <c r="E26" s="71" t="s">
        <v>8</v>
      </c>
      <c r="F26" s="79" t="s">
        <v>100</v>
      </c>
      <c r="G26" s="82">
        <v>28</v>
      </c>
      <c r="H26" s="45">
        <v>62</v>
      </c>
      <c r="I26" s="45">
        <v>88</v>
      </c>
      <c r="J26" s="38">
        <f>SUM(Sites[[#This Row],[Male]:[Female]])</f>
        <v>150</v>
      </c>
      <c r="K26" s="40"/>
      <c r="L26" s="40"/>
      <c r="M26" s="40"/>
      <c r="N26" s="40"/>
      <c r="O26" s="40">
        <v>1</v>
      </c>
      <c r="P26" s="88"/>
      <c r="Q26" s="40"/>
      <c r="R26" s="41"/>
      <c r="AF26" s="92" t="s">
        <v>101</v>
      </c>
    </row>
    <row r="27" spans="1:32" ht="15.6" x14ac:dyDescent="0.3">
      <c r="A27" s="49">
        <v>35</v>
      </c>
      <c r="B27" s="49" t="s">
        <v>43</v>
      </c>
      <c r="C27" s="38" t="s">
        <v>6</v>
      </c>
      <c r="D27" s="38" t="s">
        <v>44</v>
      </c>
      <c r="E27" s="49" t="s">
        <v>10</v>
      </c>
      <c r="F27" s="81" t="s">
        <v>102</v>
      </c>
      <c r="G27" s="85">
        <v>177</v>
      </c>
      <c r="H27" s="87">
        <v>456</v>
      </c>
      <c r="I27" s="87">
        <v>438</v>
      </c>
      <c r="J27" s="38">
        <f>SUM(Sites[[#This Row],[Male]:[Female]])</f>
        <v>894</v>
      </c>
      <c r="K27" s="38"/>
      <c r="L27" s="38"/>
      <c r="M27" s="38"/>
      <c r="N27" s="38"/>
      <c r="O27" s="38">
        <v>1</v>
      </c>
      <c r="P27" s="38">
        <v>1</v>
      </c>
      <c r="Q27" s="38"/>
      <c r="R27" s="39"/>
      <c r="AF27" s="52" t="s">
        <v>103</v>
      </c>
    </row>
    <row r="28" spans="1:32" ht="15.6" x14ac:dyDescent="0.3">
      <c r="A28" s="49">
        <v>25</v>
      </c>
      <c r="B28" s="49" t="s">
        <v>43</v>
      </c>
      <c r="C28" s="38" t="s">
        <v>6</v>
      </c>
      <c r="D28" s="38" t="s">
        <v>44</v>
      </c>
      <c r="E28" s="49" t="s">
        <v>12</v>
      </c>
      <c r="F28" s="49" t="s">
        <v>104</v>
      </c>
      <c r="G28" s="85">
        <v>64</v>
      </c>
      <c r="H28" s="87">
        <v>166</v>
      </c>
      <c r="I28" s="87">
        <v>183</v>
      </c>
      <c r="J28" s="38">
        <f>SUM(Sites[[#This Row],[Male]:[Female]])</f>
        <v>349</v>
      </c>
      <c r="K28" s="38">
        <v>1</v>
      </c>
      <c r="L28" s="38"/>
      <c r="M28" s="38"/>
      <c r="N28" s="38"/>
      <c r="O28" s="38">
        <v>1</v>
      </c>
      <c r="P28" s="38">
        <v>1</v>
      </c>
      <c r="Q28" s="38"/>
      <c r="R28" s="39"/>
    </row>
    <row r="29" spans="1:32" ht="15.6" x14ac:dyDescent="0.3">
      <c r="A29" s="71">
        <v>26</v>
      </c>
      <c r="B29" s="49" t="s">
        <v>43</v>
      </c>
      <c r="C29" s="40" t="s">
        <v>6</v>
      </c>
      <c r="D29" s="40" t="s">
        <v>44</v>
      </c>
      <c r="E29" s="71" t="s">
        <v>12</v>
      </c>
      <c r="F29" s="71" t="s">
        <v>105</v>
      </c>
      <c r="G29" s="82">
        <v>18</v>
      </c>
      <c r="H29" s="45">
        <v>53</v>
      </c>
      <c r="I29" s="45">
        <v>55</v>
      </c>
      <c r="J29" s="38">
        <f>SUM(Sites[[#This Row],[Male]:[Female]])</f>
        <v>108</v>
      </c>
      <c r="K29" s="40">
        <v>1</v>
      </c>
      <c r="L29" s="40">
        <v>1</v>
      </c>
      <c r="M29" s="40"/>
      <c r="N29" s="40"/>
      <c r="O29" s="40">
        <v>1</v>
      </c>
      <c r="P29" s="40">
        <v>1</v>
      </c>
      <c r="Q29" s="40"/>
      <c r="R29" s="41"/>
    </row>
    <row r="30" spans="1:32" ht="15.6" x14ac:dyDescent="0.3">
      <c r="A30" s="71">
        <v>30</v>
      </c>
      <c r="B30" s="49" t="s">
        <v>43</v>
      </c>
      <c r="C30" s="40" t="s">
        <v>6</v>
      </c>
      <c r="D30" s="40" t="s">
        <v>44</v>
      </c>
      <c r="E30" s="71" t="s">
        <v>12</v>
      </c>
      <c r="F30" s="79" t="s">
        <v>106</v>
      </c>
      <c r="G30" s="82">
        <v>53</v>
      </c>
      <c r="H30" s="45">
        <v>142</v>
      </c>
      <c r="I30" s="45">
        <v>139</v>
      </c>
      <c r="J30" s="38">
        <f>SUM(Sites[[#This Row],[Male]:[Female]])</f>
        <v>281</v>
      </c>
      <c r="K30" s="40"/>
      <c r="L30" s="40">
        <v>1</v>
      </c>
      <c r="M30" s="40"/>
      <c r="N30" s="40"/>
      <c r="O30" s="40">
        <v>1</v>
      </c>
      <c r="P30" s="40">
        <v>1</v>
      </c>
      <c r="Q30" s="40"/>
      <c r="R30" s="41"/>
    </row>
    <row r="31" spans="1:32" ht="15.6" x14ac:dyDescent="0.3">
      <c r="A31" s="71">
        <v>28</v>
      </c>
      <c r="B31" s="49" t="s">
        <v>43</v>
      </c>
      <c r="C31" s="40" t="s">
        <v>6</v>
      </c>
      <c r="D31" s="40" t="s">
        <v>44</v>
      </c>
      <c r="E31" s="71" t="s">
        <v>12</v>
      </c>
      <c r="F31" s="79" t="s">
        <v>107</v>
      </c>
      <c r="G31" s="82">
        <v>76</v>
      </c>
      <c r="H31" s="45">
        <v>194</v>
      </c>
      <c r="I31" s="45">
        <v>196</v>
      </c>
      <c r="J31" s="38">
        <f>SUM(Sites[[#This Row],[Male]:[Female]])</f>
        <v>390</v>
      </c>
      <c r="K31" s="40"/>
      <c r="L31" s="40"/>
      <c r="M31" s="40"/>
      <c r="N31" s="40"/>
      <c r="O31" s="40">
        <v>1</v>
      </c>
      <c r="P31" s="40">
        <v>1</v>
      </c>
      <c r="Q31" s="40"/>
      <c r="R31" s="41"/>
    </row>
    <row r="32" spans="1:32" ht="15.6" x14ac:dyDescent="0.3">
      <c r="A32" s="49">
        <v>27</v>
      </c>
      <c r="B32" s="49" t="s">
        <v>43</v>
      </c>
      <c r="C32" s="38" t="s">
        <v>6</v>
      </c>
      <c r="D32" s="38" t="s">
        <v>44</v>
      </c>
      <c r="E32" s="49" t="s">
        <v>12</v>
      </c>
      <c r="F32" s="81" t="s">
        <v>108</v>
      </c>
      <c r="G32" s="85">
        <v>104</v>
      </c>
      <c r="H32" s="87">
        <v>241</v>
      </c>
      <c r="I32" s="87">
        <v>289</v>
      </c>
      <c r="J32" s="38">
        <f>SUM(Sites[[#This Row],[Male]:[Female]])</f>
        <v>530</v>
      </c>
      <c r="K32" s="38">
        <v>1</v>
      </c>
      <c r="L32" s="38">
        <v>1</v>
      </c>
      <c r="M32" s="38"/>
      <c r="N32" s="38"/>
      <c r="O32" s="38">
        <v>1</v>
      </c>
      <c r="P32" s="38">
        <v>1</v>
      </c>
      <c r="Q32" s="38"/>
      <c r="R32" s="39"/>
    </row>
    <row r="33" spans="1:18" ht="15.6" x14ac:dyDescent="0.3">
      <c r="A33" s="49">
        <v>29</v>
      </c>
      <c r="B33" s="49" t="s">
        <v>43</v>
      </c>
      <c r="C33" s="38" t="s">
        <v>6</v>
      </c>
      <c r="D33" s="38" t="s">
        <v>44</v>
      </c>
      <c r="E33" s="49" t="s">
        <v>12</v>
      </c>
      <c r="F33" s="81" t="s">
        <v>109</v>
      </c>
      <c r="G33" s="85">
        <v>43</v>
      </c>
      <c r="H33" s="87">
        <v>96</v>
      </c>
      <c r="I33" s="87">
        <v>116</v>
      </c>
      <c r="J33" s="38">
        <f>SUM(Sites[[#This Row],[Male]:[Female]])</f>
        <v>212</v>
      </c>
      <c r="K33" s="38"/>
      <c r="L33" s="38"/>
      <c r="M33" s="38"/>
      <c r="N33" s="38"/>
      <c r="O33" s="38">
        <v>1</v>
      </c>
      <c r="P33" s="38">
        <v>1</v>
      </c>
      <c r="Q33" s="38"/>
      <c r="R33" s="39"/>
    </row>
    <row r="34" spans="1:18" ht="15.6" x14ac:dyDescent="0.3">
      <c r="A34" s="71">
        <v>4</v>
      </c>
      <c r="B34" s="49" t="s">
        <v>43</v>
      </c>
      <c r="C34" s="40" t="s">
        <v>6</v>
      </c>
      <c r="D34" s="40" t="s">
        <v>44</v>
      </c>
      <c r="E34" s="71" t="s">
        <v>13</v>
      </c>
      <c r="F34" s="79" t="s">
        <v>110</v>
      </c>
      <c r="G34" s="82">
        <v>61</v>
      </c>
      <c r="H34" s="45">
        <v>127</v>
      </c>
      <c r="I34" s="45">
        <v>146</v>
      </c>
      <c r="J34" s="38">
        <f>SUM(Sites[[#This Row],[Male]:[Female]])</f>
        <v>273</v>
      </c>
      <c r="K34" s="40"/>
      <c r="L34" s="40"/>
      <c r="M34" s="40"/>
      <c r="N34" s="40"/>
      <c r="O34" s="40">
        <v>1</v>
      </c>
      <c r="P34" s="88"/>
      <c r="Q34" s="40"/>
      <c r="R34" s="41"/>
    </row>
    <row r="35" spans="1:18" ht="15.6" x14ac:dyDescent="0.3">
      <c r="A35" s="49">
        <v>5</v>
      </c>
      <c r="B35" s="49" t="s">
        <v>43</v>
      </c>
      <c r="C35" s="38" t="s">
        <v>6</v>
      </c>
      <c r="D35" s="38" t="s">
        <v>44</v>
      </c>
      <c r="E35" s="49" t="s">
        <v>13</v>
      </c>
      <c r="F35" s="81" t="s">
        <v>111</v>
      </c>
      <c r="G35" s="85">
        <v>30</v>
      </c>
      <c r="H35" s="87">
        <v>71</v>
      </c>
      <c r="I35" s="87">
        <v>65</v>
      </c>
      <c r="J35" s="38">
        <f>SUM(Sites[[#This Row],[Male]:[Female]])</f>
        <v>136</v>
      </c>
      <c r="K35" s="38"/>
      <c r="L35" s="38"/>
      <c r="M35" s="38"/>
      <c r="N35" s="38"/>
      <c r="O35" s="38">
        <v>1</v>
      </c>
      <c r="P35" s="89"/>
      <c r="Q35" s="38"/>
      <c r="R35" s="39"/>
    </row>
    <row r="36" spans="1:18" ht="15.6" x14ac:dyDescent="0.3">
      <c r="A36" s="49">
        <v>3</v>
      </c>
      <c r="B36" s="49" t="s">
        <v>43</v>
      </c>
      <c r="C36" s="38" t="s">
        <v>6</v>
      </c>
      <c r="D36" s="38" t="s">
        <v>44</v>
      </c>
      <c r="E36" s="49" t="s">
        <v>13</v>
      </c>
      <c r="F36" s="49" t="s">
        <v>112</v>
      </c>
      <c r="G36" s="85">
        <v>39</v>
      </c>
      <c r="H36" s="87">
        <v>66</v>
      </c>
      <c r="I36" s="87">
        <v>93</v>
      </c>
      <c r="J36" s="38">
        <f>SUM(Sites[[#This Row],[Male]:[Female]])</f>
        <v>159</v>
      </c>
      <c r="K36" s="38"/>
      <c r="L36" s="38"/>
      <c r="M36" s="38"/>
      <c r="N36" s="38"/>
      <c r="O36" s="38">
        <v>1</v>
      </c>
      <c r="P36" s="89"/>
      <c r="Q36" s="38"/>
      <c r="R36" s="39"/>
    </row>
    <row r="37" spans="1:18" ht="15.6" x14ac:dyDescent="0.3">
      <c r="A37" s="71">
        <v>6</v>
      </c>
      <c r="B37" s="49" t="s">
        <v>43</v>
      </c>
      <c r="C37" s="40" t="s">
        <v>6</v>
      </c>
      <c r="D37" s="40" t="s">
        <v>44</v>
      </c>
      <c r="E37" s="71" t="s">
        <v>13</v>
      </c>
      <c r="F37" s="79" t="s">
        <v>113</v>
      </c>
      <c r="G37" s="82">
        <v>15</v>
      </c>
      <c r="H37" s="45">
        <v>35</v>
      </c>
      <c r="I37" s="45">
        <v>51</v>
      </c>
      <c r="J37" s="38">
        <f>SUM(Sites[[#This Row],[Male]:[Female]])</f>
        <v>86</v>
      </c>
      <c r="K37" s="40"/>
      <c r="L37" s="40"/>
      <c r="M37" s="40"/>
      <c r="N37" s="40"/>
      <c r="O37" s="40">
        <v>1</v>
      </c>
      <c r="P37" s="88"/>
      <c r="Q37" s="40"/>
      <c r="R37" s="41"/>
    </row>
    <row r="38" spans="1:18" ht="15.6" x14ac:dyDescent="0.3">
      <c r="A38" s="49">
        <v>7</v>
      </c>
      <c r="B38" s="49" t="s">
        <v>43</v>
      </c>
      <c r="C38" s="38" t="s">
        <v>6</v>
      </c>
      <c r="D38" s="38" t="s">
        <v>44</v>
      </c>
      <c r="E38" s="49" t="s">
        <v>16</v>
      </c>
      <c r="F38" s="81" t="s">
        <v>114</v>
      </c>
      <c r="G38" s="85">
        <v>35</v>
      </c>
      <c r="H38" s="87">
        <v>76</v>
      </c>
      <c r="I38" s="87">
        <v>76</v>
      </c>
      <c r="J38" s="38">
        <f>SUM(Sites[[#This Row],[Male]:[Female]])</f>
        <v>152</v>
      </c>
      <c r="K38" s="38"/>
      <c r="L38" s="38"/>
      <c r="M38" s="38"/>
      <c r="N38" s="38"/>
      <c r="O38" s="38">
        <v>1</v>
      </c>
      <c r="P38" s="89"/>
      <c r="Q38" s="38"/>
      <c r="R38" s="39"/>
    </row>
    <row r="39" spans="1:18" ht="15.6" x14ac:dyDescent="0.3">
      <c r="A39" s="71">
        <v>8</v>
      </c>
      <c r="B39" s="49" t="s">
        <v>43</v>
      </c>
      <c r="C39" s="40" t="s">
        <v>6</v>
      </c>
      <c r="D39" s="40" t="s">
        <v>44</v>
      </c>
      <c r="E39" s="71" t="s">
        <v>16</v>
      </c>
      <c r="F39" s="79" t="s">
        <v>115</v>
      </c>
      <c r="G39" s="82">
        <v>35</v>
      </c>
      <c r="H39" s="45">
        <v>68</v>
      </c>
      <c r="I39" s="45">
        <v>90</v>
      </c>
      <c r="J39" s="38">
        <f>SUM(Sites[[#This Row],[Male]:[Female]])</f>
        <v>158</v>
      </c>
      <c r="K39" s="40">
        <v>1</v>
      </c>
      <c r="L39" s="40"/>
      <c r="M39" s="40"/>
      <c r="N39" s="40"/>
      <c r="O39" s="40">
        <v>1</v>
      </c>
      <c r="P39" s="88"/>
      <c r="Q39" s="40"/>
      <c r="R39" s="41"/>
    </row>
    <row r="40" spans="1:18" ht="14.4" x14ac:dyDescent="0.3">
      <c r="A40" s="38">
        <v>1</v>
      </c>
      <c r="B40" s="38" t="s">
        <v>46</v>
      </c>
      <c r="C40" s="38" t="s">
        <v>116</v>
      </c>
      <c r="D40" s="38" t="s">
        <v>44</v>
      </c>
      <c r="E40" s="38" t="s">
        <v>3</v>
      </c>
      <c r="F40" s="38" t="s">
        <v>117</v>
      </c>
      <c r="G40" s="38">
        <v>40</v>
      </c>
      <c r="H40" s="38">
        <v>100</v>
      </c>
      <c r="I40" s="38">
        <v>125</v>
      </c>
      <c r="J40" s="38">
        <f>SUM(Sites[[#This Row],[Male]:[Female]])</f>
        <v>225</v>
      </c>
      <c r="K40" s="38">
        <v>1</v>
      </c>
      <c r="L40" s="38"/>
      <c r="M40" s="38">
        <v>1</v>
      </c>
      <c r="N40" s="38"/>
      <c r="O40" s="38"/>
      <c r="P40" s="38"/>
      <c r="Q40" s="38" t="s">
        <v>118</v>
      </c>
      <c r="R40" s="39"/>
    </row>
    <row r="41" spans="1:18" ht="14.4" x14ac:dyDescent="0.3">
      <c r="A41" s="40">
        <v>2</v>
      </c>
      <c r="B41" s="38" t="s">
        <v>46</v>
      </c>
      <c r="C41" s="40" t="s">
        <v>116</v>
      </c>
      <c r="D41" s="40" t="s">
        <v>44</v>
      </c>
      <c r="E41" s="40" t="s">
        <v>3</v>
      </c>
      <c r="F41" s="40" t="s">
        <v>119</v>
      </c>
      <c r="G41" s="40">
        <v>130</v>
      </c>
      <c r="H41" s="40">
        <v>348</v>
      </c>
      <c r="I41" s="40">
        <v>301</v>
      </c>
      <c r="J41" s="38">
        <f>SUM(Sites[[#This Row],[Male]:[Female]])</f>
        <v>649</v>
      </c>
      <c r="K41" s="40">
        <v>1</v>
      </c>
      <c r="L41" s="40"/>
      <c r="M41" s="40">
        <v>1</v>
      </c>
      <c r="N41" s="40"/>
      <c r="O41" s="40"/>
      <c r="P41" s="40"/>
      <c r="Q41" s="40" t="s">
        <v>118</v>
      </c>
      <c r="R41" s="41"/>
    </row>
    <row r="42" spans="1:18" ht="14.4" x14ac:dyDescent="0.3">
      <c r="A42" s="40">
        <v>6</v>
      </c>
      <c r="B42" s="38" t="s">
        <v>46</v>
      </c>
      <c r="C42" s="40" t="s">
        <v>116</v>
      </c>
      <c r="D42" s="40" t="s">
        <v>44</v>
      </c>
      <c r="E42" s="40" t="s">
        <v>3</v>
      </c>
      <c r="F42" s="40" t="s">
        <v>120</v>
      </c>
      <c r="G42" s="40">
        <v>145</v>
      </c>
      <c r="H42" s="40">
        <v>160</v>
      </c>
      <c r="I42" s="40">
        <v>305</v>
      </c>
      <c r="J42" s="38">
        <f>SUM(Sites[[#This Row],[Male]:[Female]])</f>
        <v>465</v>
      </c>
      <c r="K42" s="40">
        <v>1</v>
      </c>
      <c r="L42" s="40"/>
      <c r="M42" s="40">
        <v>1</v>
      </c>
      <c r="N42" s="40"/>
      <c r="O42" s="40"/>
      <c r="P42" s="40"/>
      <c r="Q42" s="40" t="s">
        <v>118</v>
      </c>
      <c r="R42" s="41"/>
    </row>
    <row r="43" spans="1:18" ht="14.4" x14ac:dyDescent="0.3">
      <c r="A43" s="42">
        <v>14</v>
      </c>
      <c r="B43" s="38" t="s">
        <v>46</v>
      </c>
      <c r="C43" s="40" t="s">
        <v>116</v>
      </c>
      <c r="D43" s="42" t="s">
        <v>44</v>
      </c>
      <c r="E43" s="42" t="s">
        <v>3</v>
      </c>
      <c r="F43" s="42" t="s">
        <v>121</v>
      </c>
      <c r="G43" s="42">
        <v>150</v>
      </c>
      <c r="H43" s="42">
        <v>280</v>
      </c>
      <c r="I43" s="42">
        <v>420</v>
      </c>
      <c r="J43" s="38">
        <f>SUM(Sites[[#This Row],[Male]:[Female]])</f>
        <v>700</v>
      </c>
      <c r="K43" s="42">
        <v>1</v>
      </c>
      <c r="L43" s="42"/>
      <c r="M43" s="42"/>
      <c r="N43" s="42"/>
      <c r="O43" s="42"/>
      <c r="P43" s="42"/>
      <c r="Q43" s="42" t="s">
        <v>122</v>
      </c>
      <c r="R43" s="43"/>
    </row>
    <row r="44" spans="1:18" ht="14.4" x14ac:dyDescent="0.3">
      <c r="A44" s="42">
        <v>21</v>
      </c>
      <c r="B44" s="38" t="s">
        <v>46</v>
      </c>
      <c r="C44" s="38" t="s">
        <v>54</v>
      </c>
      <c r="D44" s="38" t="s">
        <v>123</v>
      </c>
      <c r="E44" s="38" t="s">
        <v>4</v>
      </c>
      <c r="F44" s="38" t="s">
        <v>124</v>
      </c>
      <c r="G44" s="44">
        <v>159</v>
      </c>
      <c r="H44" s="44">
        <v>479</v>
      </c>
      <c r="I44" s="44">
        <v>479</v>
      </c>
      <c r="J44" s="38">
        <f>SUM(Sites[[#This Row],[Male]:[Female]])</f>
        <v>958</v>
      </c>
      <c r="K44" s="38"/>
      <c r="L44" s="38"/>
      <c r="M44" s="38">
        <v>1</v>
      </c>
      <c r="N44" s="38"/>
      <c r="O44" s="38"/>
      <c r="P44" s="38"/>
      <c r="Q44" s="38" t="s">
        <v>118</v>
      </c>
      <c r="R44" s="39"/>
    </row>
    <row r="45" spans="1:18" ht="14.4" x14ac:dyDescent="0.3">
      <c r="A45" s="42">
        <v>16</v>
      </c>
      <c r="B45" s="38" t="s">
        <v>46</v>
      </c>
      <c r="C45" s="40" t="s">
        <v>54</v>
      </c>
      <c r="D45" s="40" t="s">
        <v>123</v>
      </c>
      <c r="E45" s="40" t="s">
        <v>7</v>
      </c>
      <c r="F45" s="40" t="s">
        <v>125</v>
      </c>
      <c r="G45" s="45">
        <v>371</v>
      </c>
      <c r="H45" s="45">
        <v>788</v>
      </c>
      <c r="I45" s="45">
        <v>976</v>
      </c>
      <c r="J45" s="38">
        <f>SUM(Sites[[#This Row],[Male]:[Female]])</f>
        <v>1764</v>
      </c>
      <c r="K45" s="40"/>
      <c r="L45" s="40"/>
      <c r="M45" s="40">
        <v>1</v>
      </c>
      <c r="N45" s="40"/>
      <c r="O45" s="40"/>
      <c r="P45" s="40"/>
      <c r="Q45" s="40" t="s">
        <v>118</v>
      </c>
      <c r="R45" s="41"/>
    </row>
    <row r="46" spans="1:18" ht="14.4" x14ac:dyDescent="0.3">
      <c r="A46" s="42">
        <v>18</v>
      </c>
      <c r="B46" s="38" t="s">
        <v>46</v>
      </c>
      <c r="C46" s="46" t="s">
        <v>54</v>
      </c>
      <c r="D46" s="46" t="s">
        <v>123</v>
      </c>
      <c r="E46" s="46" t="s">
        <v>7</v>
      </c>
      <c r="F46" s="46" t="s">
        <v>126</v>
      </c>
      <c r="G46" s="47">
        <v>39</v>
      </c>
      <c r="H46" s="47">
        <v>66</v>
      </c>
      <c r="I46" s="47">
        <v>71</v>
      </c>
      <c r="J46" s="38">
        <f>SUM(Sites[[#This Row],[Male]:[Female]])</f>
        <v>137</v>
      </c>
      <c r="K46" s="46"/>
      <c r="L46" s="46"/>
      <c r="M46" s="46">
        <v>1</v>
      </c>
      <c r="N46" s="46"/>
      <c r="O46" s="46"/>
      <c r="P46" s="46"/>
      <c r="Q46" s="46" t="s">
        <v>118</v>
      </c>
      <c r="R46" s="48"/>
    </row>
    <row r="47" spans="1:18" ht="14.4" x14ac:dyDescent="0.3">
      <c r="A47" s="42">
        <v>19</v>
      </c>
      <c r="B47" s="38" t="s">
        <v>46</v>
      </c>
      <c r="C47" s="46" t="s">
        <v>54</v>
      </c>
      <c r="D47" s="46" t="s">
        <v>123</v>
      </c>
      <c r="E47" s="46" t="s">
        <v>7</v>
      </c>
      <c r="F47" s="46" t="s">
        <v>127</v>
      </c>
      <c r="G47" s="47">
        <v>35</v>
      </c>
      <c r="H47" s="47">
        <v>68</v>
      </c>
      <c r="I47" s="47">
        <v>81</v>
      </c>
      <c r="J47" s="38">
        <f>SUM(Sites[[#This Row],[Male]:[Female]])</f>
        <v>149</v>
      </c>
      <c r="K47" s="46"/>
      <c r="L47" s="46"/>
      <c r="M47" s="46">
        <v>1</v>
      </c>
      <c r="N47" s="46"/>
      <c r="O47" s="46"/>
      <c r="P47" s="46"/>
      <c r="Q47" s="46" t="s">
        <v>118</v>
      </c>
      <c r="R47" s="48"/>
    </row>
    <row r="48" spans="1:18" ht="14.4" x14ac:dyDescent="0.3">
      <c r="A48" s="42">
        <v>13</v>
      </c>
      <c r="B48" s="38" t="s">
        <v>46</v>
      </c>
      <c r="C48" s="38" t="s">
        <v>116</v>
      </c>
      <c r="D48" s="42" t="s">
        <v>123</v>
      </c>
      <c r="E48" s="42" t="s">
        <v>7</v>
      </c>
      <c r="F48" s="42" t="s">
        <v>128</v>
      </c>
      <c r="G48" s="42">
        <v>20</v>
      </c>
      <c r="H48" s="42">
        <v>38</v>
      </c>
      <c r="I48" s="42">
        <v>62</v>
      </c>
      <c r="J48" s="38">
        <f>SUM(Sites[[#This Row],[Male]:[Female]])</f>
        <v>100</v>
      </c>
      <c r="K48" s="42">
        <v>1</v>
      </c>
      <c r="L48" s="42"/>
      <c r="M48" s="42"/>
      <c r="N48" s="42">
        <v>1</v>
      </c>
      <c r="O48" s="42"/>
      <c r="P48" s="42"/>
      <c r="Q48" s="42" t="s">
        <v>122</v>
      </c>
      <c r="R48" s="43"/>
    </row>
    <row r="49" spans="1:18" ht="14.4" x14ac:dyDescent="0.3">
      <c r="A49" s="42">
        <v>27</v>
      </c>
      <c r="B49" s="38" t="s">
        <v>46</v>
      </c>
      <c r="C49" s="38" t="s">
        <v>54</v>
      </c>
      <c r="D49" s="38" t="s">
        <v>123</v>
      </c>
      <c r="E49" s="38" t="s">
        <v>7</v>
      </c>
      <c r="F49" s="38" t="s">
        <v>129</v>
      </c>
      <c r="G49" s="44">
        <v>521</v>
      </c>
      <c r="H49" s="44">
        <v>1145</v>
      </c>
      <c r="I49" s="44">
        <v>1180</v>
      </c>
      <c r="J49" s="38">
        <f>SUM(Sites[[#This Row],[Male]:[Female]])</f>
        <v>2325</v>
      </c>
      <c r="K49" s="38"/>
      <c r="L49" s="38"/>
      <c r="M49" s="38">
        <v>1</v>
      </c>
      <c r="N49" s="38"/>
      <c r="O49" s="38"/>
      <c r="P49" s="38"/>
      <c r="Q49" s="38" t="s">
        <v>118</v>
      </c>
      <c r="R49" s="39"/>
    </row>
    <row r="50" spans="1:18" ht="14.4" x14ac:dyDescent="0.3">
      <c r="A50" s="42">
        <v>11</v>
      </c>
      <c r="B50" s="38" t="s">
        <v>46</v>
      </c>
      <c r="C50" s="38" t="s">
        <v>116</v>
      </c>
      <c r="D50" s="42" t="s">
        <v>44</v>
      </c>
      <c r="E50" s="42" t="s">
        <v>7</v>
      </c>
      <c r="F50" s="42" t="s">
        <v>130</v>
      </c>
      <c r="G50" s="42">
        <v>50</v>
      </c>
      <c r="H50" s="42">
        <v>100</v>
      </c>
      <c r="I50" s="42">
        <v>150</v>
      </c>
      <c r="J50" s="38">
        <f>SUM(Sites[[#This Row],[Male]:[Female]])</f>
        <v>250</v>
      </c>
      <c r="K50" s="42">
        <v>1</v>
      </c>
      <c r="L50" s="42"/>
      <c r="M50" s="42"/>
      <c r="N50" s="42">
        <v>1</v>
      </c>
      <c r="O50" s="42"/>
      <c r="P50" s="42"/>
      <c r="Q50" s="42" t="s">
        <v>122</v>
      </c>
      <c r="R50" s="43"/>
    </row>
    <row r="51" spans="1:18" ht="14.4" x14ac:dyDescent="0.3">
      <c r="A51" s="38">
        <v>3</v>
      </c>
      <c r="B51" s="38" t="s">
        <v>46</v>
      </c>
      <c r="C51" s="38" t="s">
        <v>116</v>
      </c>
      <c r="D51" s="38" t="s">
        <v>44</v>
      </c>
      <c r="E51" s="38" t="s">
        <v>7</v>
      </c>
      <c r="F51" s="38" t="s">
        <v>131</v>
      </c>
      <c r="G51" s="38">
        <v>130</v>
      </c>
      <c r="H51" s="38">
        <v>271</v>
      </c>
      <c r="I51" s="38">
        <v>283</v>
      </c>
      <c r="J51" s="38">
        <f>SUM(Sites[[#This Row],[Male]:[Female]])</f>
        <v>554</v>
      </c>
      <c r="K51" s="38">
        <v>1</v>
      </c>
      <c r="L51" s="38"/>
      <c r="M51" s="38">
        <v>1</v>
      </c>
      <c r="N51" s="38"/>
      <c r="O51" s="38"/>
      <c r="P51" s="38"/>
      <c r="Q51" s="38" t="s">
        <v>118</v>
      </c>
      <c r="R51" s="39"/>
    </row>
    <row r="52" spans="1:18" ht="14.4" x14ac:dyDescent="0.3">
      <c r="A52" s="42">
        <v>10</v>
      </c>
      <c r="B52" s="38" t="s">
        <v>46</v>
      </c>
      <c r="C52" s="40" t="s">
        <v>116</v>
      </c>
      <c r="D52" s="42" t="s">
        <v>44</v>
      </c>
      <c r="E52" s="42" t="s">
        <v>7</v>
      </c>
      <c r="F52" s="42" t="s">
        <v>132</v>
      </c>
      <c r="G52" s="42">
        <v>70</v>
      </c>
      <c r="H52" s="42">
        <v>125</v>
      </c>
      <c r="I52" s="42">
        <v>225</v>
      </c>
      <c r="J52" s="38">
        <f>SUM(Sites[[#This Row],[Male]:[Female]])</f>
        <v>350</v>
      </c>
      <c r="K52" s="42"/>
      <c r="L52" s="42"/>
      <c r="M52" s="42"/>
      <c r="N52" s="42">
        <v>1</v>
      </c>
      <c r="O52" s="42"/>
      <c r="P52" s="42"/>
      <c r="Q52" s="42" t="s">
        <v>122</v>
      </c>
      <c r="R52" s="43"/>
    </row>
    <row r="53" spans="1:18" ht="14.4" x14ac:dyDescent="0.3">
      <c r="A53" s="42">
        <v>12</v>
      </c>
      <c r="B53" s="38" t="s">
        <v>46</v>
      </c>
      <c r="C53" s="40" t="s">
        <v>116</v>
      </c>
      <c r="D53" s="42" t="s">
        <v>44</v>
      </c>
      <c r="E53" s="42" t="s">
        <v>7</v>
      </c>
      <c r="F53" s="42" t="s">
        <v>133</v>
      </c>
      <c r="G53" s="42">
        <v>30</v>
      </c>
      <c r="H53" s="42">
        <v>60</v>
      </c>
      <c r="I53" s="42">
        <v>90</v>
      </c>
      <c r="J53" s="38">
        <f>SUM(Sites[[#This Row],[Male]:[Female]])</f>
        <v>150</v>
      </c>
      <c r="K53" s="42">
        <v>1</v>
      </c>
      <c r="L53" s="42"/>
      <c r="M53" s="42"/>
      <c r="N53" s="42">
        <v>1</v>
      </c>
      <c r="O53" s="42"/>
      <c r="P53" s="42"/>
      <c r="Q53" s="42" t="s">
        <v>122</v>
      </c>
      <c r="R53" s="43"/>
    </row>
    <row r="54" spans="1:18" ht="14.4" x14ac:dyDescent="0.3">
      <c r="A54" s="42">
        <v>17</v>
      </c>
      <c r="B54" s="38" t="s">
        <v>46</v>
      </c>
      <c r="C54" s="38" t="s">
        <v>54</v>
      </c>
      <c r="D54" s="38" t="s">
        <v>123</v>
      </c>
      <c r="E54" s="38" t="s">
        <v>9</v>
      </c>
      <c r="F54" s="38" t="s">
        <v>134</v>
      </c>
      <c r="G54" s="44">
        <v>98</v>
      </c>
      <c r="H54" s="44">
        <v>189</v>
      </c>
      <c r="I54" s="44">
        <v>257</v>
      </c>
      <c r="J54" s="38">
        <f>SUM(Sites[[#This Row],[Male]:[Female]])</f>
        <v>446</v>
      </c>
      <c r="K54" s="38"/>
      <c r="L54" s="38"/>
      <c r="M54" s="38">
        <v>1</v>
      </c>
      <c r="N54" s="38"/>
      <c r="O54" s="38"/>
      <c r="P54" s="38"/>
      <c r="Q54" s="38" t="s">
        <v>118</v>
      </c>
      <c r="R54" s="39"/>
    </row>
    <row r="55" spans="1:18" ht="14.4" x14ac:dyDescent="0.3">
      <c r="A55" s="42">
        <v>23</v>
      </c>
      <c r="B55" s="38" t="s">
        <v>46</v>
      </c>
      <c r="C55" s="38" t="s">
        <v>54</v>
      </c>
      <c r="D55" s="38" t="s">
        <v>123</v>
      </c>
      <c r="E55" s="38" t="s">
        <v>9</v>
      </c>
      <c r="F55" s="38" t="s">
        <v>135</v>
      </c>
      <c r="G55" s="44">
        <v>717</v>
      </c>
      <c r="H55" s="44">
        <v>1710</v>
      </c>
      <c r="I55" s="44">
        <v>1825</v>
      </c>
      <c r="J55" s="38">
        <f>SUM(Sites[[#This Row],[Male]:[Female]])</f>
        <v>3535</v>
      </c>
      <c r="K55" s="38">
        <v>1</v>
      </c>
      <c r="L55" s="38">
        <v>1</v>
      </c>
      <c r="M55" s="38">
        <v>1</v>
      </c>
      <c r="N55" s="38"/>
      <c r="O55" s="38"/>
      <c r="P55" s="38"/>
      <c r="Q55" s="38" t="s">
        <v>118</v>
      </c>
      <c r="R55" s="39"/>
    </row>
    <row r="56" spans="1:18" ht="14.4" x14ac:dyDescent="0.3">
      <c r="A56" s="40">
        <v>4</v>
      </c>
      <c r="B56" s="38" t="s">
        <v>46</v>
      </c>
      <c r="C56" s="40" t="s">
        <v>116</v>
      </c>
      <c r="D56" s="40" t="s">
        <v>44</v>
      </c>
      <c r="E56" s="40" t="s">
        <v>9</v>
      </c>
      <c r="F56" s="40" t="s">
        <v>136</v>
      </c>
      <c r="G56" s="40">
        <v>389</v>
      </c>
      <c r="H56" s="40">
        <v>382</v>
      </c>
      <c r="I56" s="40">
        <v>418</v>
      </c>
      <c r="J56" s="38">
        <f>SUM(Sites[[#This Row],[Male]:[Female]])</f>
        <v>800</v>
      </c>
      <c r="K56" s="40">
        <v>1</v>
      </c>
      <c r="L56" s="40"/>
      <c r="M56" s="40">
        <v>1</v>
      </c>
      <c r="N56" s="40"/>
      <c r="O56" s="40"/>
      <c r="P56" s="40"/>
      <c r="Q56" s="40" t="s">
        <v>118</v>
      </c>
      <c r="R56" s="41"/>
    </row>
    <row r="57" spans="1:18" ht="14.4" x14ac:dyDescent="0.3">
      <c r="A57" s="38">
        <v>5</v>
      </c>
      <c r="B57" s="38" t="s">
        <v>46</v>
      </c>
      <c r="C57" s="38" t="s">
        <v>116</v>
      </c>
      <c r="D57" s="38" t="s">
        <v>44</v>
      </c>
      <c r="E57" s="38" t="s">
        <v>9</v>
      </c>
      <c r="F57" s="38" t="s">
        <v>137</v>
      </c>
      <c r="G57" s="38">
        <v>277</v>
      </c>
      <c r="H57" s="38">
        <v>178</v>
      </c>
      <c r="I57" s="38">
        <v>227</v>
      </c>
      <c r="J57" s="38">
        <f>SUM(Sites[[#This Row],[Male]:[Female]])</f>
        <v>405</v>
      </c>
      <c r="K57" s="38">
        <v>1</v>
      </c>
      <c r="L57" s="38"/>
      <c r="M57" s="38">
        <v>1</v>
      </c>
      <c r="N57" s="38"/>
      <c r="O57" s="38"/>
      <c r="P57" s="38"/>
      <c r="Q57" s="38" t="s">
        <v>118</v>
      </c>
      <c r="R57" s="39"/>
    </row>
    <row r="58" spans="1:18" ht="14.4" x14ac:dyDescent="0.3">
      <c r="A58" s="42">
        <v>31</v>
      </c>
      <c r="B58" s="38" t="s">
        <v>46</v>
      </c>
      <c r="C58" s="38" t="s">
        <v>54</v>
      </c>
      <c r="D58" s="38" t="s">
        <v>123</v>
      </c>
      <c r="E58" s="38" t="s">
        <v>9</v>
      </c>
      <c r="F58" s="38" t="s">
        <v>138</v>
      </c>
      <c r="G58" s="44">
        <v>353</v>
      </c>
      <c r="H58" s="44">
        <v>903</v>
      </c>
      <c r="I58" s="44">
        <v>978</v>
      </c>
      <c r="J58" s="38">
        <f>SUM(Sites[[#This Row],[Male]:[Female]])</f>
        <v>1881</v>
      </c>
      <c r="K58" s="38"/>
      <c r="L58" s="38"/>
      <c r="M58" s="38">
        <v>1</v>
      </c>
      <c r="N58" s="38"/>
      <c r="O58" s="38"/>
      <c r="P58" s="38"/>
      <c r="Q58" s="38" t="s">
        <v>118</v>
      </c>
      <c r="R58" s="39"/>
    </row>
    <row r="59" spans="1:18" ht="14.4" x14ac:dyDescent="0.3">
      <c r="A59" s="42">
        <v>32</v>
      </c>
      <c r="B59" s="38" t="s">
        <v>46</v>
      </c>
      <c r="C59" s="40" t="s">
        <v>54</v>
      </c>
      <c r="D59" s="40" t="s">
        <v>123</v>
      </c>
      <c r="E59" s="40" t="s">
        <v>9</v>
      </c>
      <c r="F59" s="40" t="s">
        <v>139</v>
      </c>
      <c r="G59" s="45">
        <v>652</v>
      </c>
      <c r="H59" s="45">
        <v>1332</v>
      </c>
      <c r="I59" s="45">
        <v>1741</v>
      </c>
      <c r="J59" s="38">
        <f>SUM(Sites[[#This Row],[Male]:[Female]])</f>
        <v>3073</v>
      </c>
      <c r="K59" s="40"/>
      <c r="L59" s="40"/>
      <c r="M59" s="40">
        <v>1</v>
      </c>
      <c r="N59" s="40"/>
      <c r="O59" s="40"/>
      <c r="P59" s="40"/>
      <c r="Q59" s="40" t="s">
        <v>118</v>
      </c>
      <c r="R59" s="41"/>
    </row>
    <row r="60" spans="1:18" ht="14.4" x14ac:dyDescent="0.3">
      <c r="A60" s="42">
        <v>45</v>
      </c>
      <c r="B60" s="38" t="s">
        <v>46</v>
      </c>
      <c r="C60" s="38" t="s">
        <v>116</v>
      </c>
      <c r="D60" s="38" t="s">
        <v>44</v>
      </c>
      <c r="E60" s="38" t="s">
        <v>11</v>
      </c>
      <c r="F60" s="38" t="s">
        <v>140</v>
      </c>
      <c r="G60" s="44">
        <v>91</v>
      </c>
      <c r="H60" s="44">
        <v>108</v>
      </c>
      <c r="I60" s="44">
        <v>43</v>
      </c>
      <c r="J60" s="38">
        <f>SUM(Sites[[#This Row],[Male]:[Female]])</f>
        <v>151</v>
      </c>
      <c r="K60" s="38"/>
      <c r="L60" s="38"/>
      <c r="M60" s="38">
        <v>1</v>
      </c>
      <c r="N60" s="38"/>
      <c r="O60" s="38">
        <v>1</v>
      </c>
      <c r="P60" s="38"/>
      <c r="Q60" s="38" t="s">
        <v>118</v>
      </c>
      <c r="R60" s="39"/>
    </row>
    <row r="61" spans="1:18" ht="14.4" x14ac:dyDescent="0.3">
      <c r="A61" s="42">
        <v>59</v>
      </c>
      <c r="B61" s="38" t="s">
        <v>46</v>
      </c>
      <c r="C61" s="38" t="s">
        <v>116</v>
      </c>
      <c r="D61" s="38" t="s">
        <v>44</v>
      </c>
      <c r="E61" s="38" t="s">
        <v>11</v>
      </c>
      <c r="F61" s="38" t="s">
        <v>141</v>
      </c>
      <c r="G61" s="44">
        <v>59</v>
      </c>
      <c r="H61" s="44">
        <v>137</v>
      </c>
      <c r="I61" s="44">
        <v>144</v>
      </c>
      <c r="J61" s="38">
        <f>SUM(Sites[[#This Row],[Male]:[Female]])</f>
        <v>281</v>
      </c>
      <c r="K61" s="38"/>
      <c r="L61" s="38"/>
      <c r="M61" s="38">
        <v>1</v>
      </c>
      <c r="N61" s="38"/>
      <c r="O61" s="38">
        <v>1</v>
      </c>
      <c r="P61" s="38"/>
      <c r="Q61" s="38" t="s">
        <v>118</v>
      </c>
      <c r="R61" s="39"/>
    </row>
    <row r="62" spans="1:18" ht="14.4" x14ac:dyDescent="0.3">
      <c r="A62" s="42">
        <v>46</v>
      </c>
      <c r="B62" s="38" t="s">
        <v>46</v>
      </c>
      <c r="C62" s="40" t="s">
        <v>116</v>
      </c>
      <c r="D62" s="40" t="s">
        <v>44</v>
      </c>
      <c r="E62" s="40" t="s">
        <v>11</v>
      </c>
      <c r="F62" s="40" t="s">
        <v>142</v>
      </c>
      <c r="G62" s="45">
        <v>132</v>
      </c>
      <c r="H62" s="45">
        <v>302</v>
      </c>
      <c r="I62" s="45">
        <v>373</v>
      </c>
      <c r="J62" s="38">
        <f>SUM(Sites[[#This Row],[Male]:[Female]])</f>
        <v>675</v>
      </c>
      <c r="K62" s="40"/>
      <c r="L62" s="40"/>
      <c r="M62" s="40">
        <v>1</v>
      </c>
      <c r="N62" s="40"/>
      <c r="O62" s="40">
        <v>1</v>
      </c>
      <c r="P62" s="40"/>
      <c r="Q62" s="40" t="s">
        <v>118</v>
      </c>
      <c r="R62" s="41"/>
    </row>
    <row r="63" spans="1:18" ht="14.4" x14ac:dyDescent="0.3">
      <c r="A63" s="42">
        <v>52</v>
      </c>
      <c r="B63" s="38" t="s">
        <v>46</v>
      </c>
      <c r="C63" s="40" t="s">
        <v>116</v>
      </c>
      <c r="D63" s="40" t="s">
        <v>44</v>
      </c>
      <c r="E63" s="40" t="s">
        <v>11</v>
      </c>
      <c r="F63" s="40" t="s">
        <v>143</v>
      </c>
      <c r="G63" s="45">
        <v>37</v>
      </c>
      <c r="H63" s="45">
        <v>93</v>
      </c>
      <c r="I63" s="45">
        <v>108</v>
      </c>
      <c r="J63" s="38">
        <f>SUM(Sites[[#This Row],[Male]:[Female]])</f>
        <v>201</v>
      </c>
      <c r="K63" s="40"/>
      <c r="L63" s="40"/>
      <c r="M63" s="40">
        <v>1</v>
      </c>
      <c r="N63" s="40"/>
      <c r="O63" s="40">
        <v>1</v>
      </c>
      <c r="P63" s="40"/>
      <c r="Q63" s="40" t="s">
        <v>118</v>
      </c>
      <c r="R63" s="41"/>
    </row>
    <row r="64" spans="1:18" ht="14.4" x14ac:dyDescent="0.3">
      <c r="A64" s="91">
        <v>47</v>
      </c>
      <c r="B64" s="38" t="s">
        <v>46</v>
      </c>
      <c r="C64" s="38" t="s">
        <v>116</v>
      </c>
      <c r="D64" s="38" t="s">
        <v>44</v>
      </c>
      <c r="E64" s="38" t="s">
        <v>11</v>
      </c>
      <c r="F64" s="103" t="s">
        <v>144</v>
      </c>
      <c r="G64" s="106">
        <v>353</v>
      </c>
      <c r="H64" s="106">
        <v>1089</v>
      </c>
      <c r="I64" s="106">
        <v>1079</v>
      </c>
      <c r="J64" s="38">
        <f>SUM(Sites[[#This Row],[Male]:[Female]])</f>
        <v>2168</v>
      </c>
      <c r="K64" s="38"/>
      <c r="L64" s="104"/>
      <c r="M64" s="104">
        <v>1</v>
      </c>
      <c r="N64" s="104"/>
      <c r="O64" s="104">
        <v>1</v>
      </c>
      <c r="P64" s="104"/>
      <c r="Q64" s="104" t="s">
        <v>118</v>
      </c>
      <c r="R64" s="105"/>
    </row>
    <row r="65" spans="1:18" ht="14.4" x14ac:dyDescent="0.3">
      <c r="A65" s="73">
        <v>50</v>
      </c>
      <c r="B65" s="38" t="s">
        <v>46</v>
      </c>
      <c r="C65" s="50" t="s">
        <v>116</v>
      </c>
      <c r="D65" s="40" t="s">
        <v>44</v>
      </c>
      <c r="E65" s="76" t="s">
        <v>11</v>
      </c>
      <c r="F65" s="72" t="s">
        <v>145</v>
      </c>
      <c r="G65" s="51">
        <v>528</v>
      </c>
      <c r="H65" s="51">
        <v>1425</v>
      </c>
      <c r="I65" s="51">
        <v>1468</v>
      </c>
      <c r="J65" s="38">
        <f>SUM(Sites[[#This Row],[Male]:[Female]])</f>
        <v>2893</v>
      </c>
      <c r="K65" s="50"/>
      <c r="L65" s="52"/>
      <c r="M65" s="52">
        <v>1</v>
      </c>
      <c r="N65" s="52"/>
      <c r="O65" s="52">
        <v>1</v>
      </c>
      <c r="P65" s="52"/>
      <c r="Q65" s="52" t="s">
        <v>118</v>
      </c>
      <c r="R65" s="53"/>
    </row>
    <row r="66" spans="1:18" ht="14.4" x14ac:dyDescent="0.3">
      <c r="A66" s="73">
        <v>49</v>
      </c>
      <c r="B66" s="38" t="s">
        <v>46</v>
      </c>
      <c r="C66" s="54" t="s">
        <v>116</v>
      </c>
      <c r="D66" s="38" t="s">
        <v>44</v>
      </c>
      <c r="E66" s="77" t="s">
        <v>11</v>
      </c>
      <c r="F66" s="75" t="s">
        <v>146</v>
      </c>
      <c r="G66" s="83">
        <v>95</v>
      </c>
      <c r="H66" s="83">
        <v>215</v>
      </c>
      <c r="I66" s="83">
        <v>247</v>
      </c>
      <c r="J66" s="38">
        <f>SUM(Sites[[#This Row],[Male]:[Female]])</f>
        <v>462</v>
      </c>
      <c r="K66" s="54"/>
      <c r="L66" s="55"/>
      <c r="M66" s="55">
        <v>1</v>
      </c>
      <c r="N66" s="55"/>
      <c r="O66" s="55">
        <v>1</v>
      </c>
      <c r="P66" s="55"/>
      <c r="Q66" s="55" t="s">
        <v>118</v>
      </c>
      <c r="R66" s="56"/>
    </row>
    <row r="67" spans="1:18" ht="14.4" x14ac:dyDescent="0.3">
      <c r="A67" s="73">
        <v>39</v>
      </c>
      <c r="B67" s="38" t="s">
        <v>46</v>
      </c>
      <c r="C67" s="54" t="s">
        <v>116</v>
      </c>
      <c r="D67" s="38" t="s">
        <v>44</v>
      </c>
      <c r="E67" s="77" t="s">
        <v>11</v>
      </c>
      <c r="F67" s="75" t="s">
        <v>147</v>
      </c>
      <c r="G67" s="83">
        <v>72</v>
      </c>
      <c r="H67" s="83">
        <v>153</v>
      </c>
      <c r="I67" s="83">
        <v>172</v>
      </c>
      <c r="J67" s="38">
        <f>SUM(Sites[[#This Row],[Male]:[Female]])</f>
        <v>325</v>
      </c>
      <c r="K67" s="54"/>
      <c r="L67" s="55"/>
      <c r="M67" s="55">
        <v>1</v>
      </c>
      <c r="N67" s="55"/>
      <c r="O67" s="55">
        <v>1</v>
      </c>
      <c r="P67" s="55"/>
      <c r="Q67" s="55" t="s">
        <v>118</v>
      </c>
      <c r="R67" s="56"/>
    </row>
    <row r="68" spans="1:18" ht="15" customHeight="1" x14ac:dyDescent="0.3">
      <c r="A68" s="73">
        <v>60</v>
      </c>
      <c r="B68" s="38" t="s">
        <v>46</v>
      </c>
      <c r="C68" s="50" t="s">
        <v>116</v>
      </c>
      <c r="D68" s="40" t="s">
        <v>44</v>
      </c>
      <c r="E68" s="76" t="s">
        <v>11</v>
      </c>
      <c r="F68" s="72" t="s">
        <v>148</v>
      </c>
      <c r="G68" s="51">
        <v>19</v>
      </c>
      <c r="H68" s="51">
        <v>32</v>
      </c>
      <c r="I68" s="51">
        <v>50</v>
      </c>
      <c r="J68" s="38">
        <f>SUM(Sites[[#This Row],[Male]:[Female]])</f>
        <v>82</v>
      </c>
      <c r="K68" s="50"/>
      <c r="L68" s="52"/>
      <c r="M68" s="52">
        <v>1</v>
      </c>
      <c r="N68" s="52"/>
      <c r="O68" s="52">
        <v>1</v>
      </c>
      <c r="P68" s="52"/>
      <c r="Q68" s="52" t="s">
        <v>118</v>
      </c>
      <c r="R68" s="53"/>
    </row>
    <row r="69" spans="1:18" ht="14.4" x14ac:dyDescent="0.3">
      <c r="A69" s="73">
        <v>34</v>
      </c>
      <c r="B69" s="38" t="s">
        <v>46</v>
      </c>
      <c r="C69" s="50" t="s">
        <v>116</v>
      </c>
      <c r="D69" s="40" t="s">
        <v>44</v>
      </c>
      <c r="E69" s="76" t="s">
        <v>11</v>
      </c>
      <c r="F69" s="72" t="s">
        <v>149</v>
      </c>
      <c r="G69" s="51">
        <v>148</v>
      </c>
      <c r="H69" s="51">
        <v>426</v>
      </c>
      <c r="I69" s="51">
        <v>499</v>
      </c>
      <c r="J69" s="38">
        <f>SUM(Sites[[#This Row],[Male]:[Female]])</f>
        <v>925</v>
      </c>
      <c r="K69" s="50"/>
      <c r="L69" s="52"/>
      <c r="M69" s="52">
        <v>1</v>
      </c>
      <c r="N69" s="52"/>
      <c r="O69" s="52">
        <v>1</v>
      </c>
      <c r="P69" s="52"/>
      <c r="Q69" s="52" t="s">
        <v>118</v>
      </c>
      <c r="R69" s="53"/>
    </row>
    <row r="70" spans="1:18" ht="14.4" x14ac:dyDescent="0.3">
      <c r="A70" s="73">
        <v>53</v>
      </c>
      <c r="B70" s="38" t="s">
        <v>46</v>
      </c>
      <c r="C70" s="54" t="s">
        <v>116</v>
      </c>
      <c r="D70" s="38" t="s">
        <v>44</v>
      </c>
      <c r="E70" s="77" t="s">
        <v>11</v>
      </c>
      <c r="F70" s="75" t="s">
        <v>150</v>
      </c>
      <c r="G70" s="83">
        <v>68</v>
      </c>
      <c r="H70" s="83">
        <v>176</v>
      </c>
      <c r="I70" s="83">
        <v>166</v>
      </c>
      <c r="J70" s="38">
        <f>SUM(Sites[[#This Row],[Male]:[Female]])</f>
        <v>342</v>
      </c>
      <c r="K70" s="54"/>
      <c r="L70" s="55"/>
      <c r="M70" s="55">
        <v>1</v>
      </c>
      <c r="N70" s="55"/>
      <c r="O70" s="55">
        <v>1</v>
      </c>
      <c r="P70" s="55"/>
      <c r="Q70" s="55" t="s">
        <v>118</v>
      </c>
      <c r="R70" s="56"/>
    </row>
    <row r="71" spans="1:18" ht="14.4" x14ac:dyDescent="0.3">
      <c r="A71" s="73">
        <v>35</v>
      </c>
      <c r="B71" s="38" t="s">
        <v>46</v>
      </c>
      <c r="C71" s="54" t="s">
        <v>116</v>
      </c>
      <c r="D71" s="38" t="s">
        <v>44</v>
      </c>
      <c r="E71" s="77" t="s">
        <v>11</v>
      </c>
      <c r="F71" s="75" t="s">
        <v>151</v>
      </c>
      <c r="G71" s="83">
        <v>106</v>
      </c>
      <c r="H71" s="83">
        <v>310</v>
      </c>
      <c r="I71" s="83">
        <v>114</v>
      </c>
      <c r="J71" s="38">
        <f>SUM(Sites[[#This Row],[Male]:[Female]])</f>
        <v>424</v>
      </c>
      <c r="K71" s="54"/>
      <c r="L71" s="55"/>
      <c r="M71" s="55">
        <v>1</v>
      </c>
      <c r="N71" s="55"/>
      <c r="O71" s="55">
        <v>1</v>
      </c>
      <c r="P71" s="55"/>
      <c r="Q71" s="55" t="s">
        <v>118</v>
      </c>
      <c r="R71" s="56"/>
    </row>
    <row r="72" spans="1:18" ht="14.4" x14ac:dyDescent="0.3">
      <c r="A72" s="73">
        <v>38</v>
      </c>
      <c r="B72" s="38" t="s">
        <v>46</v>
      </c>
      <c r="C72" s="50" t="s">
        <v>116</v>
      </c>
      <c r="D72" s="40" t="s">
        <v>44</v>
      </c>
      <c r="E72" s="76" t="s">
        <v>11</v>
      </c>
      <c r="F72" s="72" t="s">
        <v>152</v>
      </c>
      <c r="G72" s="51">
        <v>32</v>
      </c>
      <c r="H72" s="51">
        <v>79</v>
      </c>
      <c r="I72" s="51">
        <v>97</v>
      </c>
      <c r="J72" s="38">
        <f>SUM(Sites[[#This Row],[Male]:[Female]])</f>
        <v>176</v>
      </c>
      <c r="K72" s="50"/>
      <c r="L72" s="52"/>
      <c r="M72" s="52">
        <v>1</v>
      </c>
      <c r="N72" s="52"/>
      <c r="O72" s="52">
        <v>1</v>
      </c>
      <c r="P72" s="52"/>
      <c r="Q72" s="52" t="s">
        <v>118</v>
      </c>
      <c r="R72" s="53"/>
    </row>
    <row r="73" spans="1:18" ht="15" customHeight="1" x14ac:dyDescent="0.3">
      <c r="A73" s="73">
        <v>54</v>
      </c>
      <c r="B73" s="38" t="s">
        <v>46</v>
      </c>
      <c r="C73" s="50" t="s">
        <v>116</v>
      </c>
      <c r="D73" s="40" t="s">
        <v>44</v>
      </c>
      <c r="E73" s="76" t="s">
        <v>11</v>
      </c>
      <c r="F73" s="72" t="s">
        <v>153</v>
      </c>
      <c r="G73" s="51">
        <v>81</v>
      </c>
      <c r="H73" s="51">
        <v>161</v>
      </c>
      <c r="I73" s="51">
        <v>224</v>
      </c>
      <c r="J73" s="38">
        <f>SUM(Sites[[#This Row],[Male]:[Female]])</f>
        <v>385</v>
      </c>
      <c r="K73" s="50"/>
      <c r="L73" s="52"/>
      <c r="M73" s="52">
        <v>1</v>
      </c>
      <c r="N73" s="52"/>
      <c r="O73" s="52">
        <v>1</v>
      </c>
      <c r="P73" s="52"/>
      <c r="Q73" s="52" t="s">
        <v>118</v>
      </c>
      <c r="R73" s="53"/>
    </row>
    <row r="74" spans="1:18" ht="14.4" x14ac:dyDescent="0.3">
      <c r="A74" s="73">
        <v>9</v>
      </c>
      <c r="B74" s="38" t="s">
        <v>46</v>
      </c>
      <c r="C74" s="54" t="s">
        <v>116</v>
      </c>
      <c r="D74" s="42" t="s">
        <v>123</v>
      </c>
      <c r="E74" s="78" t="s">
        <v>14</v>
      </c>
      <c r="F74" s="73" t="s">
        <v>154</v>
      </c>
      <c r="G74" s="73">
        <v>60</v>
      </c>
      <c r="H74" s="73">
        <v>120</v>
      </c>
      <c r="I74" s="73">
        <v>180</v>
      </c>
      <c r="J74" s="38">
        <f>SUM(Sites[[#This Row],[Male]:[Female]])</f>
        <v>300</v>
      </c>
      <c r="K74" s="57"/>
      <c r="L74" s="58"/>
      <c r="M74" s="58"/>
      <c r="N74" s="58">
        <v>1</v>
      </c>
      <c r="O74" s="58"/>
      <c r="P74" s="58"/>
      <c r="Q74" s="58" t="s">
        <v>122</v>
      </c>
      <c r="R74" s="90"/>
    </row>
    <row r="75" spans="1:18" ht="14.4" x14ac:dyDescent="0.3">
      <c r="A75" s="75">
        <v>7</v>
      </c>
      <c r="B75" s="38" t="s">
        <v>46</v>
      </c>
      <c r="C75" s="54" t="s">
        <v>116</v>
      </c>
      <c r="D75" s="38" t="s">
        <v>44</v>
      </c>
      <c r="E75" s="77" t="s">
        <v>14</v>
      </c>
      <c r="F75" s="75" t="s">
        <v>155</v>
      </c>
      <c r="G75" s="75">
        <v>52</v>
      </c>
      <c r="H75" s="75">
        <v>111</v>
      </c>
      <c r="I75" s="75">
        <v>139</v>
      </c>
      <c r="J75" s="38">
        <f>SUM(Sites[[#This Row],[Male]:[Female]])</f>
        <v>250</v>
      </c>
      <c r="K75" s="54">
        <v>1</v>
      </c>
      <c r="L75" s="55"/>
      <c r="M75" s="55">
        <v>1</v>
      </c>
      <c r="N75" s="55"/>
      <c r="O75" s="55"/>
      <c r="P75" s="55"/>
      <c r="Q75" s="55" t="s">
        <v>118</v>
      </c>
      <c r="R75" s="56"/>
    </row>
    <row r="76" spans="1:18" ht="14.4" x14ac:dyDescent="0.3">
      <c r="A76" s="72">
        <v>8</v>
      </c>
      <c r="B76" s="38" t="s">
        <v>46</v>
      </c>
      <c r="C76" s="50" t="s">
        <v>116</v>
      </c>
      <c r="D76" s="40" t="s">
        <v>44</v>
      </c>
      <c r="E76" s="76" t="s">
        <v>14</v>
      </c>
      <c r="F76" s="72" t="s">
        <v>156</v>
      </c>
      <c r="G76" s="72">
        <v>34</v>
      </c>
      <c r="H76" s="72">
        <v>58</v>
      </c>
      <c r="I76" s="72">
        <v>95</v>
      </c>
      <c r="J76" s="38">
        <f>SUM(Sites[[#This Row],[Male]:[Female]])</f>
        <v>153</v>
      </c>
      <c r="K76" s="50">
        <v>1</v>
      </c>
      <c r="L76" s="52"/>
      <c r="M76" s="52">
        <v>1</v>
      </c>
      <c r="N76" s="52"/>
      <c r="O76" s="52"/>
      <c r="P76" s="52"/>
      <c r="Q76" s="52" t="s">
        <v>118</v>
      </c>
      <c r="R76" s="53"/>
    </row>
    <row r="77" spans="1:18" ht="14.4" x14ac:dyDescent="0.3">
      <c r="A77" s="73">
        <v>58</v>
      </c>
      <c r="B77" s="38" t="s">
        <v>46</v>
      </c>
      <c r="C77" s="50" t="s">
        <v>116</v>
      </c>
      <c r="D77" s="40" t="s">
        <v>44</v>
      </c>
      <c r="E77" s="76" t="s">
        <v>15</v>
      </c>
      <c r="F77" s="72" t="s">
        <v>157</v>
      </c>
      <c r="G77" s="51">
        <v>64</v>
      </c>
      <c r="H77" s="51">
        <v>201</v>
      </c>
      <c r="I77" s="51">
        <v>180</v>
      </c>
      <c r="J77" s="38">
        <f>SUM(Sites[[#This Row],[Male]:[Female]])</f>
        <v>381</v>
      </c>
      <c r="K77" s="50"/>
      <c r="L77" s="52"/>
      <c r="M77" s="52">
        <v>1</v>
      </c>
      <c r="N77" s="52"/>
      <c r="O77" s="52">
        <v>1</v>
      </c>
      <c r="P77" s="52"/>
      <c r="Q77" s="52" t="s">
        <v>118</v>
      </c>
      <c r="R77" s="53"/>
    </row>
    <row r="78" spans="1:18" ht="14.4" x14ac:dyDescent="0.3">
      <c r="A78" s="73">
        <v>56</v>
      </c>
      <c r="B78" s="38" t="s">
        <v>46</v>
      </c>
      <c r="C78" s="50" t="s">
        <v>116</v>
      </c>
      <c r="D78" s="40" t="s">
        <v>44</v>
      </c>
      <c r="E78" s="76" t="s">
        <v>15</v>
      </c>
      <c r="F78" s="72" t="s">
        <v>158</v>
      </c>
      <c r="G78" s="51">
        <v>39</v>
      </c>
      <c r="H78" s="51">
        <v>109</v>
      </c>
      <c r="I78" s="51">
        <v>122</v>
      </c>
      <c r="J78" s="38">
        <f>SUM(Sites[[#This Row],[Male]:[Female]])</f>
        <v>231</v>
      </c>
      <c r="K78" s="50"/>
      <c r="L78" s="52"/>
      <c r="M78" s="52">
        <v>1</v>
      </c>
      <c r="N78" s="52"/>
      <c r="O78" s="52">
        <v>1</v>
      </c>
      <c r="P78" s="52"/>
      <c r="Q78" s="52" t="s">
        <v>118</v>
      </c>
      <c r="R78" s="53"/>
    </row>
    <row r="79" spans="1:18" ht="14.4" x14ac:dyDescent="0.3">
      <c r="A79" s="73">
        <v>57</v>
      </c>
      <c r="B79" s="38" t="s">
        <v>46</v>
      </c>
      <c r="C79" s="54" t="s">
        <v>116</v>
      </c>
      <c r="D79" s="38" t="s">
        <v>44</v>
      </c>
      <c r="E79" s="77" t="s">
        <v>15</v>
      </c>
      <c r="F79" s="75" t="s">
        <v>159</v>
      </c>
      <c r="G79" s="83">
        <v>46</v>
      </c>
      <c r="H79" s="83">
        <v>102</v>
      </c>
      <c r="I79" s="83">
        <v>93</v>
      </c>
      <c r="J79" s="38">
        <f>SUM(Sites[[#This Row],[Male]:[Female]])</f>
        <v>195</v>
      </c>
      <c r="K79" s="54"/>
      <c r="L79" s="55"/>
      <c r="M79" s="55">
        <v>1</v>
      </c>
      <c r="N79" s="55"/>
      <c r="O79" s="55">
        <v>1</v>
      </c>
      <c r="P79" s="55"/>
      <c r="Q79" s="55" t="s">
        <v>118</v>
      </c>
      <c r="R79" s="56"/>
    </row>
    <row r="80" spans="1:18" ht="14.4" x14ac:dyDescent="0.3">
      <c r="A80" s="73">
        <v>55</v>
      </c>
      <c r="B80" s="38" t="s">
        <v>46</v>
      </c>
      <c r="C80" s="54" t="s">
        <v>116</v>
      </c>
      <c r="D80" s="38" t="s">
        <v>44</v>
      </c>
      <c r="E80" s="77" t="s">
        <v>15</v>
      </c>
      <c r="F80" s="75" t="s">
        <v>160</v>
      </c>
      <c r="G80" s="83">
        <v>72</v>
      </c>
      <c r="H80" s="83">
        <v>142</v>
      </c>
      <c r="I80" s="83">
        <v>150</v>
      </c>
      <c r="J80" s="38">
        <f>SUM(Sites[[#This Row],[Male]:[Female]])</f>
        <v>292</v>
      </c>
      <c r="K80" s="54"/>
      <c r="L80" s="55"/>
      <c r="M80" s="55">
        <v>1</v>
      </c>
      <c r="N80" s="55"/>
      <c r="O80" s="55">
        <v>1</v>
      </c>
      <c r="P80" s="55"/>
      <c r="Q80" s="55" t="s">
        <v>118</v>
      </c>
      <c r="R80" s="56"/>
    </row>
    <row r="81" spans="1:18" ht="14.4" x14ac:dyDescent="0.3">
      <c r="A81" s="73">
        <v>15</v>
      </c>
      <c r="B81" s="38" t="s">
        <v>46</v>
      </c>
      <c r="C81" s="54" t="s">
        <v>54</v>
      </c>
      <c r="D81" s="38" t="s">
        <v>123</v>
      </c>
      <c r="E81" s="77" t="s">
        <v>17</v>
      </c>
      <c r="F81" s="75" t="s">
        <v>161</v>
      </c>
      <c r="G81" s="83">
        <v>0</v>
      </c>
      <c r="H81" s="83">
        <v>1035</v>
      </c>
      <c r="I81" s="83">
        <v>1287</v>
      </c>
      <c r="J81" s="38">
        <f>SUM(Sites[[#This Row],[Male]:[Female]])</f>
        <v>2322</v>
      </c>
      <c r="K81" s="54">
        <v>1</v>
      </c>
      <c r="L81" s="55"/>
      <c r="M81" s="55">
        <v>1</v>
      </c>
      <c r="N81" s="55"/>
      <c r="O81" s="55"/>
      <c r="P81" s="55"/>
      <c r="Q81" s="55" t="s">
        <v>118</v>
      </c>
      <c r="R81" s="56"/>
    </row>
    <row r="82" spans="1:18" ht="14.4" x14ac:dyDescent="0.3">
      <c r="A82" s="73">
        <v>20</v>
      </c>
      <c r="B82" s="38" t="s">
        <v>46</v>
      </c>
      <c r="C82" s="50" t="s">
        <v>54</v>
      </c>
      <c r="D82" s="40" t="s">
        <v>123</v>
      </c>
      <c r="E82" s="76" t="s">
        <v>17</v>
      </c>
      <c r="F82" s="72" t="s">
        <v>162</v>
      </c>
      <c r="G82" s="51">
        <v>154</v>
      </c>
      <c r="H82" s="51">
        <v>455</v>
      </c>
      <c r="I82" s="51">
        <v>456</v>
      </c>
      <c r="J82" s="38">
        <f>SUM(Sites[[#This Row],[Male]:[Female]])</f>
        <v>911</v>
      </c>
      <c r="K82" s="50"/>
      <c r="L82" s="52"/>
      <c r="M82" s="52">
        <v>1</v>
      </c>
      <c r="N82" s="52"/>
      <c r="O82" s="52"/>
      <c r="P82" s="52"/>
      <c r="Q82" s="52" t="s">
        <v>118</v>
      </c>
      <c r="R82" s="53"/>
    </row>
    <row r="83" spans="1:18" ht="14.4" x14ac:dyDescent="0.3">
      <c r="A83" s="73">
        <v>25</v>
      </c>
      <c r="B83" s="38" t="s">
        <v>46</v>
      </c>
      <c r="C83" s="54" t="s">
        <v>54</v>
      </c>
      <c r="D83" s="38" t="s">
        <v>123</v>
      </c>
      <c r="E83" s="77" t="s">
        <v>17</v>
      </c>
      <c r="F83" s="75" t="s">
        <v>163</v>
      </c>
      <c r="G83" s="83">
        <v>1521</v>
      </c>
      <c r="H83" s="83">
        <v>4200</v>
      </c>
      <c r="I83" s="83">
        <v>4321</v>
      </c>
      <c r="J83" s="38">
        <f>SUM(Sites[[#This Row],[Male]:[Female]])</f>
        <v>8521</v>
      </c>
      <c r="K83" s="54"/>
      <c r="L83" s="55"/>
      <c r="M83" s="55">
        <v>1</v>
      </c>
      <c r="N83" s="55"/>
      <c r="O83" s="55"/>
      <c r="P83" s="55"/>
      <c r="Q83" s="55" t="s">
        <v>118</v>
      </c>
      <c r="R83" s="56"/>
    </row>
    <row r="84" spans="1:18" ht="14.4" x14ac:dyDescent="0.3">
      <c r="A84" s="73">
        <v>42</v>
      </c>
      <c r="B84" s="38" t="s">
        <v>46</v>
      </c>
      <c r="C84" s="50" t="s">
        <v>116</v>
      </c>
      <c r="D84" s="40" t="s">
        <v>44</v>
      </c>
      <c r="E84" s="76" t="s">
        <v>17</v>
      </c>
      <c r="F84" s="72" t="s">
        <v>164</v>
      </c>
      <c r="G84" s="51">
        <v>18</v>
      </c>
      <c r="H84" s="51">
        <v>38</v>
      </c>
      <c r="I84" s="51">
        <v>27</v>
      </c>
      <c r="J84" s="38">
        <f>SUM(Sites[[#This Row],[Male]:[Female]])</f>
        <v>65</v>
      </c>
      <c r="K84" s="50"/>
      <c r="L84" s="52"/>
      <c r="M84" s="52">
        <v>1</v>
      </c>
      <c r="N84" s="52"/>
      <c r="O84" s="52">
        <v>1</v>
      </c>
      <c r="P84" s="52"/>
      <c r="Q84" s="52" t="s">
        <v>118</v>
      </c>
      <c r="R84" s="53"/>
    </row>
    <row r="85" spans="1:18" ht="14.4" x14ac:dyDescent="0.3">
      <c r="A85" s="73">
        <v>22</v>
      </c>
      <c r="B85" s="38" t="s">
        <v>46</v>
      </c>
      <c r="C85" s="50" t="s">
        <v>54</v>
      </c>
      <c r="D85" s="40" t="s">
        <v>123</v>
      </c>
      <c r="E85" s="76" t="s">
        <v>17</v>
      </c>
      <c r="F85" s="72" t="s">
        <v>54</v>
      </c>
      <c r="G85" s="51">
        <v>1004</v>
      </c>
      <c r="H85" s="51">
        <v>2860</v>
      </c>
      <c r="I85" s="51">
        <v>3407</v>
      </c>
      <c r="J85" s="38">
        <f>SUM(Sites[[#This Row],[Male]:[Female]])</f>
        <v>6267</v>
      </c>
      <c r="K85" s="50"/>
      <c r="L85" s="52"/>
      <c r="M85" s="52">
        <v>1</v>
      </c>
      <c r="N85" s="52"/>
      <c r="O85" s="52"/>
      <c r="P85" s="52"/>
      <c r="Q85" s="52" t="s">
        <v>118</v>
      </c>
      <c r="R85" s="53"/>
    </row>
    <row r="86" spans="1:18" ht="14.4" x14ac:dyDescent="0.3">
      <c r="A86" s="73">
        <v>24</v>
      </c>
      <c r="B86" s="38" t="s">
        <v>46</v>
      </c>
      <c r="C86" s="50" t="s">
        <v>54</v>
      </c>
      <c r="D86" s="40" t="s">
        <v>123</v>
      </c>
      <c r="E86" s="76" t="s">
        <v>17</v>
      </c>
      <c r="F86" s="72" t="s">
        <v>165</v>
      </c>
      <c r="G86" s="51">
        <v>427</v>
      </c>
      <c r="H86" s="51">
        <v>948</v>
      </c>
      <c r="I86" s="51">
        <v>980</v>
      </c>
      <c r="J86" s="38">
        <f>SUM(Sites[[#This Row],[Male]:[Female]])</f>
        <v>1928</v>
      </c>
      <c r="K86" s="50"/>
      <c r="L86" s="52">
        <v>1</v>
      </c>
      <c r="M86" s="52">
        <v>1</v>
      </c>
      <c r="N86" s="52"/>
      <c r="O86" s="52"/>
      <c r="P86" s="52"/>
      <c r="Q86" s="52" t="s">
        <v>118</v>
      </c>
      <c r="R86" s="53"/>
    </row>
    <row r="87" spans="1:18" ht="14.4" x14ac:dyDescent="0.3">
      <c r="A87" s="73">
        <v>51</v>
      </c>
      <c r="B87" s="38" t="s">
        <v>46</v>
      </c>
      <c r="C87" s="54" t="s">
        <v>116</v>
      </c>
      <c r="D87" s="38" t="s">
        <v>44</v>
      </c>
      <c r="E87" s="77" t="s">
        <v>17</v>
      </c>
      <c r="F87" s="75" t="s">
        <v>166</v>
      </c>
      <c r="G87" s="83">
        <v>53</v>
      </c>
      <c r="H87" s="83">
        <v>139</v>
      </c>
      <c r="I87" s="83">
        <v>134</v>
      </c>
      <c r="J87" s="38">
        <f>SUM(Sites[[#This Row],[Male]:[Female]])</f>
        <v>273</v>
      </c>
      <c r="K87" s="54"/>
      <c r="L87" s="55"/>
      <c r="M87" s="55">
        <v>1</v>
      </c>
      <c r="N87" s="55"/>
      <c r="O87" s="55">
        <v>1</v>
      </c>
      <c r="P87" s="55"/>
      <c r="Q87" s="55" t="s">
        <v>118</v>
      </c>
      <c r="R87" s="56"/>
    </row>
    <row r="88" spans="1:18" ht="14.4" x14ac:dyDescent="0.3">
      <c r="A88" s="73">
        <v>36</v>
      </c>
      <c r="B88" s="38" t="s">
        <v>46</v>
      </c>
      <c r="C88" s="50" t="s">
        <v>116</v>
      </c>
      <c r="D88" s="40" t="s">
        <v>44</v>
      </c>
      <c r="E88" s="76" t="s">
        <v>17</v>
      </c>
      <c r="F88" s="72" t="s">
        <v>167</v>
      </c>
      <c r="G88" s="51">
        <v>88</v>
      </c>
      <c r="H88" s="51">
        <v>237</v>
      </c>
      <c r="I88" s="51">
        <v>276</v>
      </c>
      <c r="J88" s="38">
        <f>SUM(Sites[[#This Row],[Male]:[Female]])</f>
        <v>513</v>
      </c>
      <c r="K88" s="50"/>
      <c r="L88" s="52"/>
      <c r="M88" s="52">
        <v>1</v>
      </c>
      <c r="N88" s="52"/>
      <c r="O88" s="52">
        <v>1</v>
      </c>
      <c r="P88" s="52"/>
      <c r="Q88" s="52" t="s">
        <v>118</v>
      </c>
      <c r="R88" s="53"/>
    </row>
    <row r="89" spans="1:18" ht="14.4" x14ac:dyDescent="0.3">
      <c r="A89" s="73">
        <v>44</v>
      </c>
      <c r="B89" s="38" t="s">
        <v>46</v>
      </c>
      <c r="C89" s="50" t="s">
        <v>116</v>
      </c>
      <c r="D89" s="40" t="s">
        <v>44</v>
      </c>
      <c r="E89" s="76" t="s">
        <v>17</v>
      </c>
      <c r="F89" s="72" t="s">
        <v>168</v>
      </c>
      <c r="G89" s="51">
        <v>19</v>
      </c>
      <c r="H89" s="51">
        <v>76</v>
      </c>
      <c r="I89" s="51">
        <v>98</v>
      </c>
      <c r="J89" s="38">
        <f>SUM(Sites[[#This Row],[Male]:[Female]])</f>
        <v>174</v>
      </c>
      <c r="K89" s="50"/>
      <c r="L89" s="52"/>
      <c r="M89" s="52">
        <v>1</v>
      </c>
      <c r="N89" s="52"/>
      <c r="O89" s="52">
        <v>1</v>
      </c>
      <c r="P89" s="52"/>
      <c r="Q89" s="52" t="s">
        <v>118</v>
      </c>
      <c r="R89" s="53"/>
    </row>
    <row r="90" spans="1:18" ht="14.4" x14ac:dyDescent="0.3">
      <c r="A90" s="73">
        <v>43</v>
      </c>
      <c r="B90" s="38" t="s">
        <v>46</v>
      </c>
      <c r="C90" s="54" t="s">
        <v>116</v>
      </c>
      <c r="D90" s="38" t="s">
        <v>44</v>
      </c>
      <c r="E90" s="77" t="s">
        <v>17</v>
      </c>
      <c r="F90" s="75" t="s">
        <v>169</v>
      </c>
      <c r="G90" s="83">
        <v>22</v>
      </c>
      <c r="H90" s="83">
        <v>40</v>
      </c>
      <c r="I90" s="83">
        <v>51</v>
      </c>
      <c r="J90" s="38">
        <f>SUM(Sites[[#This Row],[Male]:[Female]])</f>
        <v>91</v>
      </c>
      <c r="K90" s="54"/>
      <c r="L90" s="55"/>
      <c r="M90" s="55">
        <v>1</v>
      </c>
      <c r="N90" s="55"/>
      <c r="O90" s="55">
        <v>1</v>
      </c>
      <c r="P90" s="55"/>
      <c r="Q90" s="55" t="s">
        <v>118</v>
      </c>
      <c r="R90" s="56"/>
    </row>
    <row r="91" spans="1:18" ht="15" customHeight="1" x14ac:dyDescent="0.3">
      <c r="A91" s="73">
        <v>26</v>
      </c>
      <c r="B91" s="38" t="s">
        <v>46</v>
      </c>
      <c r="C91" s="50" t="s">
        <v>54</v>
      </c>
      <c r="D91" s="40" t="s">
        <v>123</v>
      </c>
      <c r="E91" s="76" t="s">
        <v>17</v>
      </c>
      <c r="F91" s="72" t="s">
        <v>170</v>
      </c>
      <c r="G91" s="51">
        <v>185</v>
      </c>
      <c r="H91" s="51">
        <v>475</v>
      </c>
      <c r="I91" s="51">
        <v>434</v>
      </c>
      <c r="J91" s="38">
        <f>SUM(Sites[[#This Row],[Male]:[Female]])</f>
        <v>909</v>
      </c>
      <c r="K91" s="50"/>
      <c r="L91" s="52"/>
      <c r="M91" s="52">
        <v>1</v>
      </c>
      <c r="N91" s="52"/>
      <c r="O91" s="52"/>
      <c r="P91" s="52"/>
      <c r="Q91" s="52" t="s">
        <v>118</v>
      </c>
      <c r="R91" s="53"/>
    </row>
    <row r="92" spans="1:18" ht="15" customHeight="1" x14ac:dyDescent="0.3">
      <c r="A92" s="73">
        <v>28</v>
      </c>
      <c r="B92" s="38" t="s">
        <v>46</v>
      </c>
      <c r="C92" s="50" t="s">
        <v>54</v>
      </c>
      <c r="D92" s="40" t="s">
        <v>123</v>
      </c>
      <c r="E92" s="76" t="s">
        <v>17</v>
      </c>
      <c r="F92" s="72" t="s">
        <v>171</v>
      </c>
      <c r="G92" s="51">
        <v>88</v>
      </c>
      <c r="H92" s="51">
        <v>271</v>
      </c>
      <c r="I92" s="51">
        <v>274</v>
      </c>
      <c r="J92" s="38">
        <f>SUM(Sites[[#This Row],[Male]:[Female]])</f>
        <v>545</v>
      </c>
      <c r="K92" s="50"/>
      <c r="L92" s="52"/>
      <c r="M92" s="52">
        <v>1</v>
      </c>
      <c r="N92" s="52"/>
      <c r="O92" s="52"/>
      <c r="P92" s="52"/>
      <c r="Q92" s="52" t="s">
        <v>118</v>
      </c>
      <c r="R92" s="53"/>
    </row>
    <row r="93" spans="1:18" ht="15" customHeight="1" x14ac:dyDescent="0.3">
      <c r="A93" s="73">
        <v>29</v>
      </c>
      <c r="B93" s="38" t="s">
        <v>46</v>
      </c>
      <c r="C93" s="54" t="s">
        <v>54</v>
      </c>
      <c r="D93" s="38" t="s">
        <v>123</v>
      </c>
      <c r="E93" s="77" t="s">
        <v>17</v>
      </c>
      <c r="F93" s="75" t="s">
        <v>172</v>
      </c>
      <c r="G93" s="83">
        <v>132</v>
      </c>
      <c r="H93" s="83">
        <v>255</v>
      </c>
      <c r="I93" s="83">
        <v>267</v>
      </c>
      <c r="J93" s="38">
        <f>SUM(Sites[[#This Row],[Male]:[Female]])</f>
        <v>522</v>
      </c>
      <c r="K93" s="54"/>
      <c r="L93" s="55"/>
      <c r="M93" s="55">
        <v>1</v>
      </c>
      <c r="N93" s="55"/>
      <c r="O93" s="55"/>
      <c r="P93" s="55"/>
      <c r="Q93" s="55" t="s">
        <v>118</v>
      </c>
      <c r="R93" s="56"/>
    </row>
    <row r="94" spans="1:18" ht="15" customHeight="1" x14ac:dyDescent="0.3">
      <c r="A94" s="73">
        <v>30</v>
      </c>
      <c r="B94" s="38" t="s">
        <v>46</v>
      </c>
      <c r="C94" s="50" t="s">
        <v>54</v>
      </c>
      <c r="D94" s="40" t="s">
        <v>123</v>
      </c>
      <c r="E94" s="76" t="s">
        <v>17</v>
      </c>
      <c r="F94" s="72" t="s">
        <v>173</v>
      </c>
      <c r="G94" s="51">
        <v>410</v>
      </c>
      <c r="H94" s="51">
        <v>1013</v>
      </c>
      <c r="I94" s="51">
        <v>1010</v>
      </c>
      <c r="J94" s="38">
        <f>SUM(Sites[[#This Row],[Male]:[Female]])</f>
        <v>2023</v>
      </c>
      <c r="K94" s="50"/>
      <c r="L94" s="52"/>
      <c r="M94" s="52">
        <v>1</v>
      </c>
      <c r="N94" s="52"/>
      <c r="O94" s="52"/>
      <c r="P94" s="52"/>
      <c r="Q94" s="52" t="s">
        <v>118</v>
      </c>
      <c r="R94" s="53"/>
    </row>
    <row r="95" spans="1:18" ht="15" customHeight="1" x14ac:dyDescent="0.3">
      <c r="A95" s="73">
        <v>41</v>
      </c>
      <c r="B95" s="38" t="s">
        <v>46</v>
      </c>
      <c r="C95" s="54" t="s">
        <v>116</v>
      </c>
      <c r="D95" s="38" t="s">
        <v>44</v>
      </c>
      <c r="E95" s="77" t="s">
        <v>17</v>
      </c>
      <c r="F95" s="75" t="s">
        <v>174</v>
      </c>
      <c r="G95" s="83">
        <v>16</v>
      </c>
      <c r="H95" s="83">
        <v>40</v>
      </c>
      <c r="I95" s="83">
        <v>44</v>
      </c>
      <c r="J95" s="38">
        <f>SUM(Sites[[#This Row],[Male]:[Female]])</f>
        <v>84</v>
      </c>
      <c r="K95" s="54"/>
      <c r="L95" s="55"/>
      <c r="M95" s="55">
        <v>1</v>
      </c>
      <c r="N95" s="55"/>
      <c r="O95" s="55">
        <v>1</v>
      </c>
      <c r="P95" s="55"/>
      <c r="Q95" s="55" t="s">
        <v>118</v>
      </c>
      <c r="R95" s="56"/>
    </row>
    <row r="96" spans="1:18" ht="15" customHeight="1" x14ac:dyDescent="0.3">
      <c r="A96" s="73">
        <v>37</v>
      </c>
      <c r="B96" s="38" t="s">
        <v>46</v>
      </c>
      <c r="C96" s="54" t="s">
        <v>116</v>
      </c>
      <c r="D96" s="38" t="s">
        <v>44</v>
      </c>
      <c r="E96" s="77" t="s">
        <v>17</v>
      </c>
      <c r="F96" s="75" t="s">
        <v>175</v>
      </c>
      <c r="G96" s="83">
        <v>110</v>
      </c>
      <c r="H96" s="83">
        <v>273</v>
      </c>
      <c r="I96" s="83">
        <v>289</v>
      </c>
      <c r="J96" s="38">
        <f>SUM(Sites[[#This Row],[Male]:[Female]])</f>
        <v>562</v>
      </c>
      <c r="K96" s="54"/>
      <c r="L96" s="55"/>
      <c r="M96" s="55">
        <v>1</v>
      </c>
      <c r="N96" s="55"/>
      <c r="O96" s="55">
        <v>1</v>
      </c>
      <c r="P96" s="55"/>
      <c r="Q96" s="55" t="s">
        <v>118</v>
      </c>
      <c r="R96" s="56"/>
    </row>
    <row r="97" spans="1:18" ht="15" customHeight="1" x14ac:dyDescent="0.3">
      <c r="A97" s="73">
        <v>48</v>
      </c>
      <c r="B97" s="38" t="s">
        <v>46</v>
      </c>
      <c r="C97" s="50" t="s">
        <v>116</v>
      </c>
      <c r="D97" s="40" t="s">
        <v>44</v>
      </c>
      <c r="E97" s="76" t="s">
        <v>17</v>
      </c>
      <c r="F97" s="72" t="s">
        <v>176</v>
      </c>
      <c r="G97" s="51">
        <v>276</v>
      </c>
      <c r="H97" s="51">
        <v>877</v>
      </c>
      <c r="I97" s="51">
        <v>893</v>
      </c>
      <c r="J97" s="38">
        <f>SUM(Sites[[#This Row],[Male]:[Female]])</f>
        <v>1770</v>
      </c>
      <c r="K97" s="50"/>
      <c r="L97" s="52"/>
      <c r="M97" s="52">
        <v>1</v>
      </c>
      <c r="N97" s="52"/>
      <c r="O97" s="52">
        <v>1</v>
      </c>
      <c r="P97" s="52"/>
      <c r="Q97" s="52" t="s">
        <v>118</v>
      </c>
      <c r="R97" s="53"/>
    </row>
    <row r="98" spans="1:18" ht="15" customHeight="1" x14ac:dyDescent="0.3">
      <c r="A98" s="73">
        <v>40</v>
      </c>
      <c r="B98" s="38" t="s">
        <v>46</v>
      </c>
      <c r="C98" s="50" t="s">
        <v>116</v>
      </c>
      <c r="D98" s="40" t="s">
        <v>44</v>
      </c>
      <c r="E98" s="76" t="s">
        <v>17</v>
      </c>
      <c r="F98" s="72" t="s">
        <v>177</v>
      </c>
      <c r="G98" s="51">
        <v>239</v>
      </c>
      <c r="H98" s="51">
        <v>111</v>
      </c>
      <c r="I98" s="51">
        <v>128</v>
      </c>
      <c r="J98" s="38">
        <f>SUM(Sites[[#This Row],[Male]:[Female]])</f>
        <v>239</v>
      </c>
      <c r="K98" s="50"/>
      <c r="L98" s="52"/>
      <c r="M98" s="52">
        <v>1</v>
      </c>
      <c r="N98" s="52"/>
      <c r="O98" s="52">
        <v>1</v>
      </c>
      <c r="P98" s="52"/>
      <c r="Q98" s="52" t="s">
        <v>118</v>
      </c>
      <c r="R98" s="53"/>
    </row>
    <row r="99" spans="1:18" ht="15" customHeight="1" thickBot="1" x14ac:dyDescent="0.35">
      <c r="A99" s="73">
        <v>33</v>
      </c>
      <c r="B99" s="38" t="s">
        <v>46</v>
      </c>
      <c r="C99" s="54" t="s">
        <v>54</v>
      </c>
      <c r="D99" s="38" t="s">
        <v>123</v>
      </c>
      <c r="E99" s="77" t="s">
        <v>17</v>
      </c>
      <c r="F99" s="75" t="s">
        <v>178</v>
      </c>
      <c r="G99" s="83">
        <v>1412</v>
      </c>
      <c r="H99" s="83">
        <v>3168</v>
      </c>
      <c r="I99" s="83">
        <v>3401</v>
      </c>
      <c r="J99" s="38">
        <f>SUM(Sites[[#This Row],[Male]:[Female]])</f>
        <v>6569</v>
      </c>
      <c r="K99" s="54">
        <v>1</v>
      </c>
      <c r="L99" s="55">
        <v>1</v>
      </c>
      <c r="M99" s="55">
        <v>1</v>
      </c>
      <c r="N99" s="55"/>
      <c r="O99" s="55"/>
      <c r="P99" s="55"/>
      <c r="Q99" s="55" t="s">
        <v>118</v>
      </c>
      <c r="R99" s="56"/>
    </row>
    <row r="100" spans="1:18" ht="15" customHeight="1" thickTop="1" x14ac:dyDescent="0.3">
      <c r="A100" s="59"/>
      <c r="B100" s="60"/>
      <c r="C100" s="61"/>
      <c r="D100" s="62"/>
      <c r="E100" s="63"/>
      <c r="F100" s="60"/>
      <c r="G100" s="64"/>
      <c r="H100" s="64"/>
      <c r="I100" s="64"/>
      <c r="J100" s="65"/>
      <c r="K100" s="66"/>
      <c r="L100" s="66"/>
      <c r="M100" s="66"/>
      <c r="N100" s="66"/>
      <c r="O100" s="66"/>
      <c r="P100" s="66"/>
      <c r="Q100" s="67"/>
    </row>
  </sheetData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B882-85D5-47E2-A004-E23C7482F14E}">
  <sheetPr codeName="Sheet1"/>
  <dimension ref="A1:K4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ColWidth="8.6640625" defaultRowHeight="18" x14ac:dyDescent="0.35"/>
  <cols>
    <col min="1" max="1" width="7.5546875" customWidth="1"/>
    <col min="2" max="2" width="14.5546875" customWidth="1"/>
    <col min="3" max="3" width="24.5546875" style="26" customWidth="1"/>
    <col min="4" max="4" width="8.33203125" customWidth="1"/>
    <col min="5" max="6" width="9.33203125" bestFit="1" customWidth="1"/>
    <col min="7" max="7" width="9" customWidth="1"/>
    <col min="8" max="8" width="8" bestFit="1" customWidth="1"/>
    <col min="9" max="9" width="7.5546875" bestFit="1" customWidth="1"/>
    <col min="10" max="10" width="11.33203125" customWidth="1"/>
    <col min="11" max="11" width="10.33203125" bestFit="1" customWidth="1"/>
  </cols>
  <sheetData>
    <row r="1" spans="1:11" x14ac:dyDescent="0.35">
      <c r="B1" s="7" t="s">
        <v>179</v>
      </c>
      <c r="C1" s="9"/>
    </row>
    <row r="2" spans="1:11" s="12" customFormat="1" ht="50.25" customHeight="1" x14ac:dyDescent="0.3">
      <c r="A2" s="10" t="s">
        <v>180</v>
      </c>
      <c r="B2" s="10" t="s">
        <v>38</v>
      </c>
      <c r="C2" s="10" t="s">
        <v>181</v>
      </c>
      <c r="D2" s="11" t="s">
        <v>182</v>
      </c>
      <c r="E2" s="12" t="s">
        <v>183</v>
      </c>
      <c r="F2" s="12" t="s">
        <v>184</v>
      </c>
      <c r="G2" s="12" t="s">
        <v>29</v>
      </c>
      <c r="H2" s="13" t="s">
        <v>30</v>
      </c>
      <c r="I2" s="14" t="s">
        <v>31</v>
      </c>
      <c r="J2" s="15" t="s">
        <v>35</v>
      </c>
      <c r="K2" s="15" t="s">
        <v>34</v>
      </c>
    </row>
    <row r="3" spans="1:11" ht="15.6" x14ac:dyDescent="0.3">
      <c r="A3" s="16">
        <v>1</v>
      </c>
      <c r="B3" s="16" t="s">
        <v>8</v>
      </c>
      <c r="C3" s="17" t="s">
        <v>98</v>
      </c>
      <c r="D3" s="18">
        <v>29</v>
      </c>
      <c r="E3" s="19">
        <v>45</v>
      </c>
      <c r="F3" s="19">
        <v>85</v>
      </c>
      <c r="G3" s="19">
        <f>F3+E3</f>
        <v>130</v>
      </c>
      <c r="H3">
        <v>1</v>
      </c>
      <c r="J3" s="20"/>
      <c r="K3">
        <v>1</v>
      </c>
    </row>
    <row r="4" spans="1:11" ht="15.6" x14ac:dyDescent="0.3">
      <c r="A4" s="16">
        <v>2</v>
      </c>
      <c r="B4" s="16" t="s">
        <v>8</v>
      </c>
      <c r="C4" s="17" t="s">
        <v>100</v>
      </c>
      <c r="D4" s="18">
        <v>28</v>
      </c>
      <c r="E4" s="19">
        <v>62</v>
      </c>
      <c r="F4" s="19">
        <v>88</v>
      </c>
      <c r="G4" s="19">
        <f t="shared" ref="G4:G38" si="0">F4+E4</f>
        <v>150</v>
      </c>
      <c r="J4" s="20"/>
      <c r="K4">
        <v>1</v>
      </c>
    </row>
    <row r="5" spans="1:11" ht="15.6" x14ac:dyDescent="0.3">
      <c r="A5" s="16">
        <v>3</v>
      </c>
      <c r="B5" s="16" t="s">
        <v>13</v>
      </c>
      <c r="C5" s="16" t="s">
        <v>112</v>
      </c>
      <c r="D5" s="18">
        <v>39</v>
      </c>
      <c r="E5" s="19">
        <v>66</v>
      </c>
      <c r="F5" s="19">
        <v>93</v>
      </c>
      <c r="G5" s="19">
        <f t="shared" si="0"/>
        <v>159</v>
      </c>
      <c r="J5" s="20"/>
      <c r="K5">
        <v>1</v>
      </c>
    </row>
    <row r="6" spans="1:11" ht="15.6" x14ac:dyDescent="0.3">
      <c r="A6" s="16">
        <v>4</v>
      </c>
      <c r="B6" s="16" t="s">
        <v>13</v>
      </c>
      <c r="C6" s="17" t="s">
        <v>110</v>
      </c>
      <c r="D6" s="18">
        <v>61</v>
      </c>
      <c r="E6" s="19">
        <v>127</v>
      </c>
      <c r="F6" s="19">
        <v>146</v>
      </c>
      <c r="G6" s="19">
        <f t="shared" si="0"/>
        <v>273</v>
      </c>
      <c r="J6" s="20"/>
      <c r="K6">
        <v>1</v>
      </c>
    </row>
    <row r="7" spans="1:11" ht="15.6" x14ac:dyDescent="0.3">
      <c r="A7" s="16">
        <v>5</v>
      </c>
      <c r="B7" s="16" t="s">
        <v>13</v>
      </c>
      <c r="C7" s="17" t="s">
        <v>111</v>
      </c>
      <c r="D7" s="18">
        <v>30</v>
      </c>
      <c r="E7" s="19">
        <v>71</v>
      </c>
      <c r="F7" s="19">
        <v>65</v>
      </c>
      <c r="G7" s="19">
        <f t="shared" si="0"/>
        <v>136</v>
      </c>
      <c r="J7" s="20"/>
      <c r="K7">
        <v>1</v>
      </c>
    </row>
    <row r="8" spans="1:11" ht="15.6" x14ac:dyDescent="0.3">
      <c r="A8" s="16">
        <v>6</v>
      </c>
      <c r="B8" s="16" t="s">
        <v>13</v>
      </c>
      <c r="C8" s="17" t="s">
        <v>113</v>
      </c>
      <c r="D8" s="18">
        <v>15</v>
      </c>
      <c r="E8" s="19">
        <v>35</v>
      </c>
      <c r="F8" s="19">
        <v>51</v>
      </c>
      <c r="G8" s="19">
        <f t="shared" si="0"/>
        <v>86</v>
      </c>
      <c r="J8" s="20"/>
      <c r="K8">
        <v>1</v>
      </c>
    </row>
    <row r="9" spans="1:11" ht="15.6" x14ac:dyDescent="0.3">
      <c r="A9" s="16">
        <v>7</v>
      </c>
      <c r="B9" s="16" t="s">
        <v>16</v>
      </c>
      <c r="C9" s="17" t="s">
        <v>114</v>
      </c>
      <c r="D9" s="18">
        <v>35</v>
      </c>
      <c r="E9" s="19">
        <v>76</v>
      </c>
      <c r="F9" s="19">
        <v>76</v>
      </c>
      <c r="G9" s="19">
        <f t="shared" si="0"/>
        <v>152</v>
      </c>
      <c r="J9" s="20"/>
      <c r="K9">
        <v>1</v>
      </c>
    </row>
    <row r="10" spans="1:11" ht="15.6" x14ac:dyDescent="0.3">
      <c r="A10" s="16">
        <v>8</v>
      </c>
      <c r="B10" s="16" t="s">
        <v>16</v>
      </c>
      <c r="C10" s="17" t="s">
        <v>115</v>
      </c>
      <c r="D10" s="18">
        <v>35</v>
      </c>
      <c r="E10" s="19">
        <v>68</v>
      </c>
      <c r="F10" s="19">
        <v>90</v>
      </c>
      <c r="G10" s="19">
        <f t="shared" si="0"/>
        <v>158</v>
      </c>
      <c r="H10">
        <v>1</v>
      </c>
      <c r="J10" s="20"/>
      <c r="K10">
        <v>1</v>
      </c>
    </row>
    <row r="11" spans="1:11" ht="15.6" x14ac:dyDescent="0.3">
      <c r="A11" s="16">
        <v>9</v>
      </c>
      <c r="B11" s="16" t="s">
        <v>6</v>
      </c>
      <c r="C11" s="17" t="s">
        <v>86</v>
      </c>
      <c r="D11" s="18">
        <v>23</v>
      </c>
      <c r="E11" s="19">
        <v>47</v>
      </c>
      <c r="F11" s="19">
        <v>48</v>
      </c>
      <c r="G11" s="19">
        <f t="shared" si="0"/>
        <v>95</v>
      </c>
      <c r="J11" s="20"/>
      <c r="K11">
        <v>1</v>
      </c>
    </row>
    <row r="12" spans="1:11" ht="15.6" x14ac:dyDescent="0.3">
      <c r="A12" s="16">
        <v>10</v>
      </c>
      <c r="B12" s="16" t="s">
        <v>5</v>
      </c>
      <c r="C12" s="17" t="s">
        <v>82</v>
      </c>
      <c r="D12" s="18">
        <v>206</v>
      </c>
      <c r="E12" s="19">
        <v>546</v>
      </c>
      <c r="F12" s="19">
        <v>531</v>
      </c>
      <c r="G12" s="19">
        <f t="shared" si="0"/>
        <v>1077</v>
      </c>
      <c r="J12">
        <v>1</v>
      </c>
      <c r="K12">
        <v>1</v>
      </c>
    </row>
    <row r="13" spans="1:11" ht="15.6" x14ac:dyDescent="0.3">
      <c r="A13" s="16">
        <v>11</v>
      </c>
      <c r="B13" s="16" t="s">
        <v>5</v>
      </c>
      <c r="C13" s="17" t="s">
        <v>84</v>
      </c>
      <c r="D13" s="18">
        <v>27</v>
      </c>
      <c r="E13" s="19">
        <v>52</v>
      </c>
      <c r="F13" s="19">
        <v>80</v>
      </c>
      <c r="G13" s="19">
        <f t="shared" si="0"/>
        <v>132</v>
      </c>
      <c r="J13">
        <v>1</v>
      </c>
      <c r="K13">
        <v>1</v>
      </c>
    </row>
    <row r="14" spans="1:11" ht="15.6" x14ac:dyDescent="0.3">
      <c r="A14" s="16">
        <v>12</v>
      </c>
      <c r="B14" s="16" t="s">
        <v>5</v>
      </c>
      <c r="C14" s="17" t="s">
        <v>72</v>
      </c>
      <c r="D14" s="18">
        <v>70</v>
      </c>
      <c r="E14" s="19">
        <v>207</v>
      </c>
      <c r="F14" s="19">
        <v>209</v>
      </c>
      <c r="G14" s="19">
        <f t="shared" si="0"/>
        <v>416</v>
      </c>
      <c r="J14">
        <v>1</v>
      </c>
      <c r="K14">
        <v>1</v>
      </c>
    </row>
    <row r="15" spans="1:11" ht="15.6" x14ac:dyDescent="0.3">
      <c r="A15" s="16">
        <v>13</v>
      </c>
      <c r="B15" s="16" t="s">
        <v>5</v>
      </c>
      <c r="C15" s="17" t="s">
        <v>80</v>
      </c>
      <c r="D15" s="18">
        <v>106</v>
      </c>
      <c r="E15" s="19">
        <v>300</v>
      </c>
      <c r="F15" s="19">
        <v>342</v>
      </c>
      <c r="G15" s="19">
        <f t="shared" si="0"/>
        <v>642</v>
      </c>
      <c r="H15">
        <v>1</v>
      </c>
      <c r="J15">
        <v>1</v>
      </c>
      <c r="K15">
        <v>1</v>
      </c>
    </row>
    <row r="16" spans="1:11" ht="15.6" x14ac:dyDescent="0.3">
      <c r="A16" s="16">
        <v>14</v>
      </c>
      <c r="B16" s="16" t="s">
        <v>5</v>
      </c>
      <c r="C16" s="16" t="s">
        <v>53</v>
      </c>
      <c r="D16" s="18">
        <v>53</v>
      </c>
      <c r="E16" s="19">
        <v>131</v>
      </c>
      <c r="F16" s="19">
        <v>128</v>
      </c>
      <c r="G16" s="19">
        <f t="shared" si="0"/>
        <v>259</v>
      </c>
      <c r="H16">
        <v>1</v>
      </c>
      <c r="J16">
        <v>1</v>
      </c>
      <c r="K16">
        <v>1</v>
      </c>
    </row>
    <row r="17" spans="1:11" ht="15.6" x14ac:dyDescent="0.3">
      <c r="A17" s="16">
        <v>15</v>
      </c>
      <c r="B17" s="16" t="s">
        <v>5</v>
      </c>
      <c r="C17" s="16" t="s">
        <v>57</v>
      </c>
      <c r="D17" s="18">
        <v>34</v>
      </c>
      <c r="E17" s="19">
        <v>75</v>
      </c>
      <c r="F17" s="19">
        <v>84</v>
      </c>
      <c r="G17" s="19">
        <f t="shared" si="0"/>
        <v>159</v>
      </c>
      <c r="H17">
        <v>1</v>
      </c>
      <c r="J17">
        <v>1</v>
      </c>
      <c r="K17">
        <v>1</v>
      </c>
    </row>
    <row r="18" spans="1:11" ht="15.6" x14ac:dyDescent="0.3">
      <c r="A18" s="16">
        <v>16</v>
      </c>
      <c r="B18" s="16" t="s">
        <v>5</v>
      </c>
      <c r="C18" s="17" t="s">
        <v>67</v>
      </c>
      <c r="D18" s="18">
        <v>65</v>
      </c>
      <c r="E18" s="19">
        <v>161</v>
      </c>
      <c r="F18" s="19">
        <v>193</v>
      </c>
      <c r="G18" s="19">
        <f t="shared" si="0"/>
        <v>354</v>
      </c>
      <c r="J18">
        <v>1</v>
      </c>
      <c r="K18">
        <v>1</v>
      </c>
    </row>
    <row r="19" spans="1:11" ht="15.6" x14ac:dyDescent="0.3">
      <c r="A19" s="16">
        <v>17</v>
      </c>
      <c r="B19" s="16" t="s">
        <v>5</v>
      </c>
      <c r="C19" s="17" t="s">
        <v>64</v>
      </c>
      <c r="D19" s="18">
        <v>32</v>
      </c>
      <c r="E19" s="19">
        <v>70</v>
      </c>
      <c r="F19" s="19">
        <v>80</v>
      </c>
      <c r="G19" s="19">
        <f t="shared" si="0"/>
        <v>150</v>
      </c>
      <c r="J19">
        <v>1</v>
      </c>
      <c r="K19">
        <v>1</v>
      </c>
    </row>
    <row r="20" spans="1:11" ht="15.6" x14ac:dyDescent="0.3">
      <c r="A20" s="16">
        <v>18</v>
      </c>
      <c r="B20" s="16" t="s">
        <v>5</v>
      </c>
      <c r="C20" s="17" t="s">
        <v>61</v>
      </c>
      <c r="D20" s="18">
        <v>76</v>
      </c>
      <c r="E20" s="19">
        <v>152</v>
      </c>
      <c r="F20" s="19">
        <v>192</v>
      </c>
      <c r="G20" s="19">
        <f t="shared" si="0"/>
        <v>344</v>
      </c>
      <c r="J20">
        <v>1</v>
      </c>
      <c r="K20">
        <v>1</v>
      </c>
    </row>
    <row r="21" spans="1:11" ht="15.6" x14ac:dyDescent="0.3">
      <c r="A21" s="16">
        <v>19</v>
      </c>
      <c r="B21" s="16" t="s">
        <v>5</v>
      </c>
      <c r="C21" s="16" t="s">
        <v>78</v>
      </c>
      <c r="D21" s="18">
        <v>56</v>
      </c>
      <c r="E21" s="19">
        <v>108</v>
      </c>
      <c r="F21" s="19">
        <v>155</v>
      </c>
      <c r="G21" s="19">
        <f t="shared" si="0"/>
        <v>263</v>
      </c>
      <c r="H21">
        <v>1</v>
      </c>
      <c r="J21">
        <v>1</v>
      </c>
      <c r="K21">
        <v>1</v>
      </c>
    </row>
    <row r="22" spans="1:11" ht="15.6" x14ac:dyDescent="0.3">
      <c r="A22" s="16">
        <v>20</v>
      </c>
      <c r="B22" s="16" t="s">
        <v>5</v>
      </c>
      <c r="C22" s="17" t="s">
        <v>70</v>
      </c>
      <c r="D22" s="18">
        <v>22</v>
      </c>
      <c r="E22" s="19">
        <v>57</v>
      </c>
      <c r="F22" s="19">
        <v>37</v>
      </c>
      <c r="G22" s="19">
        <f t="shared" si="0"/>
        <v>94</v>
      </c>
      <c r="J22">
        <v>1</v>
      </c>
      <c r="K22">
        <v>1</v>
      </c>
    </row>
    <row r="23" spans="1:11" ht="15.6" x14ac:dyDescent="0.3">
      <c r="A23" s="16">
        <v>21</v>
      </c>
      <c r="B23" s="16" t="s">
        <v>5</v>
      </c>
      <c r="C23" s="17" t="s">
        <v>50</v>
      </c>
      <c r="D23" s="18">
        <v>36</v>
      </c>
      <c r="E23" s="19">
        <v>106</v>
      </c>
      <c r="F23" s="19">
        <v>85</v>
      </c>
      <c r="G23" s="19">
        <f t="shared" si="0"/>
        <v>191</v>
      </c>
      <c r="J23">
        <v>1</v>
      </c>
      <c r="K23">
        <v>1</v>
      </c>
    </row>
    <row r="24" spans="1:11" ht="15.6" x14ac:dyDescent="0.3">
      <c r="A24" s="16">
        <v>22</v>
      </c>
      <c r="B24" s="16" t="s">
        <v>5</v>
      </c>
      <c r="C24" s="17" t="s">
        <v>45</v>
      </c>
      <c r="D24" s="18">
        <v>34</v>
      </c>
      <c r="E24" s="19">
        <v>53</v>
      </c>
      <c r="F24" s="19">
        <v>63</v>
      </c>
      <c r="G24" s="19">
        <f t="shared" si="0"/>
        <v>116</v>
      </c>
      <c r="J24">
        <v>1</v>
      </c>
      <c r="K24">
        <v>1</v>
      </c>
    </row>
    <row r="25" spans="1:11" ht="15.6" x14ac:dyDescent="0.3">
      <c r="A25" s="16">
        <v>23</v>
      </c>
      <c r="B25" s="16" t="s">
        <v>5</v>
      </c>
      <c r="C25" s="16" t="s">
        <v>74</v>
      </c>
      <c r="D25" s="18">
        <v>39</v>
      </c>
      <c r="E25" s="19">
        <v>99</v>
      </c>
      <c r="F25" s="19">
        <v>108</v>
      </c>
      <c r="G25" s="19">
        <f t="shared" si="0"/>
        <v>207</v>
      </c>
      <c r="K25">
        <v>1</v>
      </c>
    </row>
    <row r="26" spans="1:11" ht="15.6" x14ac:dyDescent="0.3">
      <c r="A26" s="16">
        <v>24</v>
      </c>
      <c r="B26" s="16" t="s">
        <v>5</v>
      </c>
      <c r="C26" s="17" t="s">
        <v>76</v>
      </c>
      <c r="D26" s="18">
        <v>19</v>
      </c>
      <c r="E26" s="19">
        <v>42</v>
      </c>
      <c r="F26" s="19">
        <v>59</v>
      </c>
      <c r="G26" s="19">
        <f t="shared" si="0"/>
        <v>101</v>
      </c>
      <c r="K26">
        <v>1</v>
      </c>
    </row>
    <row r="27" spans="1:11" ht="15.6" x14ac:dyDescent="0.3">
      <c r="A27" s="16">
        <v>25</v>
      </c>
      <c r="B27" s="16" t="s">
        <v>12</v>
      </c>
      <c r="C27" s="16" t="s">
        <v>104</v>
      </c>
      <c r="D27" s="18">
        <v>64</v>
      </c>
      <c r="E27" s="19">
        <v>166</v>
      </c>
      <c r="F27" s="19">
        <v>183</v>
      </c>
      <c r="G27" s="19">
        <f t="shared" si="0"/>
        <v>349</v>
      </c>
      <c r="H27">
        <v>1</v>
      </c>
      <c r="J27">
        <v>1</v>
      </c>
      <c r="K27">
        <v>1</v>
      </c>
    </row>
    <row r="28" spans="1:11" ht="15.6" x14ac:dyDescent="0.3">
      <c r="A28" s="16">
        <v>26</v>
      </c>
      <c r="B28" s="16" t="s">
        <v>12</v>
      </c>
      <c r="C28" s="16" t="s">
        <v>105</v>
      </c>
      <c r="D28" s="18">
        <v>18</v>
      </c>
      <c r="E28" s="19">
        <v>53</v>
      </c>
      <c r="F28" s="19">
        <v>55</v>
      </c>
      <c r="G28" s="19">
        <f t="shared" si="0"/>
        <v>108</v>
      </c>
      <c r="H28">
        <v>1</v>
      </c>
      <c r="I28">
        <v>1</v>
      </c>
      <c r="J28">
        <v>1</v>
      </c>
      <c r="K28">
        <v>1</v>
      </c>
    </row>
    <row r="29" spans="1:11" ht="15.6" x14ac:dyDescent="0.3">
      <c r="A29" s="16">
        <v>27</v>
      </c>
      <c r="B29" s="16" t="s">
        <v>12</v>
      </c>
      <c r="C29" s="17" t="s">
        <v>108</v>
      </c>
      <c r="D29" s="18">
        <v>104</v>
      </c>
      <c r="E29" s="19">
        <v>241</v>
      </c>
      <c r="F29" s="19">
        <v>289</v>
      </c>
      <c r="G29" s="19">
        <f t="shared" si="0"/>
        <v>530</v>
      </c>
      <c r="H29">
        <v>1</v>
      </c>
      <c r="I29">
        <v>1</v>
      </c>
      <c r="J29">
        <v>1</v>
      </c>
      <c r="K29">
        <v>1</v>
      </c>
    </row>
    <row r="30" spans="1:11" ht="15.6" x14ac:dyDescent="0.3">
      <c r="A30" s="16">
        <v>28</v>
      </c>
      <c r="B30" s="16" t="s">
        <v>12</v>
      </c>
      <c r="C30" s="17" t="s">
        <v>107</v>
      </c>
      <c r="D30" s="18">
        <v>76</v>
      </c>
      <c r="E30" s="19">
        <v>194</v>
      </c>
      <c r="F30" s="19">
        <v>196</v>
      </c>
      <c r="G30" s="19">
        <f t="shared" si="0"/>
        <v>390</v>
      </c>
      <c r="J30">
        <v>1</v>
      </c>
      <c r="K30">
        <v>1</v>
      </c>
    </row>
    <row r="31" spans="1:11" ht="15.6" x14ac:dyDescent="0.3">
      <c r="A31" s="16">
        <v>29</v>
      </c>
      <c r="B31" s="16" t="s">
        <v>12</v>
      </c>
      <c r="C31" s="17" t="s">
        <v>109</v>
      </c>
      <c r="D31" s="18">
        <v>43</v>
      </c>
      <c r="E31" s="19">
        <v>96</v>
      </c>
      <c r="F31" s="19">
        <v>116</v>
      </c>
      <c r="G31" s="19">
        <f t="shared" si="0"/>
        <v>212</v>
      </c>
      <c r="J31">
        <v>1</v>
      </c>
      <c r="K31">
        <v>1</v>
      </c>
    </row>
    <row r="32" spans="1:11" ht="15.6" x14ac:dyDescent="0.3">
      <c r="A32" s="16">
        <v>30</v>
      </c>
      <c r="B32" s="16" t="s">
        <v>12</v>
      </c>
      <c r="C32" s="17" t="s">
        <v>106</v>
      </c>
      <c r="D32" s="18">
        <v>53</v>
      </c>
      <c r="E32" s="19">
        <v>142</v>
      </c>
      <c r="F32" s="19">
        <v>139</v>
      </c>
      <c r="G32" s="19">
        <f t="shared" si="0"/>
        <v>281</v>
      </c>
      <c r="I32">
        <v>1</v>
      </c>
      <c r="J32">
        <v>1</v>
      </c>
      <c r="K32">
        <v>1</v>
      </c>
    </row>
    <row r="33" spans="1:11" ht="15.6" x14ac:dyDescent="0.3">
      <c r="A33" s="16">
        <v>31</v>
      </c>
      <c r="B33" s="16" t="s">
        <v>7</v>
      </c>
      <c r="C33" s="16" t="s">
        <v>90</v>
      </c>
      <c r="D33" s="18">
        <v>118</v>
      </c>
      <c r="E33" s="19">
        <v>310</v>
      </c>
      <c r="F33" s="19">
        <v>344</v>
      </c>
      <c r="G33" s="19">
        <f t="shared" si="0"/>
        <v>654</v>
      </c>
      <c r="H33">
        <v>1</v>
      </c>
      <c r="J33">
        <v>1</v>
      </c>
      <c r="K33">
        <v>1</v>
      </c>
    </row>
    <row r="34" spans="1:11" ht="15.6" x14ac:dyDescent="0.3">
      <c r="A34" s="16">
        <v>32</v>
      </c>
      <c r="B34" s="16" t="s">
        <v>7</v>
      </c>
      <c r="C34" s="16" t="s">
        <v>92</v>
      </c>
      <c r="D34" s="18">
        <v>128</v>
      </c>
      <c r="E34" s="19">
        <v>273</v>
      </c>
      <c r="F34" s="19">
        <v>259</v>
      </c>
      <c r="G34" s="19">
        <f t="shared" si="0"/>
        <v>532</v>
      </c>
      <c r="H34">
        <v>1</v>
      </c>
      <c r="J34">
        <v>1</v>
      </c>
      <c r="K34">
        <v>1</v>
      </c>
    </row>
    <row r="35" spans="1:11" ht="15.6" x14ac:dyDescent="0.3">
      <c r="A35" s="16">
        <v>33</v>
      </c>
      <c r="B35" s="16" t="s">
        <v>7</v>
      </c>
      <c r="C35" s="17" t="s">
        <v>96</v>
      </c>
      <c r="D35" s="18">
        <v>142</v>
      </c>
      <c r="E35" s="19">
        <v>336</v>
      </c>
      <c r="F35" s="19">
        <v>431</v>
      </c>
      <c r="G35" s="19">
        <f t="shared" si="0"/>
        <v>767</v>
      </c>
      <c r="J35">
        <v>1</v>
      </c>
      <c r="K35">
        <v>1</v>
      </c>
    </row>
    <row r="36" spans="1:11" ht="15.6" x14ac:dyDescent="0.3">
      <c r="A36" s="16">
        <v>34</v>
      </c>
      <c r="B36" s="16" t="s">
        <v>7</v>
      </c>
      <c r="C36" s="17" t="s">
        <v>94</v>
      </c>
      <c r="D36" s="18">
        <v>438</v>
      </c>
      <c r="E36" s="19">
        <v>1126</v>
      </c>
      <c r="F36" s="19">
        <v>1184</v>
      </c>
      <c r="G36" s="19">
        <f t="shared" si="0"/>
        <v>2310</v>
      </c>
      <c r="J36">
        <v>1</v>
      </c>
      <c r="K36">
        <v>1</v>
      </c>
    </row>
    <row r="37" spans="1:11" ht="15.6" x14ac:dyDescent="0.3">
      <c r="A37" s="16">
        <v>35</v>
      </c>
      <c r="B37" s="16" t="s">
        <v>10</v>
      </c>
      <c r="C37" s="17" t="s">
        <v>102</v>
      </c>
      <c r="D37" s="18">
        <v>177</v>
      </c>
      <c r="E37" s="19">
        <v>456</v>
      </c>
      <c r="F37" s="19">
        <v>438</v>
      </c>
      <c r="G37" s="19">
        <f t="shared" si="0"/>
        <v>894</v>
      </c>
      <c r="J37">
        <v>1</v>
      </c>
      <c r="K37">
        <v>1</v>
      </c>
    </row>
    <row r="38" spans="1:11" ht="15.6" x14ac:dyDescent="0.3">
      <c r="A38" s="21">
        <v>36</v>
      </c>
      <c r="B38" s="21" t="s">
        <v>7</v>
      </c>
      <c r="C38" s="22" t="s">
        <v>88</v>
      </c>
      <c r="D38" s="23">
        <v>204</v>
      </c>
      <c r="E38" s="24">
        <v>538</v>
      </c>
      <c r="F38" s="24">
        <v>567</v>
      </c>
      <c r="G38" s="19">
        <f t="shared" si="0"/>
        <v>1105</v>
      </c>
      <c r="H38" s="6"/>
      <c r="J38" s="6">
        <v>1</v>
      </c>
      <c r="K38" s="6">
        <v>1</v>
      </c>
    </row>
    <row r="39" spans="1:11" ht="15.6" x14ac:dyDescent="0.3">
      <c r="A39" s="16" t="s">
        <v>29</v>
      </c>
      <c r="B39" s="16"/>
      <c r="C39" s="17"/>
      <c r="D39" s="25">
        <f>SUBTOTAL(109,Table1[HH])</f>
        <v>2735</v>
      </c>
      <c r="E39" s="34">
        <f>SUBTOTAL(109,Table1[M])</f>
        <v>6687</v>
      </c>
      <c r="F39" s="34">
        <f>SUBTOTAL(109,Table1[F])</f>
        <v>7289</v>
      </c>
      <c r="G39" s="34">
        <f>SUBTOTAL(109,Table1[Total])</f>
        <v>13976</v>
      </c>
      <c r="H39">
        <f>SUBTOTAL(103,Table1[WASH])</f>
        <v>11</v>
      </c>
      <c r="I39">
        <f>SUBTOTAL(103,Table1[Shelter])</f>
        <v>3</v>
      </c>
      <c r="J39">
        <f>SUBTOTAL(103,Table1[Protection GBV])</f>
        <v>25</v>
      </c>
      <c r="K39">
        <f>SUBTOTAL(103,Table1[Protection])</f>
        <v>36</v>
      </c>
    </row>
    <row r="40" spans="1:11" x14ac:dyDescent="0.35">
      <c r="D40" s="130"/>
      <c r="E40" s="130"/>
      <c r="F40" s="130"/>
      <c r="G40" s="130"/>
      <c r="H40" s="27"/>
      <c r="I40" s="27"/>
      <c r="J40" s="27"/>
      <c r="K40" s="27"/>
    </row>
    <row r="41" spans="1:11" ht="15.6" x14ac:dyDescent="0.3">
      <c r="C41" s="28" t="s">
        <v>185</v>
      </c>
      <c r="D41" s="29" t="s">
        <v>26</v>
      </c>
      <c r="E41" s="29" t="s">
        <v>27</v>
      </c>
      <c r="F41" s="30" t="s">
        <v>28</v>
      </c>
      <c r="G41" s="30" t="s">
        <v>29</v>
      </c>
      <c r="J41" s="27"/>
      <c r="K41" s="27"/>
    </row>
    <row r="42" spans="1:11" ht="15.6" x14ac:dyDescent="0.3">
      <c r="C42" s="28" t="s">
        <v>186</v>
      </c>
      <c r="D42" s="31">
        <f>Table1[[#Totals],[HH]]-D38</f>
        <v>2531</v>
      </c>
      <c r="E42" s="31">
        <f>Table1[[#Totals],[M]]-E38</f>
        <v>6149</v>
      </c>
      <c r="F42" s="31">
        <f>Table1[[#Totals],[F]]-F38</f>
        <v>6722</v>
      </c>
      <c r="G42" s="31">
        <f>Table1[[#Totals],[Total]]-G38</f>
        <v>12871</v>
      </c>
      <c r="J42" s="27"/>
      <c r="K42" s="27"/>
    </row>
    <row r="43" spans="1:11" ht="15.6" x14ac:dyDescent="0.3">
      <c r="C43" s="28" t="s">
        <v>187</v>
      </c>
      <c r="D43" s="8">
        <f>D38</f>
        <v>204</v>
      </c>
      <c r="E43" s="8">
        <f>E38</f>
        <v>538</v>
      </c>
      <c r="F43" s="8">
        <f>F38</f>
        <v>567</v>
      </c>
      <c r="G43" s="8">
        <f>G38</f>
        <v>1105</v>
      </c>
    </row>
    <row r="45" spans="1:11" ht="14.4" x14ac:dyDescent="0.3">
      <c r="C45" s="7" t="s">
        <v>188</v>
      </c>
      <c r="D45" s="32" t="s">
        <v>26</v>
      </c>
      <c r="E45" s="32" t="s">
        <v>27</v>
      </c>
      <c r="F45" s="32" t="s">
        <v>28</v>
      </c>
      <c r="G45" s="32" t="s">
        <v>29</v>
      </c>
    </row>
    <row r="46" spans="1:11" ht="14.4" x14ac:dyDescent="0.3">
      <c r="C46" s="5" t="s">
        <v>30</v>
      </c>
      <c r="D46" s="33">
        <f>D3+D10+D15+D16+D17+D21+D27+D28+D29+D33+D34</f>
        <v>745</v>
      </c>
      <c r="E46" s="33">
        <f t="shared" ref="E46:G46" si="1">E3+E10+E15+E16+E17+E21+E27+E28+E29+E33+E34</f>
        <v>1770</v>
      </c>
      <c r="F46" s="33">
        <f t="shared" si="1"/>
        <v>2014</v>
      </c>
      <c r="G46" s="33">
        <f t="shared" si="1"/>
        <v>3784</v>
      </c>
    </row>
    <row r="47" spans="1:11" ht="14.4" x14ac:dyDescent="0.3">
      <c r="C47" s="5" t="s">
        <v>31</v>
      </c>
      <c r="D47" s="33">
        <f>D28+D29+D32</f>
        <v>175</v>
      </c>
      <c r="E47" s="33">
        <f t="shared" ref="E47:G47" si="2">E28+E29+E32</f>
        <v>436</v>
      </c>
      <c r="F47" s="33">
        <f t="shared" si="2"/>
        <v>483</v>
      </c>
      <c r="G47" s="33">
        <f t="shared" si="2"/>
        <v>919</v>
      </c>
    </row>
    <row r="48" spans="1:11" ht="14.4" x14ac:dyDescent="0.3">
      <c r="C48" s="5" t="s">
        <v>34</v>
      </c>
      <c r="D48" s="33">
        <f>Table1[[#Totals],[HH]]</f>
        <v>2735</v>
      </c>
      <c r="E48" s="33">
        <f>Table1[[#Totals],[M]]</f>
        <v>6687</v>
      </c>
      <c r="F48" s="33">
        <f>Table1[[#Totals],[F]]</f>
        <v>7289</v>
      </c>
      <c r="G48" s="33">
        <f>Table1[[#Totals],[Total]]</f>
        <v>13976</v>
      </c>
    </row>
  </sheetData>
  <mergeCells count="1">
    <mergeCell ref="D40:G4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3A31-733D-4EEA-9074-0FB349977CF3}">
  <sheetPr codeName="Sheet5"/>
  <dimension ref="A2:Z26"/>
  <sheetViews>
    <sheetView topLeftCell="M2" workbookViewId="0">
      <selection activeCell="D6" sqref="D6"/>
    </sheetView>
  </sheetViews>
  <sheetFormatPr defaultRowHeight="14.4" x14ac:dyDescent="0.3"/>
  <cols>
    <col min="1" max="1" width="32.88671875" bestFit="1" customWidth="1"/>
    <col min="2" max="2" width="27.5546875" customWidth="1"/>
    <col min="3" max="3" width="60.6640625" bestFit="1" customWidth="1"/>
    <col min="7" max="8" width="23.33203125" customWidth="1"/>
    <col min="9" max="9" width="10.33203125" bestFit="1" customWidth="1"/>
    <col min="10" max="10" width="11.44140625" bestFit="1" customWidth="1"/>
    <col min="11" max="11" width="11.33203125" bestFit="1" customWidth="1"/>
    <col min="12" max="12" width="11" bestFit="1" customWidth="1"/>
    <col min="13" max="13" width="11.5546875" bestFit="1" customWidth="1"/>
    <col min="14" max="14" width="11.33203125" bestFit="1" customWidth="1"/>
    <col min="15" max="15" width="10.88671875" bestFit="1" customWidth="1"/>
    <col min="16" max="16" width="11.109375" bestFit="1" customWidth="1"/>
    <col min="17" max="17" width="11.5546875" bestFit="1" customWidth="1"/>
    <col min="18" max="18" width="11.109375" bestFit="1" customWidth="1"/>
    <col min="19" max="19" width="11.88671875" bestFit="1" customWidth="1"/>
    <col min="20" max="20" width="11" bestFit="1" customWidth="1"/>
    <col min="21" max="21" width="10.33203125" bestFit="1" customWidth="1"/>
    <col min="22" max="22" width="11.44140625" bestFit="1" customWidth="1"/>
    <col min="23" max="23" width="11.33203125" bestFit="1" customWidth="1"/>
    <col min="24" max="24" width="11" bestFit="1" customWidth="1"/>
    <col min="25" max="25" width="11.5546875" bestFit="1" customWidth="1"/>
    <col min="26" max="26" width="11.33203125" bestFit="1" customWidth="1"/>
  </cols>
  <sheetData>
    <row r="2" spans="1:26" x14ac:dyDescent="0.3">
      <c r="A2" s="35" t="s">
        <v>39</v>
      </c>
      <c r="B2" s="35" t="s">
        <v>189</v>
      </c>
      <c r="C2" s="36" t="s">
        <v>42</v>
      </c>
      <c r="D2" s="35" t="s">
        <v>190</v>
      </c>
      <c r="E2" s="35" t="s">
        <v>191</v>
      </c>
      <c r="F2" s="35" t="s">
        <v>192</v>
      </c>
      <c r="G2" s="35" t="s">
        <v>193</v>
      </c>
      <c r="H2" s="35" t="s">
        <v>194</v>
      </c>
      <c r="I2" s="102" t="s">
        <v>195</v>
      </c>
      <c r="J2" s="102" t="s">
        <v>196</v>
      </c>
      <c r="K2" s="102" t="s">
        <v>197</v>
      </c>
      <c r="L2" s="102" t="s">
        <v>198</v>
      </c>
      <c r="M2" s="102" t="s">
        <v>199</v>
      </c>
      <c r="N2" s="102" t="s">
        <v>200</v>
      </c>
      <c r="O2" s="102" t="s">
        <v>201</v>
      </c>
      <c r="P2" s="102" t="s">
        <v>202</v>
      </c>
      <c r="Q2" s="102" t="s">
        <v>203</v>
      </c>
      <c r="R2" s="102" t="s">
        <v>204</v>
      </c>
      <c r="S2" s="102" t="s">
        <v>205</v>
      </c>
      <c r="T2" s="102" t="s">
        <v>206</v>
      </c>
      <c r="U2" s="102" t="s">
        <v>207</v>
      </c>
      <c r="V2" s="102" t="s">
        <v>208</v>
      </c>
      <c r="W2" s="102" t="s">
        <v>209</v>
      </c>
      <c r="X2" s="102" t="s">
        <v>210</v>
      </c>
      <c r="Y2" s="102" t="s">
        <v>211</v>
      </c>
      <c r="Z2" s="102" t="s">
        <v>212</v>
      </c>
    </row>
    <row r="3" spans="1:26" x14ac:dyDescent="0.3">
      <c r="A3" t="s">
        <v>47</v>
      </c>
      <c r="B3" t="s">
        <v>48</v>
      </c>
      <c r="C3" t="s">
        <v>49</v>
      </c>
      <c r="D3">
        <v>80</v>
      </c>
      <c r="F3" t="s">
        <v>182</v>
      </c>
      <c r="G3" t="s">
        <v>213</v>
      </c>
      <c r="H3">
        <f>SUM(Sector[[#This Row],[Jul-23]:[Dec-24]])</f>
        <v>0</v>
      </c>
      <c r="N3">
        <f>COUNTIFS('Data Sheet'!$W:$W,Sector[[#Headers],[Dec-23]],'Data Sheet'!I:I,Sector[[#This Row],[Implementation Activities]])</f>
        <v>0</v>
      </c>
      <c r="O3">
        <f>SUMIFS('Data Sheet'!$S:$S,'Data Sheet'!$W:$W,Sector[[#Headers],[Jan-24]],'Data Sheet'!I:I,Sector[[#This Row],[Implementation Activities]])</f>
        <v>0</v>
      </c>
      <c r="P3">
        <f>COUNTIFS('Data Sheet'!$W:$W,Sector[[#Headers],[Feb-24]],'Data Sheet'!$I:$I,Sector[[#This Row],[Implementation Activities]])</f>
        <v>0</v>
      </c>
    </row>
    <row r="4" spans="1:26" x14ac:dyDescent="0.3">
      <c r="A4" t="s">
        <v>34</v>
      </c>
      <c r="B4" t="s">
        <v>51</v>
      </c>
      <c r="C4" s="2" t="s">
        <v>52</v>
      </c>
      <c r="D4">
        <v>60</v>
      </c>
      <c r="E4">
        <v>18</v>
      </c>
      <c r="F4" t="s">
        <v>214</v>
      </c>
      <c r="G4" t="s">
        <v>215</v>
      </c>
      <c r="H4">
        <f>SUM(Sector[[#This Row],[Jul-23]:[Dec-24]])</f>
        <v>37</v>
      </c>
      <c r="L4">
        <f>COUNTIFS('Data Sheet'!U:U,Sector[[#Headers],[Nov-23]],'Data Sheet'!$I:$I,Sector[[#This Row],[Sub Sector]])</f>
        <v>0</v>
      </c>
      <c r="M4">
        <f>COUNTIFS('Data Sheet'!V:V,Sector[[#Headers],[Nov-23]],'Data Sheet'!$I:$I,Sector[[#This Row],[Implementation Activities]])</f>
        <v>0</v>
      </c>
      <c r="N4">
        <f>COUNTIFS('Data Sheet'!$W:$W,Sector[[#Headers],[Dec-23]],'Data Sheet'!I:I,Sector[[#This Row],[Implementation Activities]])</f>
        <v>6</v>
      </c>
      <c r="O4">
        <f>SUMIFS('Data Sheet'!$S:$S,'Data Sheet'!$W:$W,Sector[[#Headers],[Jan-24]],'Data Sheet'!I:I,Sector[[#This Row],[Implementation Activities]])</f>
        <v>0</v>
      </c>
      <c r="P4">
        <f>COUNTIFS('Data Sheet'!$W:$W,Sector[[#Headers],[Feb-24]],'Data Sheet'!$I:$I,Sector[[#This Row],[Implementation Activities]])</f>
        <v>31</v>
      </c>
    </row>
    <row r="5" spans="1:26" x14ac:dyDescent="0.3">
      <c r="A5" t="s">
        <v>34</v>
      </c>
      <c r="B5" t="s">
        <v>51</v>
      </c>
      <c r="C5" s="1" t="s">
        <v>56</v>
      </c>
      <c r="D5">
        <v>3</v>
      </c>
      <c r="E5">
        <v>2</v>
      </c>
      <c r="F5" t="s">
        <v>216</v>
      </c>
      <c r="H5">
        <f>SUM(Sector[[#This Row],[Jul-23]:[Dec-24]])</f>
        <v>0</v>
      </c>
      <c r="N5">
        <f>COUNTIFS('Data Sheet'!$W:$W,Sector[[#Headers],[Dec-23]],'Data Sheet'!I:I,Sector[[#This Row],[Implementation Activities]])</f>
        <v>0</v>
      </c>
      <c r="O5">
        <f>SUMIFS('Data Sheet'!$S:$S,'Data Sheet'!$W:$W,Sector[[#Headers],[Jan-24]],'Data Sheet'!I:I,Sector[[#This Row],[Implementation Activities]])</f>
        <v>0</v>
      </c>
      <c r="P5">
        <f>COUNTIFS('Data Sheet'!$W:$W,Sector[[#Headers],[Feb-24]],'Data Sheet'!$I:$I,Sector[[#This Row],[Implementation Activities]])</f>
        <v>0</v>
      </c>
    </row>
    <row r="6" spans="1:26" x14ac:dyDescent="0.3">
      <c r="A6" t="s">
        <v>34</v>
      </c>
      <c r="B6" t="s">
        <v>51</v>
      </c>
      <c r="C6" s="1" t="s">
        <v>60</v>
      </c>
      <c r="D6">
        <v>1</v>
      </c>
      <c r="F6" t="s">
        <v>217</v>
      </c>
      <c r="H6">
        <f>SUM(Sector[[#This Row],[Jul-23]:[Dec-24]])</f>
        <v>0</v>
      </c>
      <c r="N6">
        <f>COUNTIFS('Data Sheet'!$W:$W,Sector[[#Headers],[Dec-23]],'Data Sheet'!I:I,Sector[[#This Row],[Implementation Activities]])</f>
        <v>0</v>
      </c>
      <c r="O6">
        <f>SUMIFS('Data Sheet'!$S:$S,'Data Sheet'!$W:$W,Sector[[#Headers],[Jan-24]],'Data Sheet'!I:I,Sector[[#This Row],[Implementation Activities]])</f>
        <v>0</v>
      </c>
      <c r="P6">
        <f>COUNTIFS('Data Sheet'!$W:$W,Sector[[#Headers],[Feb-24]],'Data Sheet'!$I:$I,Sector[[#This Row],[Implementation Activities]])</f>
        <v>0</v>
      </c>
    </row>
    <row r="7" spans="1:26" x14ac:dyDescent="0.3">
      <c r="A7" t="s">
        <v>34</v>
      </c>
      <c r="B7" t="s">
        <v>51</v>
      </c>
      <c r="C7" s="1" t="s">
        <v>63</v>
      </c>
      <c r="D7">
        <v>9</v>
      </c>
      <c r="E7">
        <v>4</v>
      </c>
      <c r="F7" t="s">
        <v>218</v>
      </c>
      <c r="H7">
        <f>SUM(Sector[[#This Row],[Jul-23]:[Dec-24]])</f>
        <v>31</v>
      </c>
      <c r="M7">
        <v>13</v>
      </c>
      <c r="N7">
        <f>COUNTIFS('Data Sheet'!$W:$W,Sector[[#Headers],[Dec-23]],'Data Sheet'!I:I,Sector[[#This Row],[Implementation Activities]])</f>
        <v>18</v>
      </c>
      <c r="O7">
        <f>SUMIFS('Data Sheet'!$S:$S,'Data Sheet'!$W:$W,Sector[[#Headers],[Jan-24]],'Data Sheet'!I:I,Sector[[#This Row],[Implementation Activities]])</f>
        <v>0</v>
      </c>
      <c r="P7">
        <f>COUNTIFS('Data Sheet'!$W:$W,Sector[[#Headers],[Feb-24]],'Data Sheet'!$I:$I,Sector[[#This Row],[Implementation Activities]])</f>
        <v>0</v>
      </c>
    </row>
    <row r="8" spans="1:26" x14ac:dyDescent="0.3">
      <c r="A8" t="s">
        <v>34</v>
      </c>
      <c r="B8" t="s">
        <v>51</v>
      </c>
      <c r="C8" s="1" t="s">
        <v>66</v>
      </c>
      <c r="D8">
        <v>20</v>
      </c>
      <c r="E8">
        <v>25</v>
      </c>
      <c r="F8" t="s">
        <v>181</v>
      </c>
      <c r="H8">
        <f>SUM(Sector[[#This Row],[Jul-23]:[Dec-24]])</f>
        <v>3</v>
      </c>
      <c r="N8">
        <f>COUNTIFS('Data Sheet'!$W:$W,Sector[[#Headers],[Dec-23]],'Data Sheet'!I:I,Sector[[#This Row],[Implementation Activities]])</f>
        <v>0</v>
      </c>
      <c r="O8">
        <f>SUMIFS('Data Sheet'!$S:$S,'Data Sheet'!$W:$W,Sector[[#Headers],[Jan-24]],'Data Sheet'!I:I,Sector[[#This Row],[Implementation Activities]])</f>
        <v>0</v>
      </c>
      <c r="P8">
        <f>COUNTIFS('Data Sheet'!$W:$W,Sector[[#Headers],[Feb-24]],'Data Sheet'!$I:$I,Sector[[#This Row],[Implementation Activities]])</f>
        <v>3</v>
      </c>
    </row>
    <row r="9" spans="1:26" x14ac:dyDescent="0.3">
      <c r="A9" t="s">
        <v>34</v>
      </c>
      <c r="B9" t="s">
        <v>55</v>
      </c>
      <c r="C9" s="1" t="s">
        <v>69</v>
      </c>
      <c r="D9">
        <v>25</v>
      </c>
      <c r="E9">
        <v>35</v>
      </c>
      <c r="F9" t="s">
        <v>219</v>
      </c>
      <c r="G9" t="s">
        <v>220</v>
      </c>
      <c r="H9">
        <f>SUM(Sector[[#This Row],[Jul-23]:[Dec-24]])</f>
        <v>0</v>
      </c>
      <c r="N9">
        <f>SUMIFS('Data Sheet'!$S:$S,'Data Sheet'!$W:$W,Sector[[#Headers],[Dec-23]],'Data Sheet'!I:I,Sector[[#This Row],[Implementation Activities]])</f>
        <v>0</v>
      </c>
      <c r="O9">
        <f>SUMIFS('Data Sheet'!$S:$S,'Data Sheet'!$W:$W,Sector[[#Headers],[Jan-24]],'Data Sheet'!I:I,Sector[[#This Row],[Implementation Activities]])</f>
        <v>0</v>
      </c>
      <c r="P9">
        <f>SUMIFS('Data Sheet'!$S:$S,'Data Sheet'!$W:$W,Sector[[#Headers],[Feb-24]],'Data Sheet'!I:I,Sector[[#This Row],[Implementation Activities]])</f>
        <v>0</v>
      </c>
    </row>
    <row r="10" spans="1:26" x14ac:dyDescent="0.3">
      <c r="A10" t="s">
        <v>34</v>
      </c>
      <c r="B10" t="s">
        <v>55</v>
      </c>
      <c r="C10" s="1" t="s">
        <v>71</v>
      </c>
      <c r="D10">
        <v>25</v>
      </c>
      <c r="E10">
        <v>35</v>
      </c>
      <c r="F10" t="s">
        <v>219</v>
      </c>
      <c r="G10" t="s">
        <v>220</v>
      </c>
      <c r="H10">
        <f>SUM(Sector[[#This Row],[Jul-23]:[Dec-24]])</f>
        <v>0</v>
      </c>
      <c r="N10">
        <f>SUMIFS('Data Sheet'!$S:$S,'Data Sheet'!$W:$W,Sector[[#Headers],[Dec-23]],'Data Sheet'!I:I,Sector[[#This Row],[Implementation Activities]])</f>
        <v>0</v>
      </c>
      <c r="O10">
        <f>SUMIFS('Data Sheet'!$S:$S,'Data Sheet'!$W:$W,Sector[[#Headers],[Jan-24]],'Data Sheet'!I:I,Sector[[#This Row],[Implementation Activities]])</f>
        <v>0</v>
      </c>
      <c r="P10">
        <f>SUMIFS('Data Sheet'!$S:$S,'Data Sheet'!$W:$W,Sector[[#Headers],[Feb-24]],'Data Sheet'!I:I,Sector[[#This Row],[Implementation Activities]])</f>
        <v>0</v>
      </c>
    </row>
    <row r="11" spans="1:26" x14ac:dyDescent="0.3">
      <c r="A11" t="s">
        <v>34</v>
      </c>
      <c r="B11" t="s">
        <v>55</v>
      </c>
      <c r="C11" s="1" t="s">
        <v>73</v>
      </c>
      <c r="D11">
        <v>25</v>
      </c>
      <c r="E11">
        <v>35</v>
      </c>
      <c r="F11" t="s">
        <v>219</v>
      </c>
      <c r="G11" t="s">
        <v>220</v>
      </c>
      <c r="H11">
        <f>SUM(Sector[[#This Row],[Jul-23]:[Dec-24]])</f>
        <v>0</v>
      </c>
      <c r="N11">
        <f>SUMIFS('Data Sheet'!$S:$S,'Data Sheet'!$W:$W,Sector[[#Headers],[Dec-23]],'Data Sheet'!I:I,Sector[[#This Row],[Implementation Activities]])</f>
        <v>0</v>
      </c>
      <c r="O11">
        <f>SUMIFS('Data Sheet'!$S:$S,'Data Sheet'!$W:$W,Sector[[#Headers],[Jan-24]],'Data Sheet'!I:I,Sector[[#This Row],[Implementation Activities]])</f>
        <v>0</v>
      </c>
      <c r="P11">
        <f>SUMIFS('Data Sheet'!$S:$S,'Data Sheet'!$W:$W,Sector[[#Headers],[Feb-24]],'Data Sheet'!I:I,Sector[[#This Row],[Implementation Activities]])</f>
        <v>0</v>
      </c>
    </row>
    <row r="12" spans="1:26" x14ac:dyDescent="0.3">
      <c r="A12" t="s">
        <v>34</v>
      </c>
      <c r="B12" t="s">
        <v>59</v>
      </c>
      <c r="C12" s="1" t="s">
        <v>75</v>
      </c>
      <c r="D12">
        <v>240</v>
      </c>
      <c r="E12">
        <v>450</v>
      </c>
      <c r="F12" t="s">
        <v>219</v>
      </c>
      <c r="G12" t="s">
        <v>221</v>
      </c>
      <c r="H12">
        <f>SUM(Sector[[#This Row],[Jul-23]:[Dec-24]])</f>
        <v>848</v>
      </c>
      <c r="N12">
        <f>SUMIFS('Data Sheet'!$S:$S,'Data Sheet'!$W:$W,Sector[[#Headers],[Dec-23]],'Data Sheet'!I:I,Sector[[#This Row],[Implementation Activities]])</f>
        <v>279</v>
      </c>
      <c r="O12">
        <f>SUMIFS('Data Sheet'!$S:$S,'Data Sheet'!$W:$W,Sector[[#Headers],[Jan-24]],'Data Sheet'!I:I,Sector[[#This Row],[Implementation Activities]])</f>
        <v>0</v>
      </c>
      <c r="P12">
        <f>SUMIFS('Data Sheet'!$S:$S,'Data Sheet'!$W:$W,Sector[[#Headers],[Feb-24]],'Data Sheet'!I:I,Sector[[#This Row],[Implementation Activities]])</f>
        <v>569</v>
      </c>
    </row>
    <row r="13" spans="1:26" x14ac:dyDescent="0.3">
      <c r="A13" t="s">
        <v>34</v>
      </c>
      <c r="B13" t="s">
        <v>62</v>
      </c>
      <c r="C13" s="1" t="s">
        <v>77</v>
      </c>
      <c r="D13">
        <v>60</v>
      </c>
      <c r="E13">
        <v>30</v>
      </c>
      <c r="F13" t="s">
        <v>219</v>
      </c>
      <c r="G13" t="s">
        <v>215</v>
      </c>
      <c r="H13">
        <f>SUM(Sector[[#This Row],[Jul-23]:[Dec-24]])</f>
        <v>9</v>
      </c>
      <c r="N13">
        <f>SUMIFS('Data Sheet'!$S:$S,'Data Sheet'!$W:$W,Sector[[#Headers],[Dec-23]],'Data Sheet'!I:I,Sector[[#This Row],[Implementation Activities]])</f>
        <v>5</v>
      </c>
      <c r="O13">
        <f>SUMIFS('Data Sheet'!$S:$S,'Data Sheet'!$W:$W,Sector[[#Headers],[Jan-24]],'Data Sheet'!I:I,Sector[[#This Row],[Implementation Activities]])</f>
        <v>1</v>
      </c>
      <c r="P13">
        <f>SUMIFS('Data Sheet'!$S:$S,'Data Sheet'!$W:$W,Sector[[#Headers],[Feb-24]],'Data Sheet'!I:I,Sector[[#This Row],[Implementation Activities]])</f>
        <v>3</v>
      </c>
    </row>
    <row r="14" spans="1:26" x14ac:dyDescent="0.3">
      <c r="A14" t="s">
        <v>34</v>
      </c>
      <c r="B14" t="s">
        <v>62</v>
      </c>
      <c r="C14" s="1" t="s">
        <v>79</v>
      </c>
      <c r="D14">
        <v>60</v>
      </c>
      <c r="E14">
        <v>40</v>
      </c>
      <c r="F14" t="s">
        <v>219</v>
      </c>
      <c r="G14" t="s">
        <v>215</v>
      </c>
      <c r="H14">
        <f>SUM(Sector[[#This Row],[Jul-23]:[Dec-24]])</f>
        <v>11</v>
      </c>
      <c r="N14">
        <f>SUMIFS('Data Sheet'!$S:$S,'Data Sheet'!$W:$W,Sector[[#Headers],[Dec-23]],'Data Sheet'!I:I,Sector[[#This Row],[Implementation Activities]])</f>
        <v>6</v>
      </c>
      <c r="O14">
        <f>SUMIFS('Data Sheet'!$S:$S,'Data Sheet'!$W:$W,Sector[[#Headers],[Jan-24]],'Data Sheet'!I:I,Sector[[#This Row],[Implementation Activities]])</f>
        <v>0</v>
      </c>
      <c r="P14">
        <f>SUMIFS('Data Sheet'!$S:$S,'Data Sheet'!$W:$W,Sector[[#Headers],[Feb-24]],'Data Sheet'!I:I,Sector[[#This Row],[Implementation Activities]])</f>
        <v>5</v>
      </c>
    </row>
    <row r="15" spans="1:26" x14ac:dyDescent="0.3">
      <c r="A15" t="s">
        <v>34</v>
      </c>
      <c r="B15" t="s">
        <v>62</v>
      </c>
      <c r="C15" s="1" t="s">
        <v>81</v>
      </c>
      <c r="D15">
        <v>20</v>
      </c>
      <c r="F15" t="s">
        <v>219</v>
      </c>
      <c r="G15" t="s">
        <v>215</v>
      </c>
      <c r="H15">
        <f>SUM(Sector[[#This Row],[Jul-23]:[Dec-24]])</f>
        <v>4</v>
      </c>
      <c r="N15">
        <f>SUMIFS('Data Sheet'!$S:$S,'Data Sheet'!$W:$W,Sector[[#Headers],[Dec-23]],'Data Sheet'!I:I,Sector[[#This Row],[Implementation Activities]])</f>
        <v>4</v>
      </c>
      <c r="O15">
        <f>SUMIFS('Data Sheet'!$S:$S,'Data Sheet'!$W:$W,Sector[[#Headers],[Jan-24]],'Data Sheet'!I:I,Sector[[#This Row],[Implementation Activities]])</f>
        <v>0</v>
      </c>
      <c r="P15">
        <f>SUMIFS('Data Sheet'!$S:$S,'Data Sheet'!$W:$W,Sector[[#Headers],[Feb-24]],'Data Sheet'!I:I,Sector[[#This Row],[Implementation Activities]])</f>
        <v>0</v>
      </c>
    </row>
    <row r="16" spans="1:26" x14ac:dyDescent="0.3">
      <c r="A16" t="s">
        <v>30</v>
      </c>
      <c r="B16" t="s">
        <v>65</v>
      </c>
      <c r="C16" s="1" t="s">
        <v>83</v>
      </c>
      <c r="D16">
        <v>80</v>
      </c>
      <c r="E16">
        <v>30</v>
      </c>
      <c r="F16" t="s">
        <v>222</v>
      </c>
      <c r="H16">
        <f>SUM(Sector[[#This Row],[Jul-23]:[Dec-24]])</f>
        <v>0</v>
      </c>
      <c r="N16">
        <f>COUNTIFS('Data Sheet'!$W:$W,Sector[[#Headers],[Dec-23]],'Data Sheet'!I:I,Sector[[#This Row],[Implementation Activities]])</f>
        <v>0</v>
      </c>
      <c r="O16">
        <f>SUMIFS('Data Sheet'!$S:$S,'Data Sheet'!$W:$W,Sector[[#Headers],[Jan-24]],'Data Sheet'!I:I,Sector[[#This Row],[Implementation Activities]])</f>
        <v>0</v>
      </c>
      <c r="P16">
        <f>COUNTIFS('Data Sheet'!$W:$W,Sector[[#Headers],[Feb-24]],'Data Sheet'!$I:$I,Sector[[#This Row],[Implementation Activities]])</f>
        <v>0</v>
      </c>
    </row>
    <row r="17" spans="1:16" x14ac:dyDescent="0.3">
      <c r="A17" t="s">
        <v>30</v>
      </c>
      <c r="B17" t="s">
        <v>65</v>
      </c>
      <c r="C17" s="3" t="s">
        <v>85</v>
      </c>
      <c r="D17">
        <v>48</v>
      </c>
      <c r="F17" t="s">
        <v>214</v>
      </c>
      <c r="G17" t="s">
        <v>223</v>
      </c>
      <c r="H17">
        <f>SUM(Sector[[#This Row],[Jul-23]:[Dec-24]])</f>
        <v>3</v>
      </c>
      <c r="N17">
        <f>COUNTIFS('Data Sheet'!$W:$W,Sector[[#Headers],[Dec-23]],'Data Sheet'!I:I,Sector[[#This Row],[Implementation Activities]])</f>
        <v>0</v>
      </c>
      <c r="O17">
        <f>SUMIFS('Data Sheet'!$S:$S,'Data Sheet'!$W:$W,Sector[[#Headers],[Jan-24]],'Data Sheet'!I:I,Sector[[#This Row],[Implementation Activities]])</f>
        <v>0</v>
      </c>
      <c r="P17">
        <f>COUNTIFS('Data Sheet'!$W:$W,Sector[[#Headers],[Feb-24]],'Data Sheet'!$I:$I,Sector[[#This Row],[Implementation Activities]])</f>
        <v>3</v>
      </c>
    </row>
    <row r="18" spans="1:16" x14ac:dyDescent="0.3">
      <c r="A18" t="s">
        <v>30</v>
      </c>
      <c r="B18" t="s">
        <v>65</v>
      </c>
      <c r="C18" s="1" t="s">
        <v>87</v>
      </c>
      <c r="D18">
        <v>50</v>
      </c>
      <c r="F18" t="s">
        <v>222</v>
      </c>
      <c r="H18">
        <f>SUM(Sector[[#This Row],[Jul-23]:[Dec-24]])</f>
        <v>0</v>
      </c>
      <c r="N18">
        <f>COUNTIFS('Data Sheet'!$W:$W,Sector[[#Headers],[Dec-23]],'Data Sheet'!I:I,Sector[[#This Row],[Implementation Activities]])</f>
        <v>0</v>
      </c>
      <c r="O18">
        <f>SUMIFS('Data Sheet'!$S:$S,'Data Sheet'!$W:$W,Sector[[#Headers],[Jan-24]],'Data Sheet'!I:I,Sector[[#This Row],[Implementation Activities]])</f>
        <v>0</v>
      </c>
      <c r="P18">
        <f>COUNTIFS('Data Sheet'!$W:$W,Sector[[#Headers],[Feb-24]],'Data Sheet'!$I:$I,Sector[[#This Row],[Implementation Activities]])</f>
        <v>0</v>
      </c>
    </row>
    <row r="19" spans="1:16" x14ac:dyDescent="0.3">
      <c r="A19" t="s">
        <v>30</v>
      </c>
      <c r="B19" t="s">
        <v>65</v>
      </c>
      <c r="C19" s="1" t="s">
        <v>89</v>
      </c>
      <c r="D19">
        <v>75</v>
      </c>
      <c r="E19">
        <v>30</v>
      </c>
      <c r="F19" t="s">
        <v>222</v>
      </c>
      <c r="G19" t="s">
        <v>224</v>
      </c>
      <c r="H19">
        <f>SUM(Sector[[#This Row],[Jul-23]:[Dec-24]])</f>
        <v>0</v>
      </c>
      <c r="N19">
        <f>COUNTIFS('Data Sheet'!$W:$W,Sector[[#Headers],[Dec-23]],'Data Sheet'!I:I,Sector[[#This Row],[Implementation Activities]])</f>
        <v>0</v>
      </c>
      <c r="O19">
        <f>SUMIFS('Data Sheet'!$S:$S,'Data Sheet'!$W:$W,Sector[[#Headers],[Jan-24]],'Data Sheet'!I:I,Sector[[#This Row],[Implementation Activities]])</f>
        <v>0</v>
      </c>
      <c r="P19">
        <f>COUNTIFS('Data Sheet'!$W:$W,Sector[[#Headers],[Feb-24]],'Data Sheet'!$I:$I,Sector[[#This Row],[Implementation Activities]])</f>
        <v>0</v>
      </c>
    </row>
    <row r="20" spans="1:16" x14ac:dyDescent="0.3">
      <c r="A20" t="s">
        <v>30</v>
      </c>
      <c r="B20" t="s">
        <v>65</v>
      </c>
      <c r="C20" s="3" t="s">
        <v>91</v>
      </c>
      <c r="D20">
        <v>4</v>
      </c>
      <c r="F20" t="s">
        <v>225</v>
      </c>
      <c r="H20">
        <f>SUM(Sector[[#This Row],[Jul-23]:[Dec-24]])</f>
        <v>0</v>
      </c>
      <c r="N20">
        <f>COUNTIFS('Data Sheet'!$W:$W,Sector[[#Headers],[Dec-23]],'Data Sheet'!I:I,Sector[[#This Row],[Implementation Activities]])</f>
        <v>0</v>
      </c>
      <c r="O20">
        <f>SUMIFS('Data Sheet'!$S:$S,'Data Sheet'!$W:$W,Sector[[#Headers],[Jan-24]],'Data Sheet'!I:I,Sector[[#This Row],[Implementation Activities]])</f>
        <v>0</v>
      </c>
      <c r="P20">
        <f>COUNTIFS('Data Sheet'!$W:$W,Sector[[#Headers],[Feb-24]],'Data Sheet'!$I:$I,Sector[[#This Row],[Implementation Activities]])</f>
        <v>0</v>
      </c>
    </row>
    <row r="21" spans="1:16" x14ac:dyDescent="0.3">
      <c r="A21" t="s">
        <v>30</v>
      </c>
      <c r="B21" t="s">
        <v>65</v>
      </c>
      <c r="C21" s="1" t="s">
        <v>93</v>
      </c>
      <c r="D21">
        <v>20000</v>
      </c>
      <c r="F21" t="s">
        <v>226</v>
      </c>
      <c r="G21" t="s">
        <v>227</v>
      </c>
      <c r="H21">
        <f>SUM(Sector[[#This Row],[Jul-23]:[Dec-24]])</f>
        <v>0</v>
      </c>
      <c r="N21">
        <f>COUNTIFS('Data Sheet'!$W:$W,Sector[[#Headers],[Dec-23]],'Data Sheet'!I:I,Sector[[#This Row],[Implementation Activities]])</f>
        <v>0</v>
      </c>
      <c r="O21">
        <f>SUMIFS('Data Sheet'!$S:$S,'Data Sheet'!$W:$W,Sector[[#Headers],[Jan-24]],'Data Sheet'!I:I,Sector[[#This Row],[Implementation Activities]])</f>
        <v>0</v>
      </c>
      <c r="P21">
        <f>COUNTIFS('Data Sheet'!$W:$W,Sector[[#Headers],[Feb-24]],'Data Sheet'!$I:$I,Sector[[#This Row],[Implementation Activities]])</f>
        <v>0</v>
      </c>
    </row>
    <row r="22" spans="1:16" x14ac:dyDescent="0.3">
      <c r="A22" t="s">
        <v>30</v>
      </c>
      <c r="B22" t="s">
        <v>65</v>
      </c>
      <c r="C22" s="1" t="s">
        <v>95</v>
      </c>
      <c r="D22">
        <v>12</v>
      </c>
      <c r="F22" t="s">
        <v>181</v>
      </c>
      <c r="H22">
        <f>MAX(Sector[[#This Row],[Jul-23]:[Dec-24]])</f>
        <v>8</v>
      </c>
      <c r="O22">
        <f>SUMIFS('Data Sheet'!$S:$S,'Data Sheet'!$W:$W,Sector[[#Headers],[Jan-24]],'Data Sheet'!I:I,Sector[[#This Row],[Implementation Activities]])</f>
        <v>0</v>
      </c>
      <c r="P22">
        <f>COUNTIFS('Data Sheet'!$W:$W,Sector[[#Headers],[Feb-24]],'Data Sheet'!$I:$I,Sector[[#This Row],[Implementation Activities]])</f>
        <v>8</v>
      </c>
    </row>
    <row r="23" spans="1:16" x14ac:dyDescent="0.3">
      <c r="A23" t="s">
        <v>58</v>
      </c>
      <c r="B23" t="s">
        <v>68</v>
      </c>
      <c r="C23" t="s">
        <v>97</v>
      </c>
      <c r="D23">
        <v>111</v>
      </c>
      <c r="F23" t="s">
        <v>228</v>
      </c>
      <c r="G23" t="s">
        <v>229</v>
      </c>
      <c r="H23">
        <f>SUM(Sector[[#This Row],[Jul-23]:[Dec-24]])</f>
        <v>0</v>
      </c>
      <c r="O23">
        <f>SUMIFS('Data Sheet'!$S:$S,'Data Sheet'!$W:$W,Sector[[#Headers],[Jan-24]],'Data Sheet'!I:I,Sector[[#This Row],[Implementation Activities]])</f>
        <v>0</v>
      </c>
      <c r="P23">
        <f>COUNTIFS('Data Sheet'!$W:$W,Sector[[#Headers],[Feb-24]],'Data Sheet'!$I:$I,Sector[[#This Row],[Implementation Activities]])</f>
        <v>0</v>
      </c>
    </row>
    <row r="24" spans="1:16" x14ac:dyDescent="0.3">
      <c r="A24" t="s">
        <v>58</v>
      </c>
      <c r="B24" t="s">
        <v>31</v>
      </c>
      <c r="C24" t="s">
        <v>99</v>
      </c>
      <c r="D24">
        <v>15</v>
      </c>
      <c r="E24">
        <v>35</v>
      </c>
      <c r="F24" t="s">
        <v>230</v>
      </c>
      <c r="G24" t="s">
        <v>231</v>
      </c>
      <c r="H24">
        <f>SUM(Sector[[#This Row],[Jul-23]:[Dec-24]])</f>
        <v>0</v>
      </c>
      <c r="O24">
        <f>SUMIFS('Data Sheet'!$S:$S,'Data Sheet'!$W:$W,Sector[[#Headers],[Jan-24]],'Data Sheet'!I:I,Sector[[#This Row],[Implementation Activities]])</f>
        <v>0</v>
      </c>
      <c r="P24">
        <f>COUNTIFS('Data Sheet'!$W:$W,Sector[[#Headers],[Feb-24]],'Data Sheet'!$I:$I,Sector[[#This Row],[Implementation Activities]])</f>
        <v>0</v>
      </c>
    </row>
    <row r="25" spans="1:16" x14ac:dyDescent="0.3">
      <c r="A25" t="s">
        <v>58</v>
      </c>
      <c r="B25" t="s">
        <v>31</v>
      </c>
      <c r="C25" t="s">
        <v>101</v>
      </c>
      <c r="D25">
        <v>500</v>
      </c>
      <c r="F25" t="s">
        <v>232</v>
      </c>
      <c r="G25" t="s">
        <v>233</v>
      </c>
      <c r="H25">
        <f>SUM(Sector[[#This Row],[Jul-23]:[Dec-24]])</f>
        <v>0</v>
      </c>
      <c r="O25">
        <f>SUMIFS('Data Sheet'!$S:$S,'Data Sheet'!$W:$W,Sector[[#Headers],[Jan-24]],'Data Sheet'!I:I,Sector[[#This Row],[Implementation Activities]])</f>
        <v>0</v>
      </c>
      <c r="P25">
        <f>COUNTIFS('Data Sheet'!$W:$W,Sector[[#Headers],[Feb-24]],'Data Sheet'!$I:$I,Sector[[#This Row],[Implementation Activities]])</f>
        <v>0</v>
      </c>
    </row>
    <row r="26" spans="1:16" x14ac:dyDescent="0.3">
      <c r="A26" t="s">
        <v>58</v>
      </c>
      <c r="B26" t="s">
        <v>31</v>
      </c>
      <c r="C26" t="s">
        <v>103</v>
      </c>
      <c r="D26">
        <v>139</v>
      </c>
      <c r="F26" t="s">
        <v>230</v>
      </c>
      <c r="H26">
        <f>SUM(Sector[[#This Row],[Jul-23]:[Dec-24]])</f>
        <v>0</v>
      </c>
      <c r="O26">
        <f>SUMIFS('Data Sheet'!$S:$S,'Data Sheet'!$W:$W,Sector[[#Headers],[Jan-24]],'Data Sheet'!I:I,Sector[[#This Row],[Implementation Activities]])</f>
        <v>0</v>
      </c>
      <c r="P26">
        <f>COUNTIFS('Data Sheet'!$W:$W,Sector[[#Headers],[Feb-24]],'Data Sheet'!$I:$I,Sector[[#This Row],[Implementation Activities]])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3AD0-1ABE-4797-BF52-0B13E4F0C7EF}">
  <dimension ref="A1:B9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37" t="s">
        <v>2</v>
      </c>
      <c r="B1" t="s">
        <v>320</v>
      </c>
    </row>
    <row r="2" spans="1:2" x14ac:dyDescent="0.3">
      <c r="A2" s="70" t="s">
        <v>3</v>
      </c>
      <c r="B2" s="131">
        <v>2347</v>
      </c>
    </row>
    <row r="3" spans="1:2" x14ac:dyDescent="0.3">
      <c r="A3" s="70" t="s">
        <v>7</v>
      </c>
      <c r="B3" s="131">
        <v>392</v>
      </c>
    </row>
    <row r="4" spans="1:2" x14ac:dyDescent="0.3">
      <c r="A4" s="70" t="s">
        <v>9</v>
      </c>
      <c r="B4" s="131">
        <v>1</v>
      </c>
    </row>
    <row r="5" spans="1:2" x14ac:dyDescent="0.3">
      <c r="A5" s="70" t="s">
        <v>273</v>
      </c>
      <c r="B5" s="131">
        <v>1375</v>
      </c>
    </row>
    <row r="6" spans="1:2" x14ac:dyDescent="0.3">
      <c r="A6" s="70" t="s">
        <v>11</v>
      </c>
      <c r="B6" s="131">
        <v>1175</v>
      </c>
    </row>
    <row r="7" spans="1:2" x14ac:dyDescent="0.3">
      <c r="A7" s="70" t="s">
        <v>276</v>
      </c>
      <c r="B7" s="131">
        <v>470</v>
      </c>
    </row>
    <row r="8" spans="1:2" x14ac:dyDescent="0.3">
      <c r="A8" s="70" t="s">
        <v>17</v>
      </c>
      <c r="B8" s="131">
        <v>1646</v>
      </c>
    </row>
    <row r="9" spans="1:2" x14ac:dyDescent="0.3">
      <c r="A9" s="70" t="s">
        <v>18</v>
      </c>
      <c r="B9" s="131">
        <v>7406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CA1-2255-40D7-9F6C-D0461F832243}">
  <sheetPr codeName="Sheet2">
    <tabColor rgb="FF00B050"/>
  </sheetPr>
  <dimension ref="A1:X133"/>
  <sheetViews>
    <sheetView tabSelected="1" topLeftCell="A48" workbookViewId="0">
      <selection activeCell="M6" sqref="M6"/>
    </sheetView>
  </sheetViews>
  <sheetFormatPr defaultColWidth="8.88671875" defaultRowHeight="18" customHeight="1" x14ac:dyDescent="0.3"/>
  <cols>
    <col min="1" max="1" width="12.44140625" customWidth="1"/>
    <col min="2" max="2" width="10.6640625" customWidth="1"/>
    <col min="3" max="3" width="8" customWidth="1"/>
    <col min="4" max="4" width="10.6640625" customWidth="1"/>
    <col min="5" max="5" width="10.88671875" customWidth="1"/>
    <col min="6" max="6" width="27.6640625" customWidth="1"/>
    <col min="7" max="7" width="11.5546875" customWidth="1"/>
    <col min="8" max="8" width="9.33203125" customWidth="1"/>
    <col min="9" max="9" width="56.88671875" bestFit="1" customWidth="1"/>
    <col min="13" max="13" width="10.6640625" customWidth="1"/>
    <col min="14" max="14" width="13.33203125" customWidth="1"/>
    <col min="15" max="15" width="11.33203125" customWidth="1"/>
    <col min="16" max="16" width="10.5546875" customWidth="1"/>
    <col min="18" max="18" width="10.88671875" bestFit="1" customWidth="1"/>
    <col min="19" max="19" width="11.88671875" bestFit="1" customWidth="1"/>
    <col min="20" max="20" width="13.88671875" customWidth="1"/>
    <col min="21" max="21" width="14.6640625" customWidth="1"/>
  </cols>
  <sheetData>
    <row r="1" spans="1:24" ht="18" customHeight="1" x14ac:dyDescent="0.3">
      <c r="A1" s="121" t="s">
        <v>234</v>
      </c>
      <c r="B1" s="121" t="s">
        <v>22</v>
      </c>
      <c r="C1" s="121" t="s">
        <v>0</v>
      </c>
      <c r="D1" s="1" t="s">
        <v>38</v>
      </c>
      <c r="E1" s="1" t="s">
        <v>235</v>
      </c>
      <c r="F1" s="1" t="s">
        <v>236</v>
      </c>
      <c r="G1" s="121" t="s">
        <v>237</v>
      </c>
      <c r="H1" s="121" t="s">
        <v>238</v>
      </c>
      <c r="I1" s="1" t="s">
        <v>333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29</v>
      </c>
      <c r="O1" s="1" t="s">
        <v>335</v>
      </c>
      <c r="P1" s="1" t="s">
        <v>336</v>
      </c>
      <c r="Q1" s="1" t="s">
        <v>243</v>
      </c>
      <c r="R1" s="1" t="s">
        <v>337</v>
      </c>
      <c r="S1" s="1" t="s">
        <v>244</v>
      </c>
      <c r="T1" s="1" t="s">
        <v>245</v>
      </c>
      <c r="U1" s="1" t="s">
        <v>246</v>
      </c>
      <c r="V1" s="1" t="s">
        <v>37</v>
      </c>
      <c r="W1" s="122" t="s">
        <v>334</v>
      </c>
      <c r="X1" s="1" t="s">
        <v>247</v>
      </c>
    </row>
    <row r="2" spans="1:24" ht="18" customHeight="1" x14ac:dyDescent="0.3">
      <c r="A2" s="123">
        <v>45255</v>
      </c>
      <c r="B2" s="124" t="s">
        <v>11</v>
      </c>
      <c r="C2" s="124" t="s">
        <v>46</v>
      </c>
      <c r="D2" t="s">
        <v>11</v>
      </c>
      <c r="E2" t="s">
        <v>11</v>
      </c>
      <c r="F2" t="s">
        <v>248</v>
      </c>
      <c r="G2" t="s">
        <v>34</v>
      </c>
      <c r="I2" t="s">
        <v>63</v>
      </c>
      <c r="J2">
        <v>17</v>
      </c>
      <c r="K2">
        <v>17</v>
      </c>
      <c r="N2">
        <f>SUM(DataEntry[[#This Row],[Men]:[Girls]])</f>
        <v>34</v>
      </c>
      <c r="O2">
        <v>17</v>
      </c>
      <c r="P2">
        <v>17</v>
      </c>
      <c r="S2">
        <f>SUM(DataEntry[[#This Row],[New_Men]:[New_Girls]])</f>
        <v>34</v>
      </c>
      <c r="W2" s="125" t="str">
        <f>TEXT(DataEntry[[#This Row],[Date]],"mmm/yy")</f>
        <v>Nov/23</v>
      </c>
      <c r="X2" s="125" t="str">
        <f t="shared" ref="X2:X65" si="0">IF(S2&lt;N2,"pass","to validate")</f>
        <v>to validate</v>
      </c>
    </row>
    <row r="3" spans="1:24" ht="18" customHeight="1" x14ac:dyDescent="0.3">
      <c r="A3" s="123">
        <v>45257</v>
      </c>
      <c r="B3" s="124" t="s">
        <v>11</v>
      </c>
      <c r="C3" t="s">
        <v>46</v>
      </c>
      <c r="D3" t="s">
        <v>3</v>
      </c>
      <c r="E3" t="s">
        <v>3</v>
      </c>
      <c r="F3" t="s">
        <v>249</v>
      </c>
      <c r="G3" t="s">
        <v>34</v>
      </c>
      <c r="I3" t="s">
        <v>63</v>
      </c>
      <c r="K3">
        <v>45</v>
      </c>
      <c r="M3">
        <v>5</v>
      </c>
      <c r="N3">
        <f>SUM(DataEntry[[#This Row],[Men]:[Girls]])</f>
        <v>50</v>
      </c>
      <c r="P3">
        <v>45</v>
      </c>
      <c r="R3">
        <v>5</v>
      </c>
      <c r="S3">
        <f>SUM(DataEntry[[#This Row],[New_Men]:[New_Girls]])</f>
        <v>50</v>
      </c>
      <c r="W3" s="125" t="str">
        <f>TEXT(DataEntry[[#This Row],[Date]],"mmm/yy")</f>
        <v>Nov/23</v>
      </c>
      <c r="X3" s="125" t="str">
        <f t="shared" si="0"/>
        <v>to validate</v>
      </c>
    </row>
    <row r="4" spans="1:24" ht="18" customHeight="1" x14ac:dyDescent="0.3">
      <c r="A4" s="123">
        <v>45257</v>
      </c>
      <c r="B4" s="124" t="s">
        <v>11</v>
      </c>
      <c r="C4" t="s">
        <v>46</v>
      </c>
      <c r="D4" t="s">
        <v>3</v>
      </c>
      <c r="E4" t="s">
        <v>3</v>
      </c>
      <c r="F4" t="s">
        <v>250</v>
      </c>
      <c r="G4" t="s">
        <v>34</v>
      </c>
      <c r="I4" t="s">
        <v>63</v>
      </c>
      <c r="J4">
        <v>11</v>
      </c>
      <c r="K4">
        <v>38</v>
      </c>
      <c r="M4">
        <v>1</v>
      </c>
      <c r="N4">
        <f>SUM(DataEntry[[#This Row],[Men]:[Girls]])</f>
        <v>50</v>
      </c>
      <c r="O4">
        <v>11</v>
      </c>
      <c r="P4">
        <v>38</v>
      </c>
      <c r="R4">
        <v>1</v>
      </c>
      <c r="S4">
        <f>SUM(DataEntry[[#This Row],[New_Men]:[New_Girls]])</f>
        <v>50</v>
      </c>
      <c r="W4" s="125" t="str">
        <f>TEXT(DataEntry[[#This Row],[Date]],"mmm/yy")</f>
        <v>Nov/23</v>
      </c>
      <c r="X4" s="125" t="str">
        <f t="shared" si="0"/>
        <v>to validate</v>
      </c>
    </row>
    <row r="5" spans="1:24" ht="18" customHeight="1" x14ac:dyDescent="0.3">
      <c r="A5" s="123">
        <v>45257</v>
      </c>
      <c r="B5" s="124" t="s">
        <v>11</v>
      </c>
      <c r="C5" t="s">
        <v>46</v>
      </c>
      <c r="D5" t="s">
        <v>3</v>
      </c>
      <c r="E5" t="s">
        <v>3</v>
      </c>
      <c r="F5" t="s">
        <v>120</v>
      </c>
      <c r="G5" t="s">
        <v>34</v>
      </c>
      <c r="I5" t="s">
        <v>63</v>
      </c>
      <c r="J5">
        <v>4</v>
      </c>
      <c r="K5">
        <v>42</v>
      </c>
      <c r="M5">
        <v>4</v>
      </c>
      <c r="N5">
        <f>SUM(DataEntry[[#This Row],[Men]:[Girls]])</f>
        <v>50</v>
      </c>
      <c r="O5">
        <v>4</v>
      </c>
      <c r="P5">
        <v>42</v>
      </c>
      <c r="R5">
        <v>4</v>
      </c>
      <c r="S5">
        <f>SUM(DataEntry[[#This Row],[New_Men]:[New_Girls]])</f>
        <v>50</v>
      </c>
      <c r="W5" s="125" t="str">
        <f>TEXT(DataEntry[[#This Row],[Date]],"mmm/yy")</f>
        <v>Nov/23</v>
      </c>
      <c r="X5" s="125" t="str">
        <f t="shared" si="0"/>
        <v>to validate</v>
      </c>
    </row>
    <row r="6" spans="1:24" ht="18" customHeight="1" x14ac:dyDescent="0.3">
      <c r="A6" s="123">
        <v>45258</v>
      </c>
      <c r="B6" s="124" t="s">
        <v>11</v>
      </c>
      <c r="C6" t="s">
        <v>46</v>
      </c>
      <c r="D6" t="s">
        <v>3</v>
      </c>
      <c r="E6" t="s">
        <v>251</v>
      </c>
      <c r="F6" t="s">
        <v>252</v>
      </c>
      <c r="G6" t="s">
        <v>34</v>
      </c>
      <c r="I6" t="s">
        <v>63</v>
      </c>
      <c r="J6">
        <v>13</v>
      </c>
      <c r="K6">
        <v>35</v>
      </c>
      <c r="M6">
        <v>2</v>
      </c>
      <c r="N6">
        <f>SUM(DataEntry[[#This Row],[Men]:[Girls]])</f>
        <v>50</v>
      </c>
      <c r="O6">
        <v>13</v>
      </c>
      <c r="P6">
        <v>35</v>
      </c>
      <c r="R6">
        <v>2</v>
      </c>
      <c r="S6">
        <f>SUM(DataEntry[[#This Row],[New_Men]:[New_Girls]])</f>
        <v>50</v>
      </c>
      <c r="W6" s="125" t="str">
        <f>TEXT(DataEntry[[#This Row],[Date]],"mmm/yy")</f>
        <v>Nov/23</v>
      </c>
      <c r="X6" s="125" t="str">
        <f t="shared" si="0"/>
        <v>to validate</v>
      </c>
    </row>
    <row r="7" spans="1:24" ht="18" customHeight="1" x14ac:dyDescent="0.3">
      <c r="A7" s="123">
        <v>45258</v>
      </c>
      <c r="B7" s="124" t="s">
        <v>11</v>
      </c>
      <c r="C7" t="s">
        <v>46</v>
      </c>
      <c r="D7" t="s">
        <v>3</v>
      </c>
      <c r="E7" t="s">
        <v>251</v>
      </c>
      <c r="F7" t="s">
        <v>252</v>
      </c>
      <c r="G7" t="s">
        <v>34</v>
      </c>
      <c r="I7" t="s">
        <v>63</v>
      </c>
      <c r="J7">
        <v>9</v>
      </c>
      <c r="K7">
        <v>28</v>
      </c>
      <c r="L7">
        <v>5</v>
      </c>
      <c r="M7">
        <v>8</v>
      </c>
      <c r="N7">
        <f>SUM(DataEntry[[#This Row],[Men]:[Girls]])</f>
        <v>50</v>
      </c>
      <c r="O7">
        <v>9</v>
      </c>
      <c r="P7">
        <v>28</v>
      </c>
      <c r="Q7">
        <v>5</v>
      </c>
      <c r="R7">
        <v>8</v>
      </c>
      <c r="S7">
        <f>SUM(DataEntry[[#This Row],[New_Men]:[New_Girls]])</f>
        <v>50</v>
      </c>
      <c r="W7" s="125" t="str">
        <f>TEXT(DataEntry[[#This Row],[Date]],"mmm/yy")</f>
        <v>Nov/23</v>
      </c>
      <c r="X7" s="125" t="str">
        <f t="shared" si="0"/>
        <v>to validate</v>
      </c>
    </row>
    <row r="8" spans="1:24" ht="18" customHeight="1" x14ac:dyDescent="0.3">
      <c r="A8" s="123">
        <v>45258</v>
      </c>
      <c r="B8" s="124" t="s">
        <v>11</v>
      </c>
      <c r="C8" t="s">
        <v>46</v>
      </c>
      <c r="D8" t="s">
        <v>3</v>
      </c>
      <c r="E8" t="s">
        <v>251</v>
      </c>
      <c r="F8" t="s">
        <v>252</v>
      </c>
      <c r="G8" t="s">
        <v>34</v>
      </c>
      <c r="I8" t="s">
        <v>63</v>
      </c>
      <c r="J8">
        <v>9</v>
      </c>
      <c r="K8">
        <v>37</v>
      </c>
      <c r="M8">
        <v>4</v>
      </c>
      <c r="N8">
        <f>SUM(DataEntry[[#This Row],[Men]:[Girls]])</f>
        <v>50</v>
      </c>
      <c r="O8">
        <v>9</v>
      </c>
      <c r="P8">
        <v>37</v>
      </c>
      <c r="R8">
        <v>4</v>
      </c>
      <c r="S8">
        <f>SUM(DataEntry[[#This Row],[New_Men]:[New_Girls]])</f>
        <v>50</v>
      </c>
      <c r="W8" s="125" t="str">
        <f>TEXT(DataEntry[[#This Row],[Date]],"mmm/yy")</f>
        <v>Nov/23</v>
      </c>
      <c r="X8" s="125" t="str">
        <f t="shared" si="0"/>
        <v>to validate</v>
      </c>
    </row>
    <row r="9" spans="1:24" ht="18" customHeight="1" x14ac:dyDescent="0.3">
      <c r="A9" s="123">
        <v>45258</v>
      </c>
      <c r="B9" s="124" t="s">
        <v>11</v>
      </c>
      <c r="C9" t="s">
        <v>46</v>
      </c>
      <c r="D9" t="s">
        <v>3</v>
      </c>
      <c r="E9" t="s">
        <v>3</v>
      </c>
      <c r="F9" t="s">
        <v>253</v>
      </c>
      <c r="G9" t="s">
        <v>34</v>
      </c>
      <c r="I9" t="s">
        <v>63</v>
      </c>
      <c r="J9">
        <v>14</v>
      </c>
      <c r="K9">
        <v>115</v>
      </c>
      <c r="M9">
        <v>1</v>
      </c>
      <c r="N9">
        <f>SUM(DataEntry[[#This Row],[Men]:[Girls]])</f>
        <v>130</v>
      </c>
      <c r="O9">
        <v>14</v>
      </c>
      <c r="P9">
        <v>115</v>
      </c>
      <c r="R9">
        <v>1</v>
      </c>
      <c r="S9">
        <f>SUM(DataEntry[[#This Row],[New_Men]:[New_Girls]])</f>
        <v>130</v>
      </c>
      <c r="W9" s="125" t="str">
        <f>TEXT(DataEntry[[#This Row],[Date]],"mmm/yy")</f>
        <v>Nov/23</v>
      </c>
      <c r="X9" s="125" t="str">
        <f t="shared" si="0"/>
        <v>to validate</v>
      </c>
    </row>
    <row r="10" spans="1:24" ht="18" customHeight="1" x14ac:dyDescent="0.3">
      <c r="A10" s="123">
        <v>45258</v>
      </c>
      <c r="B10" s="124" t="s">
        <v>11</v>
      </c>
      <c r="C10" t="s">
        <v>46</v>
      </c>
      <c r="D10" t="s">
        <v>3</v>
      </c>
      <c r="E10" t="s">
        <v>9</v>
      </c>
      <c r="F10" t="s">
        <v>252</v>
      </c>
      <c r="G10" t="s">
        <v>34</v>
      </c>
      <c r="I10" t="s">
        <v>63</v>
      </c>
      <c r="J10">
        <v>15</v>
      </c>
      <c r="K10">
        <v>21</v>
      </c>
      <c r="L10">
        <v>9</v>
      </c>
      <c r="M10">
        <v>5</v>
      </c>
      <c r="N10">
        <f>SUM(DataEntry[[#This Row],[Men]:[Girls]])</f>
        <v>50</v>
      </c>
      <c r="O10">
        <v>15</v>
      </c>
      <c r="P10">
        <v>21</v>
      </c>
      <c r="Q10">
        <v>9</v>
      </c>
      <c r="R10">
        <v>5</v>
      </c>
      <c r="S10">
        <f>SUM(DataEntry[[#This Row],[New_Men]:[New_Girls]])</f>
        <v>50</v>
      </c>
      <c r="W10" s="125" t="str">
        <f>TEXT(DataEntry[[#This Row],[Date]],"mmm/yy")</f>
        <v>Nov/23</v>
      </c>
      <c r="X10" s="125" t="str">
        <f t="shared" si="0"/>
        <v>to validate</v>
      </c>
    </row>
    <row r="11" spans="1:24" ht="18" customHeight="1" x14ac:dyDescent="0.3">
      <c r="A11" s="123">
        <v>45258</v>
      </c>
      <c r="B11" s="124" t="s">
        <v>11</v>
      </c>
      <c r="C11" t="s">
        <v>46</v>
      </c>
      <c r="D11" t="s">
        <v>3</v>
      </c>
      <c r="E11" t="s">
        <v>9</v>
      </c>
      <c r="F11" t="s">
        <v>252</v>
      </c>
      <c r="G11" t="s">
        <v>34</v>
      </c>
      <c r="I11" t="s">
        <v>63</v>
      </c>
      <c r="J11">
        <v>2</v>
      </c>
      <c r="K11">
        <v>35</v>
      </c>
      <c r="L11">
        <v>3</v>
      </c>
      <c r="M11">
        <v>10</v>
      </c>
      <c r="N11">
        <f>SUM(DataEntry[[#This Row],[Men]:[Girls]])</f>
        <v>50</v>
      </c>
      <c r="O11">
        <v>2</v>
      </c>
      <c r="P11">
        <v>35</v>
      </c>
      <c r="Q11">
        <v>3</v>
      </c>
      <c r="R11">
        <v>10</v>
      </c>
      <c r="S11">
        <f>SUM(DataEntry[[#This Row],[New_Men]:[New_Girls]])</f>
        <v>50</v>
      </c>
      <c r="W11" s="125" t="str">
        <f>TEXT(DataEntry[[#This Row],[Date]],"mmm/yy")</f>
        <v>Nov/23</v>
      </c>
      <c r="X11" s="125" t="str">
        <f t="shared" si="0"/>
        <v>to validate</v>
      </c>
    </row>
    <row r="12" spans="1:24" ht="18" customHeight="1" x14ac:dyDescent="0.3">
      <c r="A12" s="123">
        <v>45259</v>
      </c>
      <c r="B12" s="124" t="s">
        <v>11</v>
      </c>
      <c r="C12" t="s">
        <v>46</v>
      </c>
      <c r="D12" t="s">
        <v>11</v>
      </c>
      <c r="E12" t="s">
        <v>11</v>
      </c>
      <c r="F12" t="s">
        <v>142</v>
      </c>
      <c r="G12" t="s">
        <v>34</v>
      </c>
      <c r="I12" t="s">
        <v>63</v>
      </c>
      <c r="J12">
        <v>15</v>
      </c>
      <c r="K12">
        <v>35</v>
      </c>
      <c r="N12">
        <f>SUM(DataEntry[[#This Row],[Men]:[Girls]])</f>
        <v>50</v>
      </c>
      <c r="O12">
        <v>15</v>
      </c>
      <c r="P12">
        <v>35</v>
      </c>
      <c r="S12">
        <f>SUM(DataEntry[[#This Row],[New_Men]:[New_Girls]])</f>
        <v>50</v>
      </c>
      <c r="W12" s="125" t="str">
        <f>TEXT(DataEntry[[#This Row],[Date]],"mmm/yy")</f>
        <v>Nov/23</v>
      </c>
      <c r="X12" s="125" t="str">
        <f t="shared" si="0"/>
        <v>to validate</v>
      </c>
    </row>
    <row r="13" spans="1:24" ht="18" customHeight="1" x14ac:dyDescent="0.3">
      <c r="A13" s="123">
        <v>45259</v>
      </c>
      <c r="B13" s="124" t="s">
        <v>11</v>
      </c>
      <c r="C13" t="s">
        <v>46</v>
      </c>
      <c r="D13" t="s">
        <v>11</v>
      </c>
      <c r="E13" t="s">
        <v>11</v>
      </c>
      <c r="F13" t="s">
        <v>149</v>
      </c>
      <c r="G13" t="s">
        <v>34</v>
      </c>
      <c r="I13" t="s">
        <v>63</v>
      </c>
      <c r="J13">
        <v>50</v>
      </c>
      <c r="K13">
        <v>50</v>
      </c>
      <c r="N13">
        <f>SUM(DataEntry[[#This Row],[Men]:[Girls]])</f>
        <v>100</v>
      </c>
      <c r="O13">
        <v>50</v>
      </c>
      <c r="P13">
        <v>50</v>
      </c>
      <c r="S13">
        <f>SUM(DataEntry[[#This Row],[New_Men]:[New_Girls]])</f>
        <v>100</v>
      </c>
      <c r="W13" s="125" t="str">
        <f>TEXT(DataEntry[[#This Row],[Date]],"mmm/yy")</f>
        <v>Nov/23</v>
      </c>
      <c r="X13" s="125" t="str">
        <f t="shared" si="0"/>
        <v>to validate</v>
      </c>
    </row>
    <row r="14" spans="1:24" ht="18" customHeight="1" x14ac:dyDescent="0.3">
      <c r="A14" s="123">
        <v>45260</v>
      </c>
      <c r="B14" s="124" t="s">
        <v>11</v>
      </c>
      <c r="C14" t="s">
        <v>46</v>
      </c>
      <c r="D14" t="s">
        <v>11</v>
      </c>
      <c r="E14" t="s">
        <v>11</v>
      </c>
      <c r="F14" t="s">
        <v>175</v>
      </c>
      <c r="G14" t="s">
        <v>34</v>
      </c>
      <c r="I14" t="s">
        <v>63</v>
      </c>
      <c r="J14">
        <v>50</v>
      </c>
      <c r="K14">
        <v>37</v>
      </c>
      <c r="M14">
        <v>13</v>
      </c>
      <c r="N14">
        <f>SUM(DataEntry[[#This Row],[Men]:[Girls]])</f>
        <v>100</v>
      </c>
      <c r="O14">
        <v>50</v>
      </c>
      <c r="P14">
        <v>37</v>
      </c>
      <c r="R14">
        <v>13</v>
      </c>
      <c r="S14">
        <f>SUM(DataEntry[[#This Row],[New_Men]:[New_Girls]])</f>
        <v>100</v>
      </c>
      <c r="W14" s="125" t="str">
        <f>TEXT(DataEntry[[#This Row],[Date]],"mmm/yy")</f>
        <v>Nov/23</v>
      </c>
      <c r="X14" s="125" t="str">
        <f t="shared" si="0"/>
        <v>to validate</v>
      </c>
    </row>
    <row r="15" spans="1:24" ht="18" customHeight="1" x14ac:dyDescent="0.3">
      <c r="A15" s="123">
        <v>45261</v>
      </c>
      <c r="B15" s="124" t="s">
        <v>11</v>
      </c>
      <c r="C15" t="s">
        <v>46</v>
      </c>
      <c r="D15" t="s">
        <v>11</v>
      </c>
      <c r="E15" t="s">
        <v>11</v>
      </c>
      <c r="F15" t="s">
        <v>147</v>
      </c>
      <c r="G15" t="s">
        <v>34</v>
      </c>
      <c r="I15" t="s">
        <v>63</v>
      </c>
      <c r="J15">
        <v>38</v>
      </c>
      <c r="K15">
        <v>38</v>
      </c>
      <c r="N15">
        <f>SUM(DataEntry[[#This Row],[Men]:[Girls]])</f>
        <v>76</v>
      </c>
      <c r="O15">
        <v>38</v>
      </c>
      <c r="P15">
        <v>38</v>
      </c>
      <c r="S15">
        <f>SUM(DataEntry[[#This Row],[New_Men]:[New_Girls]])</f>
        <v>76</v>
      </c>
      <c r="W15" s="125" t="str">
        <f>TEXT(DataEntry[[#This Row],[Date]],"mmm/yy")</f>
        <v>Dec/23</v>
      </c>
      <c r="X15" s="125" t="str">
        <f t="shared" si="0"/>
        <v>to validate</v>
      </c>
    </row>
    <row r="16" spans="1:24" ht="18" customHeight="1" x14ac:dyDescent="0.3">
      <c r="A16" s="123">
        <v>45261</v>
      </c>
      <c r="B16" s="124" t="s">
        <v>11</v>
      </c>
      <c r="C16" t="s">
        <v>46</v>
      </c>
      <c r="D16" t="s">
        <v>11</v>
      </c>
      <c r="E16" t="s">
        <v>11</v>
      </c>
      <c r="F16" t="s">
        <v>167</v>
      </c>
      <c r="G16" t="s">
        <v>34</v>
      </c>
      <c r="I16" t="s">
        <v>63</v>
      </c>
      <c r="J16">
        <v>20</v>
      </c>
      <c r="K16">
        <v>40</v>
      </c>
      <c r="N16">
        <f>SUM(DataEntry[[#This Row],[Men]:[Girls]])</f>
        <v>60</v>
      </c>
      <c r="O16">
        <v>20</v>
      </c>
      <c r="P16">
        <v>40</v>
      </c>
      <c r="S16">
        <f>SUM(DataEntry[[#This Row],[New_Men]:[New_Girls]])</f>
        <v>60</v>
      </c>
      <c r="W16" s="125" t="str">
        <f>TEXT(DataEntry[[#This Row],[Date]],"mmm/yy")</f>
        <v>Dec/23</v>
      </c>
      <c r="X16" s="125" t="str">
        <f t="shared" si="0"/>
        <v>to validate</v>
      </c>
    </row>
    <row r="17" spans="1:24" ht="18" customHeight="1" x14ac:dyDescent="0.3">
      <c r="A17" s="123">
        <v>45262</v>
      </c>
      <c r="B17" s="124" t="s">
        <v>11</v>
      </c>
      <c r="C17" t="s">
        <v>46</v>
      </c>
      <c r="D17" t="s">
        <v>11</v>
      </c>
      <c r="E17" t="s">
        <v>11</v>
      </c>
      <c r="F17" t="s">
        <v>174</v>
      </c>
      <c r="G17" t="s">
        <v>34</v>
      </c>
      <c r="I17" t="s">
        <v>63</v>
      </c>
      <c r="J17">
        <v>29</v>
      </c>
      <c r="K17">
        <v>29</v>
      </c>
      <c r="N17">
        <f>SUM(DataEntry[[#This Row],[Men]:[Girls]])</f>
        <v>58</v>
      </c>
      <c r="O17">
        <v>29</v>
      </c>
      <c r="P17">
        <v>29</v>
      </c>
      <c r="S17">
        <f>SUM(DataEntry[[#This Row],[New_Men]:[New_Girls]])</f>
        <v>58</v>
      </c>
      <c r="W17" s="125" t="str">
        <f>TEXT(DataEntry[[#This Row],[Date]],"mmm/yy")</f>
        <v>Dec/23</v>
      </c>
      <c r="X17" s="125" t="str">
        <f t="shared" si="0"/>
        <v>to validate</v>
      </c>
    </row>
    <row r="18" spans="1:24" ht="18" customHeight="1" x14ac:dyDescent="0.3">
      <c r="A18" s="123">
        <v>45262</v>
      </c>
      <c r="B18" s="124" t="s">
        <v>11</v>
      </c>
      <c r="C18" t="s">
        <v>46</v>
      </c>
      <c r="D18" t="s">
        <v>11</v>
      </c>
      <c r="E18" t="s">
        <v>11</v>
      </c>
      <c r="F18" t="s">
        <v>177</v>
      </c>
      <c r="G18" t="s">
        <v>34</v>
      </c>
      <c r="I18" t="s">
        <v>63</v>
      </c>
      <c r="J18">
        <v>35</v>
      </c>
      <c r="K18">
        <v>15</v>
      </c>
      <c r="N18">
        <f>SUM(DataEntry[[#This Row],[Men]:[Girls]])</f>
        <v>50</v>
      </c>
      <c r="O18">
        <v>35</v>
      </c>
      <c r="P18">
        <v>15</v>
      </c>
      <c r="S18">
        <f>SUM(DataEntry[[#This Row],[New_Men]:[New_Girls]])</f>
        <v>50</v>
      </c>
      <c r="W18" s="125" t="str">
        <f>TEXT(DataEntry[[#This Row],[Date]],"mmm/yy")</f>
        <v>Dec/23</v>
      </c>
      <c r="X18" s="125" t="str">
        <f t="shared" si="0"/>
        <v>to validate</v>
      </c>
    </row>
    <row r="19" spans="1:24" ht="18" customHeight="1" x14ac:dyDescent="0.3">
      <c r="A19" s="123">
        <v>45264</v>
      </c>
      <c r="B19" s="124" t="s">
        <v>11</v>
      </c>
      <c r="C19" t="s">
        <v>43</v>
      </c>
      <c r="D19" t="s">
        <v>9</v>
      </c>
      <c r="E19" t="s">
        <v>9</v>
      </c>
      <c r="F19" t="s">
        <v>136</v>
      </c>
      <c r="G19" t="s">
        <v>34</v>
      </c>
      <c r="I19" t="s">
        <v>77</v>
      </c>
      <c r="K19">
        <v>1</v>
      </c>
      <c r="N19">
        <f>SUM(DataEntry[[#This Row],[Men]:[Girls]])</f>
        <v>1</v>
      </c>
      <c r="P19">
        <v>1</v>
      </c>
      <c r="S19">
        <f>SUM(DataEntry[[#This Row],[New_Men]:[New_Girls]])</f>
        <v>1</v>
      </c>
      <c r="W19" s="125" t="str">
        <f>TEXT(DataEntry[[#This Row],[Date]],"mmm/yy")</f>
        <v>Dec/23</v>
      </c>
      <c r="X19" s="125" t="str">
        <f t="shared" si="0"/>
        <v>to validate</v>
      </c>
    </row>
    <row r="20" spans="1:24" ht="18" customHeight="1" x14ac:dyDescent="0.3">
      <c r="A20" s="123">
        <v>45264</v>
      </c>
      <c r="B20" s="124" t="s">
        <v>11</v>
      </c>
      <c r="C20" t="s">
        <v>46</v>
      </c>
      <c r="D20" t="s">
        <v>3</v>
      </c>
      <c r="E20" t="s">
        <v>3</v>
      </c>
      <c r="F20" t="s">
        <v>136</v>
      </c>
      <c r="G20" t="s">
        <v>34</v>
      </c>
      <c r="I20" t="s">
        <v>79</v>
      </c>
      <c r="K20">
        <v>1</v>
      </c>
      <c r="N20">
        <f>SUM(DataEntry[[#This Row],[Men]:[Girls]])</f>
        <v>1</v>
      </c>
      <c r="P20">
        <v>1</v>
      </c>
      <c r="S20">
        <f>SUM(DataEntry[[#This Row],[New_Men]:[New_Girls]])</f>
        <v>1</v>
      </c>
      <c r="W20" s="125" t="str">
        <f>TEXT(DataEntry[[#This Row],[Date]],"mmm/yy")</f>
        <v>Dec/23</v>
      </c>
      <c r="X20" s="125" t="str">
        <f t="shared" si="0"/>
        <v>to validate</v>
      </c>
    </row>
    <row r="21" spans="1:24" ht="18" customHeight="1" x14ac:dyDescent="0.3">
      <c r="A21" s="123">
        <v>45264</v>
      </c>
      <c r="B21" s="124" t="s">
        <v>11</v>
      </c>
      <c r="C21" t="s">
        <v>46</v>
      </c>
      <c r="D21" t="s">
        <v>17</v>
      </c>
      <c r="E21" t="s">
        <v>254</v>
      </c>
      <c r="F21" t="s">
        <v>166</v>
      </c>
      <c r="G21" t="s">
        <v>34</v>
      </c>
      <c r="I21" t="s">
        <v>63</v>
      </c>
      <c r="J21">
        <v>2</v>
      </c>
      <c r="K21">
        <v>45</v>
      </c>
      <c r="N21">
        <f>SUM(DataEntry[[#This Row],[Men]:[Girls]])</f>
        <v>47</v>
      </c>
      <c r="O21">
        <v>2</v>
      </c>
      <c r="P21">
        <v>45</v>
      </c>
      <c r="S21">
        <f>SUM(DataEntry[[#This Row],[New_Men]:[New_Girls]])</f>
        <v>47</v>
      </c>
      <c r="W21" s="125" t="str">
        <f>TEXT(DataEntry[[#This Row],[Date]],"mmm/yy")</f>
        <v>Dec/23</v>
      </c>
      <c r="X21" s="125" t="str">
        <f t="shared" si="0"/>
        <v>to validate</v>
      </c>
    </row>
    <row r="22" spans="1:24" ht="18" customHeight="1" x14ac:dyDescent="0.3">
      <c r="A22" s="123">
        <v>45264</v>
      </c>
      <c r="B22" s="124" t="s">
        <v>11</v>
      </c>
      <c r="C22" t="s">
        <v>46</v>
      </c>
      <c r="D22" t="s">
        <v>17</v>
      </c>
      <c r="E22" t="s">
        <v>254</v>
      </c>
      <c r="F22" t="s">
        <v>255</v>
      </c>
      <c r="G22" t="s">
        <v>34</v>
      </c>
      <c r="I22" t="s">
        <v>63</v>
      </c>
      <c r="J22">
        <v>14</v>
      </c>
      <c r="K22">
        <v>176</v>
      </c>
      <c r="L22">
        <v>5</v>
      </c>
      <c r="M22">
        <v>10</v>
      </c>
      <c r="N22">
        <f>SUM(DataEntry[[#This Row],[Men]:[Girls]])</f>
        <v>205</v>
      </c>
      <c r="O22">
        <v>14</v>
      </c>
      <c r="P22">
        <v>176</v>
      </c>
      <c r="Q22">
        <v>5</v>
      </c>
      <c r="R22">
        <v>10</v>
      </c>
      <c r="S22">
        <f>SUM(DataEntry[[#This Row],[New_Men]:[New_Girls]])</f>
        <v>205</v>
      </c>
      <c r="W22" s="125" t="str">
        <f>TEXT(DataEntry[[#This Row],[Date]],"mmm/yy")</f>
        <v>Dec/23</v>
      </c>
      <c r="X22" s="125" t="str">
        <f t="shared" si="0"/>
        <v>to validate</v>
      </c>
    </row>
    <row r="23" spans="1:24" ht="18" customHeight="1" x14ac:dyDescent="0.3">
      <c r="A23" s="123">
        <v>45265</v>
      </c>
      <c r="B23" s="124" t="s">
        <v>11</v>
      </c>
      <c r="C23" t="s">
        <v>46</v>
      </c>
      <c r="D23" t="s">
        <v>11</v>
      </c>
      <c r="E23" t="s">
        <v>11</v>
      </c>
      <c r="F23" t="s">
        <v>151</v>
      </c>
      <c r="G23" t="s">
        <v>34</v>
      </c>
      <c r="I23" t="s">
        <v>63</v>
      </c>
      <c r="J23">
        <v>15</v>
      </c>
      <c r="K23">
        <v>45</v>
      </c>
      <c r="N23">
        <f>SUM(DataEntry[[#This Row],[Men]:[Girls]])</f>
        <v>60</v>
      </c>
      <c r="O23">
        <v>15</v>
      </c>
      <c r="P23">
        <v>45</v>
      </c>
      <c r="S23">
        <f>SUM(DataEntry[[#This Row],[New_Men]:[New_Girls]])</f>
        <v>60</v>
      </c>
      <c r="W23" s="125" t="str">
        <f>TEXT(DataEntry[[#This Row],[Date]],"mmm/yy")</f>
        <v>Dec/23</v>
      </c>
      <c r="X23" s="125" t="str">
        <f t="shared" si="0"/>
        <v>to validate</v>
      </c>
    </row>
    <row r="24" spans="1:24" ht="18" customHeight="1" x14ac:dyDescent="0.3">
      <c r="A24" s="123">
        <v>45265</v>
      </c>
      <c r="B24" s="124" t="s">
        <v>11</v>
      </c>
      <c r="C24" t="s">
        <v>46</v>
      </c>
      <c r="D24" t="s">
        <v>11</v>
      </c>
      <c r="E24" t="s">
        <v>11</v>
      </c>
      <c r="F24" t="s">
        <v>168</v>
      </c>
      <c r="G24" t="s">
        <v>34</v>
      </c>
      <c r="I24" t="s">
        <v>63</v>
      </c>
      <c r="J24">
        <v>5</v>
      </c>
      <c r="K24">
        <v>45</v>
      </c>
      <c r="N24">
        <f>SUM(DataEntry[[#This Row],[Men]:[Girls]])</f>
        <v>50</v>
      </c>
      <c r="O24">
        <v>5</v>
      </c>
      <c r="P24">
        <v>45</v>
      </c>
      <c r="S24">
        <f>SUM(DataEntry[[#This Row],[New_Men]:[New_Girls]])</f>
        <v>50</v>
      </c>
      <c r="W24" s="125" t="str">
        <f>TEXT(DataEntry[[#This Row],[Date]],"mmm/yy")</f>
        <v>Dec/23</v>
      </c>
      <c r="X24" s="125" t="str">
        <f t="shared" si="0"/>
        <v>to validate</v>
      </c>
    </row>
    <row r="25" spans="1:24" ht="18" customHeight="1" x14ac:dyDescent="0.3">
      <c r="A25" s="123">
        <v>45265</v>
      </c>
      <c r="B25" s="124" t="s">
        <v>11</v>
      </c>
      <c r="C25" t="s">
        <v>46</v>
      </c>
      <c r="D25" t="s">
        <v>11</v>
      </c>
      <c r="E25" t="s">
        <v>11</v>
      </c>
      <c r="F25" t="s">
        <v>169</v>
      </c>
      <c r="G25" t="s">
        <v>34</v>
      </c>
      <c r="I25" t="s">
        <v>63</v>
      </c>
      <c r="J25">
        <v>10</v>
      </c>
      <c r="K25">
        <v>40</v>
      </c>
      <c r="N25">
        <f>SUM(DataEntry[[#This Row],[Men]:[Girls]])</f>
        <v>50</v>
      </c>
      <c r="O25">
        <v>10</v>
      </c>
      <c r="P25">
        <v>40</v>
      </c>
      <c r="S25">
        <f>SUM(DataEntry[[#This Row],[New_Men]:[New_Girls]])</f>
        <v>50</v>
      </c>
      <c r="W25" s="125" t="str">
        <f>TEXT(DataEntry[[#This Row],[Date]],"mmm/yy")</f>
        <v>Dec/23</v>
      </c>
      <c r="X25" s="125" t="str">
        <f t="shared" si="0"/>
        <v>to validate</v>
      </c>
    </row>
    <row r="26" spans="1:24" ht="18" customHeight="1" x14ac:dyDescent="0.3">
      <c r="A26" s="123">
        <v>45266</v>
      </c>
      <c r="B26" s="124" t="s">
        <v>11</v>
      </c>
      <c r="C26" t="s">
        <v>46</v>
      </c>
      <c r="D26" t="s">
        <v>17</v>
      </c>
      <c r="E26" t="s">
        <v>17</v>
      </c>
      <c r="F26" t="s">
        <v>160</v>
      </c>
      <c r="G26" t="s">
        <v>34</v>
      </c>
      <c r="I26" t="s">
        <v>63</v>
      </c>
      <c r="J26">
        <v>5</v>
      </c>
      <c r="K26">
        <v>56</v>
      </c>
      <c r="M26">
        <v>3</v>
      </c>
      <c r="N26">
        <f>SUM(DataEntry[[#This Row],[Men]:[Girls]])</f>
        <v>64</v>
      </c>
      <c r="O26">
        <v>5</v>
      </c>
      <c r="P26">
        <v>56</v>
      </c>
      <c r="R26">
        <v>3</v>
      </c>
      <c r="S26">
        <f>SUM(DataEntry[[#This Row],[New_Men]:[New_Girls]])</f>
        <v>64</v>
      </c>
      <c r="W26" s="125" t="str">
        <f>TEXT(DataEntry[[#This Row],[Date]],"mmm/yy")</f>
        <v>Dec/23</v>
      </c>
      <c r="X26" s="125" t="str">
        <f t="shared" si="0"/>
        <v>to validate</v>
      </c>
    </row>
    <row r="27" spans="1:24" ht="18" customHeight="1" x14ac:dyDescent="0.3">
      <c r="A27" s="123">
        <v>45266</v>
      </c>
      <c r="B27" s="124" t="s">
        <v>11</v>
      </c>
      <c r="C27" t="s">
        <v>46</v>
      </c>
      <c r="D27" t="s">
        <v>17</v>
      </c>
      <c r="E27" t="s">
        <v>17</v>
      </c>
      <c r="F27" t="s">
        <v>256</v>
      </c>
      <c r="G27" t="s">
        <v>34</v>
      </c>
      <c r="I27" t="s">
        <v>63</v>
      </c>
      <c r="J27">
        <v>2</v>
      </c>
      <c r="K27">
        <v>30</v>
      </c>
      <c r="L27">
        <v>1</v>
      </c>
      <c r="M27">
        <v>3</v>
      </c>
      <c r="N27">
        <f>SUM(DataEntry[[#This Row],[Men]:[Girls]])</f>
        <v>36</v>
      </c>
      <c r="O27">
        <v>2</v>
      </c>
      <c r="P27">
        <v>30</v>
      </c>
      <c r="Q27">
        <v>1</v>
      </c>
      <c r="R27">
        <v>3</v>
      </c>
      <c r="S27">
        <f>SUM(DataEntry[[#This Row],[New_Men]:[New_Girls]])</f>
        <v>36</v>
      </c>
      <c r="W27" s="125" t="str">
        <f>TEXT(DataEntry[[#This Row],[Date]],"mmm/yy")</f>
        <v>Dec/23</v>
      </c>
      <c r="X27" s="125" t="str">
        <f t="shared" si="0"/>
        <v>to validate</v>
      </c>
    </row>
    <row r="28" spans="1:24" ht="18" customHeight="1" x14ac:dyDescent="0.3">
      <c r="A28" s="123">
        <v>45267</v>
      </c>
      <c r="B28" s="124" t="s">
        <v>11</v>
      </c>
      <c r="C28" t="s">
        <v>46</v>
      </c>
      <c r="D28" t="s">
        <v>17</v>
      </c>
      <c r="E28" t="s">
        <v>17</v>
      </c>
      <c r="F28" t="s">
        <v>257</v>
      </c>
      <c r="G28" t="s">
        <v>34</v>
      </c>
      <c r="I28" t="s">
        <v>63</v>
      </c>
      <c r="J28">
        <v>7</v>
      </c>
      <c r="K28">
        <v>31</v>
      </c>
      <c r="L28">
        <v>1</v>
      </c>
      <c r="M28">
        <v>4</v>
      </c>
      <c r="N28">
        <f>SUM(DataEntry[[#This Row],[Men]:[Girls]])</f>
        <v>43</v>
      </c>
      <c r="O28">
        <v>7</v>
      </c>
      <c r="P28">
        <v>31</v>
      </c>
      <c r="Q28">
        <v>1</v>
      </c>
      <c r="R28">
        <v>4</v>
      </c>
      <c r="S28">
        <f>SUM(DataEntry[[#This Row],[New_Men]:[New_Girls]])</f>
        <v>43</v>
      </c>
      <c r="W28" s="125" t="str">
        <f>TEXT(DataEntry[[#This Row],[Date]],"mmm/yy")</f>
        <v>Dec/23</v>
      </c>
      <c r="X28" s="125" t="str">
        <f t="shared" si="0"/>
        <v>to validate</v>
      </c>
    </row>
    <row r="29" spans="1:24" ht="18" customHeight="1" x14ac:dyDescent="0.3">
      <c r="A29" s="123">
        <v>45267</v>
      </c>
      <c r="B29" s="124" t="s">
        <v>11</v>
      </c>
      <c r="C29" t="s">
        <v>46</v>
      </c>
      <c r="D29" t="s">
        <v>17</v>
      </c>
      <c r="E29" t="s">
        <v>254</v>
      </c>
      <c r="F29" t="s">
        <v>144</v>
      </c>
      <c r="G29" t="s">
        <v>34</v>
      </c>
      <c r="I29" t="s">
        <v>63</v>
      </c>
      <c r="J29">
        <v>2</v>
      </c>
      <c r="K29">
        <v>53</v>
      </c>
      <c r="L29">
        <v>15</v>
      </c>
      <c r="M29">
        <v>37</v>
      </c>
      <c r="N29">
        <f>SUM(DataEntry[[#This Row],[Men]:[Girls]])</f>
        <v>107</v>
      </c>
      <c r="O29">
        <v>2</v>
      </c>
      <c r="P29">
        <v>53</v>
      </c>
      <c r="Q29">
        <v>15</v>
      </c>
      <c r="R29">
        <v>37</v>
      </c>
      <c r="S29">
        <f>SUM(DataEntry[[#This Row],[New_Men]:[New_Girls]])</f>
        <v>107</v>
      </c>
      <c r="W29" s="125" t="str">
        <f>TEXT(DataEntry[[#This Row],[Date]],"mmm/yy")</f>
        <v>Dec/23</v>
      </c>
      <c r="X29" s="125" t="str">
        <f t="shared" si="0"/>
        <v>to validate</v>
      </c>
    </row>
    <row r="30" spans="1:24" ht="18" customHeight="1" x14ac:dyDescent="0.3">
      <c r="A30" s="123">
        <v>45268</v>
      </c>
      <c r="B30" s="124" t="s">
        <v>11</v>
      </c>
      <c r="C30" t="s">
        <v>46</v>
      </c>
      <c r="D30" t="s">
        <v>17</v>
      </c>
      <c r="E30" t="s">
        <v>17</v>
      </c>
      <c r="F30" t="s">
        <v>153</v>
      </c>
      <c r="G30" t="s">
        <v>34</v>
      </c>
      <c r="I30" t="s">
        <v>63</v>
      </c>
      <c r="J30">
        <v>9</v>
      </c>
      <c r="K30">
        <v>61</v>
      </c>
      <c r="N30">
        <f>SUM(DataEntry[[#This Row],[Men]:[Girls]])</f>
        <v>70</v>
      </c>
      <c r="O30">
        <v>9</v>
      </c>
      <c r="P30">
        <v>61</v>
      </c>
      <c r="S30">
        <f>SUM(DataEntry[[#This Row],[New_Men]:[New_Girls]])</f>
        <v>70</v>
      </c>
      <c r="W30" s="125" t="str">
        <f>TEXT(DataEntry[[#This Row],[Date]],"mmm/yy")</f>
        <v>Dec/23</v>
      </c>
      <c r="X30" s="125" t="str">
        <f t="shared" si="0"/>
        <v>to validate</v>
      </c>
    </row>
    <row r="31" spans="1:24" ht="18" customHeight="1" x14ac:dyDescent="0.3">
      <c r="A31" s="123">
        <v>45268</v>
      </c>
      <c r="B31" s="124" t="s">
        <v>11</v>
      </c>
      <c r="C31" t="s">
        <v>46</v>
      </c>
      <c r="D31" t="s">
        <v>17</v>
      </c>
      <c r="E31" t="s">
        <v>17</v>
      </c>
      <c r="F31" t="s">
        <v>258</v>
      </c>
      <c r="G31" t="s">
        <v>34</v>
      </c>
      <c r="I31" t="s">
        <v>63</v>
      </c>
      <c r="J31">
        <v>6</v>
      </c>
      <c r="K31">
        <v>37</v>
      </c>
      <c r="N31">
        <f>SUM(DataEntry[[#This Row],[Men]:[Girls]])</f>
        <v>43</v>
      </c>
      <c r="O31">
        <v>6</v>
      </c>
      <c r="P31">
        <v>37</v>
      </c>
      <c r="S31">
        <f>SUM(DataEntry[[#This Row],[New_Men]:[New_Girls]])</f>
        <v>43</v>
      </c>
      <c r="W31" s="125" t="str">
        <f>TEXT(DataEntry[[#This Row],[Date]],"mmm/yy")</f>
        <v>Dec/23</v>
      </c>
      <c r="X31" s="125" t="str">
        <f t="shared" si="0"/>
        <v>to validate</v>
      </c>
    </row>
    <row r="32" spans="1:24" ht="18" customHeight="1" x14ac:dyDescent="0.3">
      <c r="A32" s="123">
        <v>45268</v>
      </c>
      <c r="B32" s="124" t="s">
        <v>11</v>
      </c>
      <c r="C32" t="s">
        <v>46</v>
      </c>
      <c r="D32" t="s">
        <v>3</v>
      </c>
      <c r="E32" t="s">
        <v>3</v>
      </c>
      <c r="F32" t="s">
        <v>259</v>
      </c>
      <c r="G32" t="s">
        <v>34</v>
      </c>
      <c r="I32" t="s">
        <v>77</v>
      </c>
      <c r="K32">
        <v>1</v>
      </c>
      <c r="N32">
        <f>SUM(DataEntry[[#This Row],[Men]:[Girls]])</f>
        <v>1</v>
      </c>
      <c r="P32">
        <v>1</v>
      </c>
      <c r="S32">
        <f>SUM(DataEntry[[#This Row],[New_Men]:[New_Girls]])</f>
        <v>1</v>
      </c>
      <c r="W32" s="125" t="str">
        <f>TEXT(DataEntry[[#This Row],[Date]],"mmm/yy")</f>
        <v>Dec/23</v>
      </c>
      <c r="X32" s="125" t="str">
        <f t="shared" si="0"/>
        <v>to validate</v>
      </c>
    </row>
    <row r="33" spans="1:24" ht="18" customHeight="1" x14ac:dyDescent="0.3">
      <c r="A33" s="123">
        <v>45268</v>
      </c>
      <c r="B33" s="124" t="s">
        <v>11</v>
      </c>
      <c r="C33" t="s">
        <v>46</v>
      </c>
      <c r="D33" t="s">
        <v>3</v>
      </c>
      <c r="E33" t="s">
        <v>3</v>
      </c>
      <c r="F33" t="s">
        <v>259</v>
      </c>
      <c r="G33" t="s">
        <v>34</v>
      </c>
      <c r="I33" t="s">
        <v>79</v>
      </c>
      <c r="K33">
        <v>1</v>
      </c>
      <c r="N33">
        <f>SUM(DataEntry[[#This Row],[Men]:[Girls]])</f>
        <v>1</v>
      </c>
      <c r="P33">
        <v>1</v>
      </c>
      <c r="S33">
        <f>SUM(DataEntry[[#This Row],[New_Men]:[New_Girls]])</f>
        <v>1</v>
      </c>
      <c r="W33" s="125" t="str">
        <f>TEXT(DataEntry[[#This Row],[Date]],"mmm/yy")</f>
        <v>Dec/23</v>
      </c>
      <c r="X33" s="125" t="str">
        <f t="shared" si="0"/>
        <v>to validate</v>
      </c>
    </row>
    <row r="34" spans="1:24" ht="18" customHeight="1" x14ac:dyDescent="0.3">
      <c r="A34" s="123">
        <v>45271</v>
      </c>
      <c r="B34" s="124" t="s">
        <v>11</v>
      </c>
      <c r="C34" t="s">
        <v>46</v>
      </c>
      <c r="D34" t="s">
        <v>11</v>
      </c>
      <c r="E34" t="s">
        <v>11</v>
      </c>
      <c r="F34" t="s">
        <v>167</v>
      </c>
      <c r="G34" t="s">
        <v>34</v>
      </c>
      <c r="I34" t="s">
        <v>52</v>
      </c>
      <c r="K34">
        <v>20</v>
      </c>
      <c r="N34">
        <f>SUM(DataEntry[[#This Row],[Men]:[Girls]])</f>
        <v>20</v>
      </c>
      <c r="P34">
        <v>20</v>
      </c>
      <c r="S34">
        <f>SUM(DataEntry[[#This Row],[New_Men]:[New_Girls]])</f>
        <v>20</v>
      </c>
      <c r="W34" s="125" t="str">
        <f>TEXT(DataEntry[[#This Row],[Date]],"mmm/yy")</f>
        <v>Dec/23</v>
      </c>
      <c r="X34" s="125" t="str">
        <f t="shared" si="0"/>
        <v>to validate</v>
      </c>
    </row>
    <row r="35" spans="1:24" ht="18" customHeight="1" x14ac:dyDescent="0.3">
      <c r="A35" s="123">
        <v>45272</v>
      </c>
      <c r="B35" s="124" t="s">
        <v>11</v>
      </c>
      <c r="C35" t="s">
        <v>46</v>
      </c>
      <c r="D35" t="s">
        <v>3</v>
      </c>
      <c r="E35" t="s">
        <v>3</v>
      </c>
      <c r="F35" t="s">
        <v>260</v>
      </c>
      <c r="G35" t="s">
        <v>34</v>
      </c>
      <c r="I35" t="s">
        <v>77</v>
      </c>
      <c r="K35">
        <v>1</v>
      </c>
      <c r="N35">
        <f>SUM(DataEntry[[#This Row],[Men]:[Girls]])</f>
        <v>1</v>
      </c>
      <c r="P35">
        <v>1</v>
      </c>
      <c r="S35">
        <f>SUM(DataEntry[[#This Row],[New_Men]:[New_Girls]])</f>
        <v>1</v>
      </c>
      <c r="W35" s="125" t="str">
        <f>TEXT(DataEntry[[#This Row],[Date]],"mmm/yy")</f>
        <v>Dec/23</v>
      </c>
      <c r="X35" s="125" t="str">
        <f t="shared" si="0"/>
        <v>to validate</v>
      </c>
    </row>
    <row r="36" spans="1:24" ht="18" customHeight="1" x14ac:dyDescent="0.3">
      <c r="A36" s="123">
        <v>45272</v>
      </c>
      <c r="B36" s="124" t="s">
        <v>11</v>
      </c>
      <c r="C36" t="s">
        <v>46</v>
      </c>
      <c r="D36" t="s">
        <v>3</v>
      </c>
      <c r="E36" t="s">
        <v>3</v>
      </c>
      <c r="F36" t="s">
        <v>260</v>
      </c>
      <c r="G36" t="s">
        <v>34</v>
      </c>
      <c r="I36" t="s">
        <v>79</v>
      </c>
      <c r="K36">
        <v>1</v>
      </c>
      <c r="N36">
        <f>SUM(DataEntry[[#This Row],[Men]:[Girls]])</f>
        <v>1</v>
      </c>
      <c r="P36">
        <v>1</v>
      </c>
      <c r="S36">
        <f>SUM(DataEntry[[#This Row],[New_Men]:[New_Girls]])</f>
        <v>1</v>
      </c>
      <c r="W36" s="125" t="str">
        <f>TEXT(DataEntry[[#This Row],[Date]],"mmm/yy")</f>
        <v>Dec/23</v>
      </c>
      <c r="X36" s="125" t="str">
        <f t="shared" si="0"/>
        <v>to validate</v>
      </c>
    </row>
    <row r="37" spans="1:24" ht="18" customHeight="1" x14ac:dyDescent="0.3">
      <c r="A37" s="123">
        <v>45273</v>
      </c>
      <c r="B37" s="124" t="s">
        <v>11</v>
      </c>
      <c r="C37" t="s">
        <v>46</v>
      </c>
      <c r="D37" t="s">
        <v>11</v>
      </c>
      <c r="E37" t="s">
        <v>11</v>
      </c>
      <c r="F37" t="s">
        <v>261</v>
      </c>
      <c r="G37" t="s">
        <v>34</v>
      </c>
      <c r="I37" t="s">
        <v>81</v>
      </c>
      <c r="K37">
        <v>1</v>
      </c>
      <c r="N37">
        <f>SUM(DataEntry[[#This Row],[Men]:[Girls]])</f>
        <v>1</v>
      </c>
      <c r="P37">
        <v>1</v>
      </c>
      <c r="S37">
        <f>SUM(DataEntry[[#This Row],[New_Men]:[New_Girls]])</f>
        <v>1</v>
      </c>
      <c r="W37" s="125" t="str">
        <f>TEXT(DataEntry[[#This Row],[Date]],"mmm/yy")</f>
        <v>Dec/23</v>
      </c>
      <c r="X37" s="125" t="str">
        <f t="shared" si="0"/>
        <v>to validate</v>
      </c>
    </row>
    <row r="38" spans="1:24" ht="18" customHeight="1" x14ac:dyDescent="0.3">
      <c r="A38" s="123">
        <v>45274</v>
      </c>
      <c r="B38" s="124" t="s">
        <v>11</v>
      </c>
      <c r="C38" t="s">
        <v>46</v>
      </c>
      <c r="D38" t="s">
        <v>11</v>
      </c>
      <c r="E38" t="s">
        <v>11</v>
      </c>
      <c r="F38" t="s">
        <v>262</v>
      </c>
      <c r="G38" t="s">
        <v>34</v>
      </c>
      <c r="I38" t="s">
        <v>77</v>
      </c>
      <c r="M38">
        <v>1</v>
      </c>
      <c r="N38">
        <f>SUM(DataEntry[[#This Row],[Men]:[Girls]])</f>
        <v>1</v>
      </c>
      <c r="R38">
        <v>1</v>
      </c>
      <c r="S38">
        <f>SUM(DataEntry[[#This Row],[New_Men]:[New_Girls]])</f>
        <v>1</v>
      </c>
      <c r="W38" s="125" t="str">
        <f>TEXT(DataEntry[[#This Row],[Date]],"mmm/yy")</f>
        <v>Dec/23</v>
      </c>
      <c r="X38" s="125" t="str">
        <f t="shared" si="0"/>
        <v>to validate</v>
      </c>
    </row>
    <row r="39" spans="1:24" ht="18" customHeight="1" x14ac:dyDescent="0.3">
      <c r="A39" s="123">
        <v>45274</v>
      </c>
      <c r="B39" s="124" t="s">
        <v>11</v>
      </c>
      <c r="C39" t="s">
        <v>46</v>
      </c>
      <c r="D39" t="s">
        <v>11</v>
      </c>
      <c r="E39" t="s">
        <v>11</v>
      </c>
      <c r="F39" t="s">
        <v>263</v>
      </c>
      <c r="G39" t="s">
        <v>34</v>
      </c>
      <c r="I39" t="s">
        <v>79</v>
      </c>
      <c r="K39">
        <v>1</v>
      </c>
      <c r="N39">
        <f>SUM(DataEntry[[#This Row],[Men]:[Girls]])</f>
        <v>1</v>
      </c>
      <c r="P39">
        <v>1</v>
      </c>
      <c r="S39">
        <f>SUM(DataEntry[[#This Row],[New_Men]:[New_Girls]])</f>
        <v>1</v>
      </c>
      <c r="W39" s="125" t="str">
        <f>TEXT(DataEntry[[#This Row],[Date]],"mmm/yy")</f>
        <v>Dec/23</v>
      </c>
      <c r="X39" s="125" t="str">
        <f t="shared" si="0"/>
        <v>to validate</v>
      </c>
    </row>
    <row r="40" spans="1:24" ht="18" customHeight="1" x14ac:dyDescent="0.3">
      <c r="A40" s="123">
        <v>45275</v>
      </c>
      <c r="B40" s="124" t="s">
        <v>11</v>
      </c>
      <c r="C40" t="s">
        <v>46</v>
      </c>
      <c r="D40" t="s">
        <v>11</v>
      </c>
      <c r="E40" t="s">
        <v>11</v>
      </c>
      <c r="F40" t="s">
        <v>261</v>
      </c>
      <c r="G40" t="s">
        <v>34</v>
      </c>
      <c r="I40" t="s">
        <v>79</v>
      </c>
      <c r="K40">
        <v>1</v>
      </c>
      <c r="N40">
        <f>SUM(DataEntry[[#This Row],[Men]:[Girls]])</f>
        <v>1</v>
      </c>
      <c r="P40">
        <v>1</v>
      </c>
      <c r="S40">
        <f>SUM(DataEntry[[#This Row],[New_Men]:[New_Girls]])</f>
        <v>1</v>
      </c>
      <c r="W40" s="125" t="str">
        <f>TEXT(DataEntry[[#This Row],[Date]],"mmm/yy")</f>
        <v>Dec/23</v>
      </c>
      <c r="X40" s="125" t="str">
        <f t="shared" si="0"/>
        <v>to validate</v>
      </c>
    </row>
    <row r="41" spans="1:24" ht="18" customHeight="1" x14ac:dyDescent="0.3">
      <c r="A41" s="123">
        <v>45276</v>
      </c>
      <c r="B41" s="124" t="s">
        <v>11</v>
      </c>
      <c r="C41" t="s">
        <v>46</v>
      </c>
      <c r="D41" t="s">
        <v>11</v>
      </c>
      <c r="E41" t="s">
        <v>11</v>
      </c>
      <c r="F41" t="s">
        <v>264</v>
      </c>
      <c r="G41" t="s">
        <v>34</v>
      </c>
      <c r="I41" t="s">
        <v>81</v>
      </c>
      <c r="K41">
        <v>1</v>
      </c>
      <c r="N41">
        <f>SUM(DataEntry[[#This Row],[Men]:[Girls]])</f>
        <v>1</v>
      </c>
      <c r="P41">
        <v>1</v>
      </c>
      <c r="S41">
        <f>SUM(DataEntry[[#This Row],[New_Men]:[New_Girls]])</f>
        <v>1</v>
      </c>
      <c r="W41" s="125" t="str">
        <f>TEXT(DataEntry[[#This Row],[Date]],"mmm/yy")</f>
        <v>Dec/23</v>
      </c>
      <c r="X41" s="125" t="str">
        <f t="shared" si="0"/>
        <v>to validate</v>
      </c>
    </row>
    <row r="42" spans="1:24" ht="18" customHeight="1" x14ac:dyDescent="0.3">
      <c r="A42" s="123">
        <v>45278</v>
      </c>
      <c r="B42" s="124" t="s">
        <v>11</v>
      </c>
      <c r="C42" t="s">
        <v>46</v>
      </c>
      <c r="D42" t="s">
        <v>3</v>
      </c>
      <c r="E42" t="s">
        <v>3</v>
      </c>
      <c r="F42" t="s">
        <v>249</v>
      </c>
      <c r="G42" t="s">
        <v>34</v>
      </c>
      <c r="I42" t="s">
        <v>75</v>
      </c>
      <c r="J42">
        <v>10</v>
      </c>
      <c r="K42">
        <v>10</v>
      </c>
      <c r="M42">
        <v>10</v>
      </c>
      <c r="N42">
        <f>SUM(DataEntry[[#This Row],[Men]:[Girls]])</f>
        <v>30</v>
      </c>
      <c r="O42">
        <v>10</v>
      </c>
      <c r="P42">
        <v>10</v>
      </c>
      <c r="R42">
        <v>10</v>
      </c>
      <c r="S42">
        <f>SUM(DataEntry[[#This Row],[New_Men]:[New_Girls]])</f>
        <v>30</v>
      </c>
      <c r="W42" s="125" t="str">
        <f>TEXT(DataEntry[[#This Row],[Date]],"mmm/yy")</f>
        <v>Dec/23</v>
      </c>
      <c r="X42" s="125" t="str">
        <f t="shared" si="0"/>
        <v>to validate</v>
      </c>
    </row>
    <row r="43" spans="1:24" ht="18" customHeight="1" x14ac:dyDescent="0.3">
      <c r="A43" s="123">
        <v>45278</v>
      </c>
      <c r="B43" s="124" t="s">
        <v>11</v>
      </c>
      <c r="C43" t="s">
        <v>46</v>
      </c>
      <c r="D43" t="s">
        <v>3</v>
      </c>
      <c r="E43" t="s">
        <v>9</v>
      </c>
      <c r="F43" t="s">
        <v>252</v>
      </c>
      <c r="G43" t="s">
        <v>34</v>
      </c>
      <c r="I43" t="s">
        <v>75</v>
      </c>
      <c r="J43">
        <v>3</v>
      </c>
      <c r="K43">
        <v>17</v>
      </c>
      <c r="L43">
        <v>9</v>
      </c>
      <c r="M43">
        <v>6</v>
      </c>
      <c r="N43">
        <f>SUM(DataEntry[[#This Row],[Men]:[Girls]])</f>
        <v>35</v>
      </c>
      <c r="O43">
        <v>3</v>
      </c>
      <c r="P43">
        <v>17</v>
      </c>
      <c r="Q43">
        <v>9</v>
      </c>
      <c r="R43">
        <v>6</v>
      </c>
      <c r="S43">
        <f>SUM(DataEntry[[#This Row],[New_Men]:[New_Girls]])</f>
        <v>35</v>
      </c>
      <c r="W43" s="125" t="str">
        <f>TEXT(DataEntry[[#This Row],[Date]],"mmm/yy")</f>
        <v>Dec/23</v>
      </c>
      <c r="X43" s="125" t="str">
        <f t="shared" si="0"/>
        <v>to validate</v>
      </c>
    </row>
    <row r="44" spans="1:24" ht="18" customHeight="1" x14ac:dyDescent="0.3">
      <c r="A44" s="123">
        <v>45278</v>
      </c>
      <c r="B44" s="124" t="s">
        <v>11</v>
      </c>
      <c r="C44" t="s">
        <v>46</v>
      </c>
      <c r="D44" t="s">
        <v>3</v>
      </c>
      <c r="E44" t="s">
        <v>3</v>
      </c>
      <c r="F44" t="s">
        <v>120</v>
      </c>
      <c r="G44" t="s">
        <v>34</v>
      </c>
      <c r="I44" t="s">
        <v>52</v>
      </c>
      <c r="K44">
        <v>20</v>
      </c>
      <c r="L44">
        <v>4</v>
      </c>
      <c r="M44">
        <v>16</v>
      </c>
      <c r="N44">
        <f>SUM(DataEntry[[#This Row],[Men]:[Girls]])</f>
        <v>40</v>
      </c>
      <c r="P44">
        <v>20</v>
      </c>
      <c r="Q44">
        <v>4</v>
      </c>
      <c r="R44">
        <v>16</v>
      </c>
      <c r="S44">
        <f>SUM(DataEntry[[#This Row],[New_Men]:[New_Girls]])</f>
        <v>40</v>
      </c>
      <c r="W44" s="125" t="str">
        <f>TEXT(DataEntry[[#This Row],[Date]],"mmm/yy")</f>
        <v>Dec/23</v>
      </c>
      <c r="X44" s="125" t="str">
        <f t="shared" si="0"/>
        <v>to validate</v>
      </c>
    </row>
    <row r="45" spans="1:24" ht="18" customHeight="1" x14ac:dyDescent="0.3">
      <c r="A45" s="123">
        <v>45278</v>
      </c>
      <c r="B45" s="124" t="s">
        <v>11</v>
      </c>
      <c r="C45" t="s">
        <v>46</v>
      </c>
      <c r="D45" t="s">
        <v>3</v>
      </c>
      <c r="E45" t="s">
        <v>9</v>
      </c>
      <c r="F45" t="s">
        <v>252</v>
      </c>
      <c r="G45" t="s">
        <v>34</v>
      </c>
      <c r="I45" t="s">
        <v>52</v>
      </c>
      <c r="K45">
        <v>3</v>
      </c>
      <c r="L45">
        <v>8</v>
      </c>
      <c r="M45">
        <v>8</v>
      </c>
      <c r="N45">
        <f>SUM(DataEntry[[#This Row],[Men]:[Girls]])</f>
        <v>19</v>
      </c>
      <c r="P45">
        <v>3</v>
      </c>
      <c r="Q45">
        <v>8</v>
      </c>
      <c r="R45">
        <v>8</v>
      </c>
      <c r="S45">
        <f>SUM(DataEntry[[#This Row],[New_Men]:[New_Girls]])</f>
        <v>19</v>
      </c>
      <c r="W45" s="125" t="str">
        <f>TEXT(DataEntry[[#This Row],[Date]],"mmm/yy")</f>
        <v>Dec/23</v>
      </c>
      <c r="X45" s="125" t="str">
        <f t="shared" si="0"/>
        <v>to validate</v>
      </c>
    </row>
    <row r="46" spans="1:24" ht="18" customHeight="1" x14ac:dyDescent="0.3">
      <c r="A46" s="123">
        <v>45278</v>
      </c>
      <c r="B46" s="124" t="s">
        <v>11</v>
      </c>
      <c r="C46" t="s">
        <v>46</v>
      </c>
      <c r="D46" t="s">
        <v>17</v>
      </c>
      <c r="E46" t="s">
        <v>254</v>
      </c>
      <c r="F46" t="s">
        <v>265</v>
      </c>
      <c r="G46" t="s">
        <v>34</v>
      </c>
      <c r="I46" t="s">
        <v>75</v>
      </c>
      <c r="J46">
        <v>24</v>
      </c>
      <c r="K46">
        <v>6</v>
      </c>
      <c r="N46">
        <f>SUM(DataEntry[[#This Row],[Men]:[Girls]])</f>
        <v>30</v>
      </c>
      <c r="O46">
        <v>24</v>
      </c>
      <c r="P46">
        <v>6</v>
      </c>
      <c r="S46">
        <f>SUM(DataEntry[[#This Row],[New_Men]:[New_Girls]])</f>
        <v>30</v>
      </c>
      <c r="W46" s="125" t="str">
        <f>TEXT(DataEntry[[#This Row],[Date]],"mmm/yy")</f>
        <v>Dec/23</v>
      </c>
      <c r="X46" s="125" t="str">
        <f t="shared" si="0"/>
        <v>to validate</v>
      </c>
    </row>
    <row r="47" spans="1:24" ht="18" customHeight="1" x14ac:dyDescent="0.3">
      <c r="A47" s="123">
        <v>45278</v>
      </c>
      <c r="B47" s="124" t="s">
        <v>11</v>
      </c>
      <c r="C47" t="s">
        <v>46</v>
      </c>
      <c r="D47" t="s">
        <v>17</v>
      </c>
      <c r="E47" t="s">
        <v>254</v>
      </c>
      <c r="F47" t="s">
        <v>144</v>
      </c>
      <c r="G47" t="s">
        <v>34</v>
      </c>
      <c r="I47" t="s">
        <v>75</v>
      </c>
      <c r="J47">
        <v>35</v>
      </c>
      <c r="K47">
        <v>8</v>
      </c>
      <c r="N47">
        <f>SUM(DataEntry[[#This Row],[Men]:[Girls]])</f>
        <v>43</v>
      </c>
      <c r="O47">
        <v>35</v>
      </c>
      <c r="P47">
        <v>8</v>
      </c>
      <c r="S47">
        <f>SUM(DataEntry[[#This Row],[New_Men]:[New_Girls]])</f>
        <v>43</v>
      </c>
      <c r="W47" s="125" t="str">
        <f>TEXT(DataEntry[[#This Row],[Date]],"mmm/yy")</f>
        <v>Dec/23</v>
      </c>
      <c r="X47" s="125" t="str">
        <f t="shared" si="0"/>
        <v>to validate</v>
      </c>
    </row>
    <row r="48" spans="1:24" ht="18" customHeight="1" x14ac:dyDescent="0.3">
      <c r="A48" s="123">
        <v>45278</v>
      </c>
      <c r="B48" s="124" t="s">
        <v>11</v>
      </c>
      <c r="C48" t="s">
        <v>46</v>
      </c>
      <c r="D48" t="s">
        <v>11</v>
      </c>
      <c r="E48" t="s">
        <v>11</v>
      </c>
      <c r="F48" t="s">
        <v>266</v>
      </c>
      <c r="G48" t="s">
        <v>34</v>
      </c>
      <c r="I48" t="s">
        <v>52</v>
      </c>
      <c r="K48">
        <v>17</v>
      </c>
      <c r="N48">
        <f>SUM(DataEntry[[#This Row],[Men]:[Girls]])</f>
        <v>17</v>
      </c>
      <c r="P48">
        <v>17</v>
      </c>
      <c r="S48">
        <f>SUM(DataEntry[[#This Row],[New_Men]:[New_Girls]])</f>
        <v>17</v>
      </c>
      <c r="W48" s="125" t="str">
        <f>TEXT(DataEntry[[#This Row],[Date]],"mmm/yy")</f>
        <v>Dec/23</v>
      </c>
      <c r="X48" s="125" t="str">
        <f t="shared" si="0"/>
        <v>to validate</v>
      </c>
    </row>
    <row r="49" spans="1:24" ht="18" customHeight="1" x14ac:dyDescent="0.3">
      <c r="A49" s="123">
        <v>45279</v>
      </c>
      <c r="B49" s="124" t="s">
        <v>11</v>
      </c>
      <c r="C49" t="s">
        <v>46</v>
      </c>
      <c r="D49" t="s">
        <v>17</v>
      </c>
      <c r="E49" t="s">
        <v>17</v>
      </c>
      <c r="F49" t="s">
        <v>267</v>
      </c>
      <c r="G49" t="s">
        <v>34</v>
      </c>
      <c r="I49" t="s">
        <v>75</v>
      </c>
      <c r="K49">
        <v>10</v>
      </c>
      <c r="M49">
        <v>9</v>
      </c>
      <c r="N49">
        <f>SUM(DataEntry[[#This Row],[Men]:[Girls]])</f>
        <v>19</v>
      </c>
      <c r="P49">
        <v>10</v>
      </c>
      <c r="R49">
        <v>9</v>
      </c>
      <c r="S49">
        <f>SUM(DataEntry[[#This Row],[New_Men]:[New_Girls]])</f>
        <v>19</v>
      </c>
      <c r="W49" s="125" t="str">
        <f>TEXT(DataEntry[[#This Row],[Date]],"mmm/yy")</f>
        <v>Dec/23</v>
      </c>
      <c r="X49" s="125" t="str">
        <f t="shared" si="0"/>
        <v>to validate</v>
      </c>
    </row>
    <row r="50" spans="1:24" ht="18" customHeight="1" x14ac:dyDescent="0.3">
      <c r="A50" s="123">
        <v>45279</v>
      </c>
      <c r="B50" s="124" t="s">
        <v>11</v>
      </c>
      <c r="C50" t="s">
        <v>46</v>
      </c>
      <c r="D50" t="s">
        <v>17</v>
      </c>
      <c r="E50" t="s">
        <v>17</v>
      </c>
      <c r="F50" t="s">
        <v>153</v>
      </c>
      <c r="G50" t="s">
        <v>34</v>
      </c>
      <c r="I50" t="s">
        <v>75</v>
      </c>
      <c r="K50">
        <v>22</v>
      </c>
      <c r="M50">
        <v>1</v>
      </c>
      <c r="N50">
        <f>SUM(DataEntry[[#This Row],[Men]:[Girls]])</f>
        <v>23</v>
      </c>
      <c r="P50">
        <v>22</v>
      </c>
      <c r="R50">
        <v>1</v>
      </c>
      <c r="S50">
        <f>SUM(DataEntry[[#This Row],[New_Men]:[New_Girls]])</f>
        <v>23</v>
      </c>
      <c r="W50" s="125" t="str">
        <f>TEXT(DataEntry[[#This Row],[Date]],"mmm/yy")</f>
        <v>Dec/23</v>
      </c>
      <c r="X50" s="125" t="str">
        <f t="shared" si="0"/>
        <v>to validate</v>
      </c>
    </row>
    <row r="51" spans="1:24" ht="18" customHeight="1" x14ac:dyDescent="0.3">
      <c r="A51" s="123">
        <v>45279</v>
      </c>
      <c r="B51" s="124" t="s">
        <v>11</v>
      </c>
      <c r="C51" t="s">
        <v>46</v>
      </c>
      <c r="D51" t="s">
        <v>17</v>
      </c>
      <c r="E51" t="s">
        <v>254</v>
      </c>
      <c r="F51" t="s">
        <v>255</v>
      </c>
      <c r="G51" t="s">
        <v>34</v>
      </c>
      <c r="I51" t="s">
        <v>75</v>
      </c>
      <c r="K51">
        <v>15</v>
      </c>
      <c r="L51">
        <v>2</v>
      </c>
      <c r="M51">
        <v>4</v>
      </c>
      <c r="N51">
        <f>SUM(DataEntry[[#This Row],[Men]:[Girls]])</f>
        <v>21</v>
      </c>
      <c r="P51">
        <v>15</v>
      </c>
      <c r="Q51">
        <v>2</v>
      </c>
      <c r="R51">
        <v>4</v>
      </c>
      <c r="S51">
        <f>SUM(DataEntry[[#This Row],[New_Men]:[New_Girls]])</f>
        <v>21</v>
      </c>
      <c r="W51" s="125" t="str">
        <f>TEXT(DataEntry[[#This Row],[Date]],"mmm/yy")</f>
        <v>Dec/23</v>
      </c>
      <c r="X51" s="125" t="str">
        <f t="shared" si="0"/>
        <v>to validate</v>
      </c>
    </row>
    <row r="52" spans="1:24" ht="18" customHeight="1" x14ac:dyDescent="0.3">
      <c r="A52" s="123">
        <v>45279</v>
      </c>
      <c r="B52" s="124" t="s">
        <v>11</v>
      </c>
      <c r="C52" t="s">
        <v>46</v>
      </c>
      <c r="D52" t="s">
        <v>17</v>
      </c>
      <c r="E52" t="s">
        <v>17</v>
      </c>
      <c r="F52" t="s">
        <v>268</v>
      </c>
      <c r="G52" t="s">
        <v>34</v>
      </c>
      <c r="I52" t="s">
        <v>81</v>
      </c>
      <c r="K52">
        <v>1</v>
      </c>
      <c r="N52">
        <f>SUM(DataEntry[[#This Row],[Men]:[Girls]])</f>
        <v>1</v>
      </c>
      <c r="P52">
        <v>1</v>
      </c>
      <c r="S52">
        <f>SUM(DataEntry[[#This Row],[New_Men]:[New_Girls]])</f>
        <v>1</v>
      </c>
      <c r="W52" s="125" t="str">
        <f>TEXT(DataEntry[[#This Row],[Date]],"mmm/yy")</f>
        <v>Dec/23</v>
      </c>
      <c r="X52" s="125" t="str">
        <f t="shared" si="0"/>
        <v>to validate</v>
      </c>
    </row>
    <row r="53" spans="1:24" ht="18" customHeight="1" x14ac:dyDescent="0.3">
      <c r="A53" s="123">
        <v>45279</v>
      </c>
      <c r="B53" s="124" t="s">
        <v>11</v>
      </c>
      <c r="C53" t="s">
        <v>46</v>
      </c>
      <c r="D53" t="s">
        <v>3</v>
      </c>
      <c r="E53" t="s">
        <v>9</v>
      </c>
      <c r="F53" t="s">
        <v>252</v>
      </c>
      <c r="G53" t="s">
        <v>34</v>
      </c>
      <c r="I53" t="s">
        <v>75</v>
      </c>
      <c r="J53">
        <v>3</v>
      </c>
      <c r="K53">
        <v>10</v>
      </c>
      <c r="L53">
        <v>5</v>
      </c>
      <c r="M53">
        <v>5</v>
      </c>
      <c r="N53">
        <f>SUM(DataEntry[[#This Row],[Men]:[Girls]])</f>
        <v>23</v>
      </c>
      <c r="O53">
        <v>3</v>
      </c>
      <c r="P53">
        <v>10</v>
      </c>
      <c r="Q53">
        <v>5</v>
      </c>
      <c r="R53">
        <v>5</v>
      </c>
      <c r="S53">
        <f>SUM(DataEntry[[#This Row],[New_Men]:[New_Girls]])</f>
        <v>23</v>
      </c>
      <c r="W53" s="125" t="str">
        <f>TEXT(DataEntry[[#This Row],[Date]],"mmm/yy")</f>
        <v>Dec/23</v>
      </c>
      <c r="X53" s="125" t="str">
        <f t="shared" si="0"/>
        <v>to validate</v>
      </c>
    </row>
    <row r="54" spans="1:24" ht="18" customHeight="1" x14ac:dyDescent="0.3">
      <c r="A54" s="123">
        <v>45279</v>
      </c>
      <c r="B54" s="124" t="s">
        <v>11</v>
      </c>
      <c r="C54" t="s">
        <v>46</v>
      </c>
      <c r="D54" t="s">
        <v>3</v>
      </c>
      <c r="E54" t="s">
        <v>9</v>
      </c>
      <c r="F54" t="s">
        <v>252</v>
      </c>
      <c r="G54" t="s">
        <v>34</v>
      </c>
      <c r="I54" t="s">
        <v>75</v>
      </c>
      <c r="J54">
        <v>2</v>
      </c>
      <c r="K54">
        <v>8</v>
      </c>
      <c r="L54">
        <v>3</v>
      </c>
      <c r="M54">
        <v>7</v>
      </c>
      <c r="N54">
        <f>SUM(DataEntry[[#This Row],[Men]:[Girls]])</f>
        <v>20</v>
      </c>
      <c r="O54">
        <v>2</v>
      </c>
      <c r="P54">
        <v>8</v>
      </c>
      <c r="Q54">
        <v>3</v>
      </c>
      <c r="R54">
        <v>7</v>
      </c>
      <c r="S54">
        <f>SUM(DataEntry[[#This Row],[New_Men]:[New_Girls]])</f>
        <v>20</v>
      </c>
      <c r="W54" s="125" t="str">
        <f>TEXT(DataEntry[[#This Row],[Date]],"mmm/yy")</f>
        <v>Dec/23</v>
      </c>
      <c r="X54" s="125" t="str">
        <f t="shared" si="0"/>
        <v>to validate</v>
      </c>
    </row>
    <row r="55" spans="1:24" ht="18" customHeight="1" x14ac:dyDescent="0.3">
      <c r="A55" s="123">
        <v>45280</v>
      </c>
      <c r="B55" s="124" t="s">
        <v>11</v>
      </c>
      <c r="C55" t="s">
        <v>46</v>
      </c>
      <c r="D55" t="s">
        <v>17</v>
      </c>
      <c r="E55" t="s">
        <v>17</v>
      </c>
      <c r="F55" t="s">
        <v>141</v>
      </c>
      <c r="G55" t="s">
        <v>34</v>
      </c>
      <c r="I55" t="s">
        <v>81</v>
      </c>
      <c r="K55">
        <v>1</v>
      </c>
      <c r="N55">
        <f>SUM(DataEntry[[#This Row],[Men]:[Girls]])</f>
        <v>1</v>
      </c>
      <c r="P55">
        <v>1</v>
      </c>
      <c r="S55">
        <f>SUM(DataEntry[[#This Row],[New_Men]:[New_Girls]])</f>
        <v>1</v>
      </c>
      <c r="W55" s="125" t="str">
        <f>TEXT(DataEntry[[#This Row],[Date]],"mmm/yy")</f>
        <v>Dec/23</v>
      </c>
      <c r="X55" s="125" t="str">
        <f t="shared" si="0"/>
        <v>to validate</v>
      </c>
    </row>
    <row r="56" spans="1:24" ht="18" customHeight="1" x14ac:dyDescent="0.3">
      <c r="A56" s="123">
        <v>45282</v>
      </c>
      <c r="B56" s="124" t="s">
        <v>11</v>
      </c>
      <c r="C56" t="s">
        <v>46</v>
      </c>
      <c r="D56" t="s">
        <v>3</v>
      </c>
      <c r="E56" t="s">
        <v>9</v>
      </c>
      <c r="F56" t="s">
        <v>252</v>
      </c>
      <c r="G56" t="s">
        <v>34</v>
      </c>
      <c r="I56" t="s">
        <v>75</v>
      </c>
      <c r="K56">
        <v>25</v>
      </c>
      <c r="L56">
        <v>5</v>
      </c>
      <c r="M56">
        <v>5</v>
      </c>
      <c r="N56">
        <f>SUM(DataEntry[[#This Row],[Men]:[Girls]])</f>
        <v>35</v>
      </c>
      <c r="P56">
        <v>25</v>
      </c>
      <c r="Q56">
        <v>5</v>
      </c>
      <c r="R56">
        <v>5</v>
      </c>
      <c r="S56">
        <f>SUM(DataEntry[[#This Row],[New_Men]:[New_Girls]])</f>
        <v>35</v>
      </c>
      <c r="W56" s="125" t="str">
        <f>TEXT(DataEntry[[#This Row],[Date]],"mmm/yy")</f>
        <v>Dec/23</v>
      </c>
      <c r="X56" s="125" t="str">
        <f t="shared" si="0"/>
        <v>to validate</v>
      </c>
    </row>
    <row r="57" spans="1:24" ht="18" customHeight="1" x14ac:dyDescent="0.3">
      <c r="A57" s="123">
        <v>45287</v>
      </c>
      <c r="B57" s="124" t="s">
        <v>11</v>
      </c>
      <c r="C57" t="s">
        <v>46</v>
      </c>
      <c r="D57" t="s">
        <v>3</v>
      </c>
      <c r="E57" t="s">
        <v>3</v>
      </c>
      <c r="F57" t="s">
        <v>120</v>
      </c>
      <c r="G57" t="s">
        <v>34</v>
      </c>
      <c r="I57" t="s">
        <v>77</v>
      </c>
      <c r="K57">
        <v>1</v>
      </c>
      <c r="N57">
        <f>SUM(DataEntry[[#This Row],[Men]:[Girls]])</f>
        <v>1</v>
      </c>
      <c r="P57">
        <v>1</v>
      </c>
      <c r="S57">
        <f>SUM(DataEntry[[#This Row],[New_Men]:[New_Girls]])</f>
        <v>1</v>
      </c>
      <c r="W57" s="125" t="str">
        <f>TEXT(DataEntry[[#This Row],[Date]],"mmm/yy")</f>
        <v>Dec/23</v>
      </c>
      <c r="X57" s="125" t="str">
        <f t="shared" si="0"/>
        <v>to validate</v>
      </c>
    </row>
    <row r="58" spans="1:24" ht="18" customHeight="1" x14ac:dyDescent="0.3">
      <c r="A58" s="123">
        <v>45287</v>
      </c>
      <c r="B58" s="124" t="s">
        <v>11</v>
      </c>
      <c r="C58" t="s">
        <v>46</v>
      </c>
      <c r="D58" t="s">
        <v>3</v>
      </c>
      <c r="E58" t="s">
        <v>3</v>
      </c>
      <c r="F58" t="s">
        <v>120</v>
      </c>
      <c r="G58" t="s">
        <v>34</v>
      </c>
      <c r="I58" t="s">
        <v>79</v>
      </c>
      <c r="K58">
        <v>1</v>
      </c>
      <c r="N58">
        <f>SUM(DataEntry[[#This Row],[Men]:[Girls]])</f>
        <v>1</v>
      </c>
      <c r="P58">
        <v>1</v>
      </c>
      <c r="S58">
        <f>SUM(DataEntry[[#This Row],[New_Men]:[New_Girls]])</f>
        <v>1</v>
      </c>
      <c r="W58" s="125" t="str">
        <f>TEXT(DataEntry[[#This Row],[Date]],"mmm/yy")</f>
        <v>Dec/23</v>
      </c>
      <c r="X58" s="125" t="str">
        <f t="shared" si="0"/>
        <v>to validate</v>
      </c>
    </row>
    <row r="59" spans="1:24" ht="18" customHeight="1" x14ac:dyDescent="0.3">
      <c r="A59" s="123">
        <v>45287</v>
      </c>
      <c r="B59" s="124" t="s">
        <v>11</v>
      </c>
      <c r="C59" t="s">
        <v>46</v>
      </c>
      <c r="D59" t="s">
        <v>3</v>
      </c>
      <c r="E59" t="s">
        <v>9</v>
      </c>
      <c r="F59" t="s">
        <v>252</v>
      </c>
      <c r="G59" t="s">
        <v>34</v>
      </c>
      <c r="I59" t="s">
        <v>52</v>
      </c>
      <c r="J59">
        <v>3</v>
      </c>
      <c r="K59">
        <v>17</v>
      </c>
      <c r="L59">
        <v>4</v>
      </c>
      <c r="M59">
        <v>6</v>
      </c>
      <c r="N59">
        <f>SUM(DataEntry[[#This Row],[Men]:[Girls]])</f>
        <v>30</v>
      </c>
      <c r="O59">
        <v>3</v>
      </c>
      <c r="P59">
        <v>17</v>
      </c>
      <c r="Q59">
        <v>4</v>
      </c>
      <c r="R59">
        <v>6</v>
      </c>
      <c r="S59">
        <f>SUM(DataEntry[[#This Row],[New_Men]:[New_Girls]])</f>
        <v>30</v>
      </c>
      <c r="W59" s="125" t="str">
        <f>TEXT(DataEntry[[#This Row],[Date]],"mmm/yy")</f>
        <v>Dec/23</v>
      </c>
      <c r="X59" s="125" t="str">
        <f t="shared" si="0"/>
        <v>to validate</v>
      </c>
    </row>
    <row r="60" spans="1:24" ht="18" customHeight="1" x14ac:dyDescent="0.3">
      <c r="A60" s="123">
        <v>45288</v>
      </c>
      <c r="B60" s="124" t="s">
        <v>11</v>
      </c>
      <c r="C60" t="s">
        <v>46</v>
      </c>
      <c r="D60" t="s">
        <v>3</v>
      </c>
      <c r="E60" t="s">
        <v>9</v>
      </c>
      <c r="F60" t="s">
        <v>252</v>
      </c>
      <c r="G60" t="s">
        <v>34</v>
      </c>
      <c r="I60" t="s">
        <v>52</v>
      </c>
      <c r="J60">
        <v>10</v>
      </c>
      <c r="K60">
        <v>20</v>
      </c>
      <c r="N60">
        <f>SUM(DataEntry[[#This Row],[Men]:[Girls]])</f>
        <v>30</v>
      </c>
      <c r="O60">
        <v>10</v>
      </c>
      <c r="P60">
        <v>20</v>
      </c>
      <c r="S60">
        <f>SUM(DataEntry[[#This Row],[New_Men]:[New_Girls]])</f>
        <v>30</v>
      </c>
      <c r="W60" s="125" t="str">
        <f>TEXT(DataEntry[[#This Row],[Date]],"mmm/yy")</f>
        <v>Dec/23</v>
      </c>
      <c r="X60" s="125" t="str">
        <f t="shared" si="0"/>
        <v>to validate</v>
      </c>
    </row>
    <row r="61" spans="1:24" ht="18" customHeight="1" x14ac:dyDescent="0.3">
      <c r="A61" s="123">
        <v>45289</v>
      </c>
      <c r="B61" s="124" t="s">
        <v>11</v>
      </c>
      <c r="C61" t="s">
        <v>46</v>
      </c>
      <c r="D61" t="s">
        <v>17</v>
      </c>
      <c r="E61" t="s">
        <v>254</v>
      </c>
      <c r="F61" t="s">
        <v>269</v>
      </c>
      <c r="G61" t="s">
        <v>34</v>
      </c>
      <c r="I61" t="s">
        <v>63</v>
      </c>
      <c r="J61">
        <v>2</v>
      </c>
      <c r="K61">
        <v>84</v>
      </c>
      <c r="L61">
        <v>2</v>
      </c>
      <c r="M61">
        <v>1</v>
      </c>
      <c r="N61">
        <f>SUM(DataEntry[[#This Row],[Men]:[Girls]])</f>
        <v>89</v>
      </c>
      <c r="O61">
        <v>2</v>
      </c>
      <c r="P61">
        <v>84</v>
      </c>
      <c r="Q61">
        <v>2</v>
      </c>
      <c r="R61">
        <v>1</v>
      </c>
      <c r="S61">
        <f>SUM(DataEntry[[#This Row],[New_Men]:[New_Girls]])</f>
        <v>89</v>
      </c>
      <c r="W61" s="125" t="str">
        <f>TEXT(DataEntry[[#This Row],[Date]],"mmm/yy")</f>
        <v>Dec/23</v>
      </c>
      <c r="X61" s="125" t="str">
        <f t="shared" si="0"/>
        <v>to validate</v>
      </c>
    </row>
    <row r="62" spans="1:24" ht="18" customHeight="1" x14ac:dyDescent="0.3">
      <c r="A62" s="123">
        <v>45289</v>
      </c>
      <c r="B62" s="124" t="s">
        <v>11</v>
      </c>
      <c r="C62" t="s">
        <v>46</v>
      </c>
      <c r="D62" t="s">
        <v>17</v>
      </c>
      <c r="E62" t="s">
        <v>254</v>
      </c>
      <c r="F62" t="s">
        <v>270</v>
      </c>
      <c r="G62" t="s">
        <v>34</v>
      </c>
      <c r="I62" t="s">
        <v>63</v>
      </c>
      <c r="J62">
        <v>4</v>
      </c>
      <c r="K62">
        <v>183</v>
      </c>
      <c r="L62">
        <v>2</v>
      </c>
      <c r="M62">
        <v>26</v>
      </c>
      <c r="N62">
        <f>SUM(DataEntry[[#This Row],[Men]:[Girls]])</f>
        <v>215</v>
      </c>
      <c r="O62">
        <v>4</v>
      </c>
      <c r="P62">
        <v>183</v>
      </c>
      <c r="Q62">
        <v>2</v>
      </c>
      <c r="R62">
        <v>26</v>
      </c>
      <c r="S62">
        <f>SUM(DataEntry[[#This Row],[New_Men]:[New_Girls]])</f>
        <v>215</v>
      </c>
      <c r="W62" s="125" t="str">
        <f>TEXT(DataEntry[[#This Row],[Date]],"mmm/yy")</f>
        <v>Dec/23</v>
      </c>
      <c r="X62" s="125" t="str">
        <f t="shared" si="0"/>
        <v>to validate</v>
      </c>
    </row>
    <row r="63" spans="1:24" ht="18" customHeight="1" x14ac:dyDescent="0.3">
      <c r="A63" s="123">
        <v>45290</v>
      </c>
      <c r="B63" s="124" t="s">
        <v>11</v>
      </c>
      <c r="C63" t="s">
        <v>46</v>
      </c>
      <c r="D63" t="s">
        <v>17</v>
      </c>
      <c r="E63" t="s">
        <v>254</v>
      </c>
      <c r="F63" t="s">
        <v>271</v>
      </c>
      <c r="G63" t="s">
        <v>34</v>
      </c>
      <c r="I63" t="s">
        <v>63</v>
      </c>
      <c r="J63">
        <v>11</v>
      </c>
      <c r="K63">
        <v>20</v>
      </c>
      <c r="N63">
        <f>SUM(DataEntry[[#This Row],[Men]:[Girls]])</f>
        <v>31</v>
      </c>
      <c r="O63">
        <v>11</v>
      </c>
      <c r="P63">
        <v>20</v>
      </c>
      <c r="S63">
        <f>SUM(DataEntry[[#This Row],[New_Men]:[New_Girls]])</f>
        <v>31</v>
      </c>
      <c r="W63" s="125" t="str">
        <f>TEXT(DataEntry[[#This Row],[Date]],"mmm/yy")</f>
        <v>Dec/23</v>
      </c>
      <c r="X63" s="125" t="str">
        <f t="shared" si="0"/>
        <v>to validate</v>
      </c>
    </row>
    <row r="64" spans="1:24" ht="18" customHeight="1" x14ac:dyDescent="0.3">
      <c r="A64" s="123">
        <v>45295</v>
      </c>
      <c r="B64" s="124" t="s">
        <v>11</v>
      </c>
      <c r="C64" t="s">
        <v>46</v>
      </c>
      <c r="D64" t="s">
        <v>17</v>
      </c>
      <c r="E64" t="s">
        <v>141</v>
      </c>
      <c r="F64" t="s">
        <v>141</v>
      </c>
      <c r="G64" t="s">
        <v>34</v>
      </c>
      <c r="H64" t="s">
        <v>34</v>
      </c>
      <c r="I64" t="s">
        <v>77</v>
      </c>
      <c r="K64">
        <v>1</v>
      </c>
      <c r="N64">
        <f>SUM(DataEntry[[#This Row],[Men]:[Girls]])</f>
        <v>1</v>
      </c>
      <c r="P64">
        <v>1</v>
      </c>
      <c r="S64">
        <f>SUM(DataEntry[[#This Row],[New_Men]:[New_Girls]])</f>
        <v>1</v>
      </c>
      <c r="W64" s="125" t="str">
        <f>TEXT(DataEntry[[#This Row],[Date]],"mmm/yy")</f>
        <v>Jan/24</v>
      </c>
      <c r="X64" s="125" t="str">
        <f t="shared" si="0"/>
        <v>to validate</v>
      </c>
    </row>
    <row r="65" spans="1:24" ht="18" customHeight="1" x14ac:dyDescent="0.7">
      <c r="A65" s="126">
        <v>45325</v>
      </c>
      <c r="B65" s="124" t="s">
        <v>11</v>
      </c>
      <c r="C65" s="127" t="s">
        <v>46</v>
      </c>
      <c r="D65" s="127" t="s">
        <v>3</v>
      </c>
      <c r="E65" s="127" t="s">
        <v>11</v>
      </c>
      <c r="F65" s="127" t="s">
        <v>117</v>
      </c>
      <c r="G65" s="128" t="s">
        <v>30</v>
      </c>
      <c r="I65" t="s">
        <v>85</v>
      </c>
      <c r="J65" s="128"/>
      <c r="K65" s="128"/>
      <c r="L65" s="128">
        <v>11</v>
      </c>
      <c r="M65" s="128">
        <v>22</v>
      </c>
      <c r="N65">
        <f>SUM(DataEntry[[#This Row],[Men]:[Girls]])</f>
        <v>33</v>
      </c>
      <c r="O65" s="128"/>
      <c r="P65" s="128"/>
      <c r="Q65" s="128">
        <v>11</v>
      </c>
      <c r="R65" s="128">
        <v>22</v>
      </c>
      <c r="S65">
        <f>SUM(DataEntry[[#This Row],[New_Men]:[New_Girls]])</f>
        <v>33</v>
      </c>
      <c r="T65" s="128"/>
      <c r="U65" s="129" t="s">
        <v>272</v>
      </c>
      <c r="V65" s="128"/>
      <c r="W65" s="125" t="str">
        <f>TEXT(DataEntry[[#This Row],[Date]],"mmm/yy")</f>
        <v>Feb/24</v>
      </c>
      <c r="X65" s="125" t="str">
        <f t="shared" si="0"/>
        <v>to validate</v>
      </c>
    </row>
    <row r="66" spans="1:24" ht="18" customHeight="1" x14ac:dyDescent="0.7">
      <c r="A66" s="126">
        <v>45327</v>
      </c>
      <c r="B66" s="124" t="s">
        <v>11</v>
      </c>
      <c r="C66" s="127" t="s">
        <v>46</v>
      </c>
      <c r="D66" s="127" t="s">
        <v>273</v>
      </c>
      <c r="E66" s="127" t="s">
        <v>9</v>
      </c>
      <c r="F66" s="127" t="s">
        <v>136</v>
      </c>
      <c r="G66" s="128" t="s">
        <v>30</v>
      </c>
      <c r="I66" t="s">
        <v>95</v>
      </c>
      <c r="J66" s="128">
        <v>217</v>
      </c>
      <c r="K66" s="128">
        <v>282</v>
      </c>
      <c r="L66" s="128">
        <v>172</v>
      </c>
      <c r="M66" s="128">
        <v>154</v>
      </c>
      <c r="N66">
        <f>SUM(DataEntry[[#This Row],[Men]:[Girls]])</f>
        <v>825</v>
      </c>
      <c r="O66" s="128">
        <v>217</v>
      </c>
      <c r="P66" s="128">
        <v>282</v>
      </c>
      <c r="Q66" s="128">
        <v>172</v>
      </c>
      <c r="R66" s="128">
        <v>154</v>
      </c>
      <c r="S66">
        <f>SUM(DataEntry[[#This Row],[New_Men]:[New_Girls]])</f>
        <v>825</v>
      </c>
      <c r="T66" s="128">
        <v>101</v>
      </c>
      <c r="U66" s="129" t="s">
        <v>274</v>
      </c>
      <c r="V66" s="128"/>
      <c r="W66" s="125" t="str">
        <f>TEXT(DataEntry[[#This Row],[Date]],"mmm/yy")</f>
        <v>Feb/24</v>
      </c>
      <c r="X66" s="125" t="str">
        <f t="shared" ref="X66:X129" si="1">IF(S66&lt;N66,"pass","to validate")</f>
        <v>to validate</v>
      </c>
    </row>
    <row r="67" spans="1:24" ht="18" customHeight="1" x14ac:dyDescent="0.7">
      <c r="A67" s="126">
        <v>45327</v>
      </c>
      <c r="B67" s="124" t="s">
        <v>11</v>
      </c>
      <c r="C67" s="127" t="s">
        <v>46</v>
      </c>
      <c r="D67" s="127" t="s">
        <v>273</v>
      </c>
      <c r="E67" s="127" t="s">
        <v>9</v>
      </c>
      <c r="F67" s="127" t="s">
        <v>275</v>
      </c>
      <c r="G67" s="128" t="s">
        <v>30</v>
      </c>
      <c r="I67" t="s">
        <v>95</v>
      </c>
      <c r="J67" s="128">
        <v>121</v>
      </c>
      <c r="K67" s="128">
        <v>133</v>
      </c>
      <c r="L67" s="128">
        <v>85</v>
      </c>
      <c r="M67" s="128">
        <v>108</v>
      </c>
      <c r="N67">
        <f>SUM(DataEntry[[#This Row],[Men]:[Girls]])</f>
        <v>447</v>
      </c>
      <c r="O67" s="128">
        <v>121</v>
      </c>
      <c r="P67" s="128">
        <v>133</v>
      </c>
      <c r="Q67" s="128">
        <v>85</v>
      </c>
      <c r="R67" s="128">
        <v>108</v>
      </c>
      <c r="S67">
        <f>SUM(DataEntry[[#This Row],[New_Men]:[New_Girls]])</f>
        <v>447</v>
      </c>
      <c r="T67" s="128">
        <v>73</v>
      </c>
      <c r="U67" s="129" t="s">
        <v>274</v>
      </c>
      <c r="V67" s="128"/>
      <c r="W67" s="125" t="str">
        <f>TEXT(DataEntry[[#This Row],[Date]],"mmm/yy")</f>
        <v>Feb/24</v>
      </c>
      <c r="X67" s="125" t="str">
        <f t="shared" si="1"/>
        <v>to validate</v>
      </c>
    </row>
    <row r="68" spans="1:24" ht="18" customHeight="1" x14ac:dyDescent="0.7">
      <c r="A68" s="126">
        <v>45330</v>
      </c>
      <c r="B68" s="124" t="s">
        <v>11</v>
      </c>
      <c r="C68" s="127" t="s">
        <v>46</v>
      </c>
      <c r="D68" s="127" t="s">
        <v>276</v>
      </c>
      <c r="E68" s="127" t="s">
        <v>11</v>
      </c>
      <c r="F68" s="127" t="s">
        <v>155</v>
      </c>
      <c r="G68" s="128" t="s">
        <v>30</v>
      </c>
      <c r="I68" t="s">
        <v>95</v>
      </c>
      <c r="J68" s="128">
        <v>59</v>
      </c>
      <c r="K68" s="128">
        <v>81</v>
      </c>
      <c r="L68" s="128">
        <v>52</v>
      </c>
      <c r="M68" s="128">
        <v>63</v>
      </c>
      <c r="N68">
        <f>SUM(DataEntry[[#This Row],[Men]:[Girls]])</f>
        <v>255</v>
      </c>
      <c r="O68" s="128">
        <v>59</v>
      </c>
      <c r="P68" s="128">
        <v>81</v>
      </c>
      <c r="Q68" s="128">
        <v>52</v>
      </c>
      <c r="R68" s="128">
        <v>63</v>
      </c>
      <c r="S68">
        <f>SUM(DataEntry[[#This Row],[New_Men]:[New_Girls]])</f>
        <v>255</v>
      </c>
      <c r="T68" s="128">
        <v>17</v>
      </c>
      <c r="U68" s="129" t="s">
        <v>274</v>
      </c>
      <c r="V68" s="128"/>
      <c r="W68" s="125" t="str">
        <f>TEXT(DataEntry[[#This Row],[Date]],"mmm/yy")</f>
        <v>Feb/24</v>
      </c>
      <c r="X68" s="125" t="str">
        <f t="shared" si="1"/>
        <v>to validate</v>
      </c>
    </row>
    <row r="69" spans="1:24" ht="18" customHeight="1" x14ac:dyDescent="0.7">
      <c r="A69" s="126">
        <v>45331</v>
      </c>
      <c r="B69" s="124" t="s">
        <v>11</v>
      </c>
      <c r="C69" s="127" t="s">
        <v>46</v>
      </c>
      <c r="D69" s="127" t="s">
        <v>276</v>
      </c>
      <c r="E69" s="127" t="s">
        <v>11</v>
      </c>
      <c r="F69" s="127" t="s">
        <v>155</v>
      </c>
      <c r="G69" s="128" t="s">
        <v>30</v>
      </c>
      <c r="I69" t="s">
        <v>85</v>
      </c>
      <c r="J69" s="128"/>
      <c r="K69" s="128">
        <v>25</v>
      </c>
      <c r="L69" s="128"/>
      <c r="M69" s="128"/>
      <c r="N69">
        <f>SUM(DataEntry[[#This Row],[Men]:[Girls]])</f>
        <v>25</v>
      </c>
      <c r="O69" s="128"/>
      <c r="P69" s="128">
        <v>25</v>
      </c>
      <c r="Q69" s="128"/>
      <c r="R69" s="128"/>
      <c r="S69">
        <f>SUM(DataEntry[[#This Row],[New_Men]:[New_Girls]])</f>
        <v>25</v>
      </c>
      <c r="T69" s="128"/>
      <c r="U69" s="129" t="s">
        <v>277</v>
      </c>
      <c r="V69" s="128"/>
      <c r="W69" s="125" t="str">
        <f>TEXT(DataEntry[[#This Row],[Date]],"mmm/yy")</f>
        <v>Feb/24</v>
      </c>
      <c r="X69" s="125" t="str">
        <f t="shared" si="1"/>
        <v>to validate</v>
      </c>
    </row>
    <row r="70" spans="1:24" ht="18" customHeight="1" x14ac:dyDescent="0.7">
      <c r="A70" s="126">
        <v>45332</v>
      </c>
      <c r="B70" s="124" t="s">
        <v>11</v>
      </c>
      <c r="C70" s="127" t="s">
        <v>46</v>
      </c>
      <c r="D70" s="127" t="s">
        <v>276</v>
      </c>
      <c r="E70" s="127" t="s">
        <v>11</v>
      </c>
      <c r="F70" s="127" t="s">
        <v>156</v>
      </c>
      <c r="G70" s="128" t="s">
        <v>30</v>
      </c>
      <c r="I70" t="s">
        <v>85</v>
      </c>
      <c r="J70" s="128"/>
      <c r="K70" s="128"/>
      <c r="L70" s="128">
        <v>12</v>
      </c>
      <c r="M70" s="128">
        <v>13</v>
      </c>
      <c r="N70">
        <f>SUM(DataEntry[[#This Row],[Men]:[Girls]])</f>
        <v>25</v>
      </c>
      <c r="O70" s="128"/>
      <c r="P70" s="128"/>
      <c r="Q70" s="128">
        <v>12</v>
      </c>
      <c r="R70" s="128">
        <v>13</v>
      </c>
      <c r="S70">
        <f>SUM(DataEntry[[#This Row],[New_Men]:[New_Girls]])</f>
        <v>25</v>
      </c>
      <c r="T70" s="128"/>
      <c r="U70" s="129" t="s">
        <v>277</v>
      </c>
      <c r="V70" s="128"/>
      <c r="W70" s="125" t="str">
        <f>TEXT(DataEntry[[#This Row],[Date]],"mmm/yy")</f>
        <v>Feb/24</v>
      </c>
      <c r="X70" s="125" t="str">
        <f t="shared" si="1"/>
        <v>to validate</v>
      </c>
    </row>
    <row r="71" spans="1:24" ht="18" customHeight="1" x14ac:dyDescent="0.7">
      <c r="A71" s="126">
        <v>45332</v>
      </c>
      <c r="B71" s="124" t="s">
        <v>11</v>
      </c>
      <c r="C71" s="127" t="s">
        <v>46</v>
      </c>
      <c r="D71" s="127" t="s">
        <v>276</v>
      </c>
      <c r="E71" s="127" t="s">
        <v>11</v>
      </c>
      <c r="F71" s="127" t="s">
        <v>156</v>
      </c>
      <c r="G71" s="128" t="s">
        <v>30</v>
      </c>
      <c r="I71" t="s">
        <v>95</v>
      </c>
      <c r="J71" s="128">
        <v>30</v>
      </c>
      <c r="K71" s="128">
        <v>64</v>
      </c>
      <c r="L71" s="128">
        <v>31</v>
      </c>
      <c r="M71" s="128">
        <v>40</v>
      </c>
      <c r="N71">
        <f>SUM(DataEntry[[#This Row],[Men]:[Girls]])</f>
        <v>165</v>
      </c>
      <c r="O71" s="128">
        <v>30</v>
      </c>
      <c r="P71" s="128">
        <v>64</v>
      </c>
      <c r="Q71" s="128">
        <v>31</v>
      </c>
      <c r="R71" s="128">
        <v>40</v>
      </c>
      <c r="S71">
        <f>SUM(DataEntry[[#This Row],[New_Men]:[New_Girls]])</f>
        <v>165</v>
      </c>
      <c r="T71" s="128">
        <v>7</v>
      </c>
      <c r="U71" s="129" t="s">
        <v>274</v>
      </c>
      <c r="V71" s="128"/>
      <c r="W71" s="125" t="str">
        <f>TEXT(DataEntry[[#This Row],[Date]],"mmm/yy")</f>
        <v>Feb/24</v>
      </c>
      <c r="X71" s="125" t="str">
        <f t="shared" si="1"/>
        <v>to validate</v>
      </c>
    </row>
    <row r="72" spans="1:24" ht="18" customHeight="1" x14ac:dyDescent="0.7">
      <c r="A72" s="126">
        <v>45335</v>
      </c>
      <c r="B72" s="124" t="s">
        <v>11</v>
      </c>
      <c r="C72" s="127" t="s">
        <v>46</v>
      </c>
      <c r="D72" s="127" t="s">
        <v>3</v>
      </c>
      <c r="E72" s="127" t="s">
        <v>11</v>
      </c>
      <c r="F72" s="127" t="s">
        <v>119</v>
      </c>
      <c r="G72" s="128" t="s">
        <v>30</v>
      </c>
      <c r="I72" t="s">
        <v>95</v>
      </c>
      <c r="J72" s="128">
        <v>251</v>
      </c>
      <c r="K72" s="128">
        <v>229</v>
      </c>
      <c r="L72" s="128">
        <v>169</v>
      </c>
      <c r="M72" s="128">
        <v>138</v>
      </c>
      <c r="N72">
        <f>SUM(DataEntry[[#This Row],[Men]:[Girls]])</f>
        <v>787</v>
      </c>
      <c r="O72" s="128">
        <v>251</v>
      </c>
      <c r="P72" s="128">
        <v>229</v>
      </c>
      <c r="Q72" s="128">
        <v>169</v>
      </c>
      <c r="R72" s="128">
        <v>138</v>
      </c>
      <c r="S72">
        <f>SUM(DataEntry[[#This Row],[New_Men]:[New_Girls]])</f>
        <v>787</v>
      </c>
      <c r="T72" s="128">
        <v>112</v>
      </c>
      <c r="U72" s="129" t="s">
        <v>274</v>
      </c>
      <c r="V72" s="128"/>
      <c r="W72" s="125" t="str">
        <f>TEXT(DataEntry[[#This Row],[Date]],"mmm/yy")</f>
        <v>Feb/24</v>
      </c>
      <c r="X72" s="125" t="str">
        <f t="shared" si="1"/>
        <v>to validate</v>
      </c>
    </row>
    <row r="73" spans="1:24" ht="18" customHeight="1" x14ac:dyDescent="0.7">
      <c r="A73" s="126">
        <v>45336</v>
      </c>
      <c r="B73" s="124" t="s">
        <v>11</v>
      </c>
      <c r="C73" s="127" t="s">
        <v>46</v>
      </c>
      <c r="D73" s="127" t="s">
        <v>3</v>
      </c>
      <c r="E73" s="127" t="s">
        <v>11</v>
      </c>
      <c r="F73" s="127" t="s">
        <v>117</v>
      </c>
      <c r="G73" s="128" t="s">
        <v>30</v>
      </c>
      <c r="I73" t="s">
        <v>95</v>
      </c>
      <c r="J73" s="128">
        <v>56</v>
      </c>
      <c r="K73" s="128">
        <v>77</v>
      </c>
      <c r="L73" s="128">
        <v>50</v>
      </c>
      <c r="M73" s="128">
        <v>45</v>
      </c>
      <c r="N73">
        <f>SUM(DataEntry[[#This Row],[Men]:[Girls]])</f>
        <v>228</v>
      </c>
      <c r="O73" s="128">
        <v>56</v>
      </c>
      <c r="P73" s="128">
        <v>77</v>
      </c>
      <c r="Q73" s="128">
        <v>50</v>
      </c>
      <c r="R73" s="128">
        <v>45</v>
      </c>
      <c r="S73">
        <f>SUM(DataEntry[[#This Row],[New_Men]:[New_Girls]])</f>
        <v>228</v>
      </c>
      <c r="T73" s="128">
        <v>35</v>
      </c>
      <c r="U73" s="129" t="s">
        <v>274</v>
      </c>
      <c r="V73" s="128"/>
      <c r="W73" s="125" t="str">
        <f>TEXT(DataEntry[[#This Row],[Date]],"mmm/yy")</f>
        <v>Feb/24</v>
      </c>
      <c r="X73" s="125" t="str">
        <f t="shared" si="1"/>
        <v>to validate</v>
      </c>
    </row>
    <row r="74" spans="1:24" ht="18" customHeight="1" x14ac:dyDescent="0.7">
      <c r="A74" s="126">
        <v>45336</v>
      </c>
      <c r="B74" s="124" t="s">
        <v>11</v>
      </c>
      <c r="C74" s="127" t="s">
        <v>46</v>
      </c>
      <c r="D74" s="127" t="s">
        <v>7</v>
      </c>
      <c r="E74" s="127" t="s">
        <v>11</v>
      </c>
      <c r="F74" s="127" t="s">
        <v>131</v>
      </c>
      <c r="G74" s="128" t="s">
        <v>30</v>
      </c>
      <c r="I74" t="s">
        <v>95</v>
      </c>
      <c r="J74" s="128">
        <v>95</v>
      </c>
      <c r="K74" s="128">
        <v>107</v>
      </c>
      <c r="L74" s="128">
        <v>98</v>
      </c>
      <c r="M74" s="128">
        <v>92</v>
      </c>
      <c r="N74">
        <f>SUM(DataEntry[[#This Row],[Men]:[Girls]])</f>
        <v>392</v>
      </c>
      <c r="O74" s="128">
        <v>95</v>
      </c>
      <c r="P74" s="128">
        <v>107</v>
      </c>
      <c r="Q74" s="128">
        <v>98</v>
      </c>
      <c r="R74" s="128">
        <v>92</v>
      </c>
      <c r="S74">
        <f>SUM(DataEntry[[#This Row],[New_Men]:[New_Girls]])</f>
        <v>392</v>
      </c>
      <c r="T74" s="128">
        <v>44</v>
      </c>
      <c r="U74" s="129" t="s">
        <v>274</v>
      </c>
      <c r="V74" s="128"/>
      <c r="W74" s="125" t="str">
        <f>TEXT(DataEntry[[#This Row],[Date]],"mmm/yy")</f>
        <v>Feb/24</v>
      </c>
      <c r="X74" s="125" t="str">
        <f t="shared" si="1"/>
        <v>to validate</v>
      </c>
    </row>
    <row r="75" spans="1:24" ht="18" customHeight="1" x14ac:dyDescent="0.7">
      <c r="A75" s="126">
        <v>45337</v>
      </c>
      <c r="B75" s="124" t="s">
        <v>11</v>
      </c>
      <c r="C75" s="127" t="s">
        <v>46</v>
      </c>
      <c r="D75" s="127" t="s">
        <v>3</v>
      </c>
      <c r="E75" s="127" t="s">
        <v>11</v>
      </c>
      <c r="F75" s="127" t="s">
        <v>120</v>
      </c>
      <c r="G75" s="128" t="s">
        <v>30</v>
      </c>
      <c r="I75" t="s">
        <v>95</v>
      </c>
      <c r="J75" s="128">
        <v>66</v>
      </c>
      <c r="K75" s="128">
        <v>90</v>
      </c>
      <c r="L75" s="128">
        <v>66</v>
      </c>
      <c r="M75" s="128">
        <v>68</v>
      </c>
      <c r="N75">
        <f>SUM(DataEntry[[#This Row],[Men]:[Girls]])</f>
        <v>290</v>
      </c>
      <c r="O75" s="128">
        <v>66</v>
      </c>
      <c r="P75" s="128">
        <v>90</v>
      </c>
      <c r="Q75" s="128">
        <v>66</v>
      </c>
      <c r="R75" s="128">
        <v>68</v>
      </c>
      <c r="S75">
        <f>SUM(DataEntry[[#This Row],[New_Men]:[New_Girls]])</f>
        <v>290</v>
      </c>
      <c r="T75" s="128">
        <v>49</v>
      </c>
      <c r="U75" s="129" t="s">
        <v>274</v>
      </c>
      <c r="V75" s="128"/>
      <c r="W75" s="125" t="str">
        <f>TEXT(DataEntry[[#This Row],[Date]],"mmm/yy")</f>
        <v>Feb/24</v>
      </c>
      <c r="X75" s="125" t="str">
        <f t="shared" si="1"/>
        <v>to validate</v>
      </c>
    </row>
    <row r="76" spans="1:24" ht="18" customHeight="1" x14ac:dyDescent="0.7">
      <c r="A76" s="126">
        <v>45342</v>
      </c>
      <c r="B76" s="124" t="s">
        <v>11</v>
      </c>
      <c r="C76" s="127" t="s">
        <v>46</v>
      </c>
      <c r="D76" s="127" t="s">
        <v>3</v>
      </c>
      <c r="E76" s="127" t="s">
        <v>11</v>
      </c>
      <c r="F76" s="127" t="s">
        <v>253</v>
      </c>
      <c r="G76" s="128" t="s">
        <v>34</v>
      </c>
      <c r="I76" t="s">
        <v>52</v>
      </c>
      <c r="J76" s="128">
        <v>2</v>
      </c>
      <c r="K76" s="128"/>
      <c r="L76" s="128">
        <v>18</v>
      </c>
      <c r="M76" s="128"/>
      <c r="N76">
        <f>SUM(DataEntry[[#This Row],[Men]:[Girls]])</f>
        <v>20</v>
      </c>
      <c r="O76" s="128">
        <v>2</v>
      </c>
      <c r="P76" s="128"/>
      <c r="Q76" s="128">
        <v>18</v>
      </c>
      <c r="R76" s="128"/>
      <c r="S76">
        <f>SUM(DataEntry[[#This Row],[New_Men]:[New_Girls]])</f>
        <v>20</v>
      </c>
      <c r="T76" s="128"/>
      <c r="U76" s="128" t="s">
        <v>278</v>
      </c>
      <c r="V76" s="128"/>
      <c r="W76" s="125" t="str">
        <f>TEXT(DataEntry[[#This Row],[Date]],"mmm/yy")</f>
        <v>Feb/24</v>
      </c>
      <c r="X76" s="125" t="str">
        <f t="shared" si="1"/>
        <v>to validate</v>
      </c>
    </row>
    <row r="77" spans="1:24" ht="18" customHeight="1" x14ac:dyDescent="0.7">
      <c r="A77" s="126">
        <v>45343</v>
      </c>
      <c r="B77" s="124" t="s">
        <v>11</v>
      </c>
      <c r="C77" s="127" t="s">
        <v>46</v>
      </c>
      <c r="D77" s="127" t="s">
        <v>3</v>
      </c>
      <c r="E77" s="127" t="s">
        <v>11</v>
      </c>
      <c r="F77" s="127" t="s">
        <v>253</v>
      </c>
      <c r="G77" s="128" t="s">
        <v>34</v>
      </c>
      <c r="I77" t="s">
        <v>52</v>
      </c>
      <c r="J77" s="128">
        <v>10</v>
      </c>
      <c r="K77" s="128"/>
      <c r="L77" s="128"/>
      <c r="M77" s="128"/>
      <c r="N77">
        <f>SUM(DataEntry[[#This Row],[Men]:[Girls]])</f>
        <v>10</v>
      </c>
      <c r="O77" s="128">
        <v>10</v>
      </c>
      <c r="P77" s="128"/>
      <c r="Q77" s="128"/>
      <c r="R77" s="128"/>
      <c r="S77">
        <f>SUM(DataEntry[[#This Row],[New_Men]:[New_Girls]])</f>
        <v>10</v>
      </c>
      <c r="T77" s="128"/>
      <c r="U77" s="128" t="s">
        <v>278</v>
      </c>
      <c r="V77" s="128"/>
      <c r="W77" s="125" t="str">
        <f>TEXT(DataEntry[[#This Row],[Date]],"mmm/yy")</f>
        <v>Feb/24</v>
      </c>
      <c r="X77" s="125" t="str">
        <f t="shared" si="1"/>
        <v>to validate</v>
      </c>
    </row>
    <row r="78" spans="1:24" ht="18" customHeight="1" x14ac:dyDescent="0.7">
      <c r="A78" s="126">
        <v>45343</v>
      </c>
      <c r="B78" s="124" t="s">
        <v>11</v>
      </c>
      <c r="C78" s="127" t="s">
        <v>46</v>
      </c>
      <c r="D78" s="127" t="s">
        <v>3</v>
      </c>
      <c r="E78" s="127" t="s">
        <v>11</v>
      </c>
      <c r="F78" s="127" t="s">
        <v>120</v>
      </c>
      <c r="G78" s="128" t="s">
        <v>34</v>
      </c>
      <c r="I78" t="s">
        <v>52</v>
      </c>
      <c r="J78" s="128">
        <v>6</v>
      </c>
      <c r="K78" s="128">
        <v>24</v>
      </c>
      <c r="L78" s="128"/>
      <c r="M78" s="128"/>
      <c r="N78">
        <f>SUM(DataEntry[[#This Row],[Men]:[Girls]])</f>
        <v>30</v>
      </c>
      <c r="O78" s="128">
        <v>6</v>
      </c>
      <c r="P78" s="128">
        <v>24</v>
      </c>
      <c r="Q78" s="128"/>
      <c r="R78" s="128"/>
      <c r="S78">
        <f>SUM(DataEntry[[#This Row],[New_Men]:[New_Girls]])</f>
        <v>30</v>
      </c>
      <c r="T78" s="128"/>
      <c r="U78" s="128" t="s">
        <v>279</v>
      </c>
      <c r="V78" s="128"/>
      <c r="W78" s="125" t="str">
        <f>TEXT(DataEntry[[#This Row],[Date]],"mmm/yy")</f>
        <v>Feb/24</v>
      </c>
      <c r="X78" s="125" t="str">
        <f t="shared" si="1"/>
        <v>to validate</v>
      </c>
    </row>
    <row r="79" spans="1:24" ht="18" customHeight="1" x14ac:dyDescent="0.7">
      <c r="A79" s="126">
        <v>45344</v>
      </c>
      <c r="B79" s="124" t="s">
        <v>11</v>
      </c>
      <c r="C79" s="127" t="s">
        <v>46</v>
      </c>
      <c r="D79" s="127" t="s">
        <v>3</v>
      </c>
      <c r="E79" s="127" t="s">
        <v>11</v>
      </c>
      <c r="F79" s="127" t="s">
        <v>280</v>
      </c>
      <c r="G79" s="128" t="s">
        <v>34</v>
      </c>
      <c r="I79" t="s">
        <v>52</v>
      </c>
      <c r="J79" s="128">
        <v>14</v>
      </c>
      <c r="K79" s="128"/>
      <c r="L79" s="128">
        <v>6</v>
      </c>
      <c r="M79" s="128"/>
      <c r="N79">
        <f>SUM(DataEntry[[#This Row],[Men]:[Girls]])</f>
        <v>20</v>
      </c>
      <c r="O79" s="128">
        <v>14</v>
      </c>
      <c r="P79" s="128"/>
      <c r="Q79" s="128">
        <v>6</v>
      </c>
      <c r="R79" s="128"/>
      <c r="S79">
        <f>SUM(DataEntry[[#This Row],[New_Men]:[New_Girls]])</f>
        <v>20</v>
      </c>
      <c r="T79" s="128"/>
      <c r="U79" s="128" t="s">
        <v>278</v>
      </c>
      <c r="V79" s="128"/>
      <c r="W79" s="125" t="str">
        <f>TEXT(DataEntry[[#This Row],[Date]],"mmm/yy")</f>
        <v>Feb/24</v>
      </c>
      <c r="X79" s="125" t="str">
        <f t="shared" si="1"/>
        <v>to validate</v>
      </c>
    </row>
    <row r="80" spans="1:24" ht="18" customHeight="1" x14ac:dyDescent="0.7">
      <c r="A80" s="126">
        <v>45344</v>
      </c>
      <c r="B80" s="124" t="s">
        <v>11</v>
      </c>
      <c r="C80" s="127" t="s">
        <v>46</v>
      </c>
      <c r="D80" s="127" t="s">
        <v>3</v>
      </c>
      <c r="E80" s="127" t="s">
        <v>11</v>
      </c>
      <c r="F80" s="127" t="s">
        <v>253</v>
      </c>
      <c r="G80" s="128" t="s">
        <v>34</v>
      </c>
      <c r="I80" t="s">
        <v>52</v>
      </c>
      <c r="J80" s="128"/>
      <c r="K80" s="128">
        <v>10</v>
      </c>
      <c r="L80" s="128"/>
      <c r="M80" s="128"/>
      <c r="N80">
        <f>SUM(DataEntry[[#This Row],[Men]:[Girls]])</f>
        <v>10</v>
      </c>
      <c r="O80" s="128"/>
      <c r="P80" s="128">
        <v>10</v>
      </c>
      <c r="Q80" s="128"/>
      <c r="R80" s="128"/>
      <c r="S80">
        <f>SUM(DataEntry[[#This Row],[New_Men]:[New_Girls]])</f>
        <v>10</v>
      </c>
      <c r="T80" s="128"/>
      <c r="U80" s="128" t="s">
        <v>279</v>
      </c>
      <c r="V80" s="128"/>
      <c r="W80" s="125" t="str">
        <f>TEXT(DataEntry[[#This Row],[Date]],"mmm/yy")</f>
        <v>Feb/24</v>
      </c>
      <c r="X80" s="125" t="str">
        <f t="shared" si="1"/>
        <v>to validate</v>
      </c>
    </row>
    <row r="81" spans="1:24" ht="18" customHeight="1" x14ac:dyDescent="0.7">
      <c r="A81" s="126">
        <v>45344</v>
      </c>
      <c r="B81" s="124" t="s">
        <v>11</v>
      </c>
      <c r="C81" s="127" t="s">
        <v>46</v>
      </c>
      <c r="D81" s="127" t="s">
        <v>3</v>
      </c>
      <c r="E81" s="127" t="s">
        <v>11</v>
      </c>
      <c r="F81" s="127" t="s">
        <v>119</v>
      </c>
      <c r="G81" s="128" t="s">
        <v>34</v>
      </c>
      <c r="I81" t="s">
        <v>52</v>
      </c>
      <c r="J81" s="128"/>
      <c r="K81" s="128">
        <v>19</v>
      </c>
      <c r="L81" s="128"/>
      <c r="M81" s="128">
        <v>8</v>
      </c>
      <c r="N81">
        <f>SUM(DataEntry[[#This Row],[Men]:[Girls]])</f>
        <v>27</v>
      </c>
      <c r="O81" s="128"/>
      <c r="P81" s="128">
        <v>17</v>
      </c>
      <c r="Q81" s="128"/>
      <c r="R81" s="128">
        <v>8</v>
      </c>
      <c r="S81">
        <f>SUM(DataEntry[[#This Row],[New_Men]:[New_Girls]])</f>
        <v>25</v>
      </c>
      <c r="T81" s="128"/>
      <c r="U81" s="128" t="s">
        <v>279</v>
      </c>
      <c r="V81" s="128"/>
      <c r="W81" s="125" t="str">
        <f>TEXT(DataEntry[[#This Row],[Date]],"mmm/yy")</f>
        <v>Feb/24</v>
      </c>
      <c r="X81" s="125" t="str">
        <f t="shared" si="1"/>
        <v>pass</v>
      </c>
    </row>
    <row r="82" spans="1:24" ht="18" customHeight="1" x14ac:dyDescent="0.7">
      <c r="A82" s="126">
        <v>45345</v>
      </c>
      <c r="B82" s="124" t="s">
        <v>11</v>
      </c>
      <c r="C82" s="127" t="s">
        <v>46</v>
      </c>
      <c r="D82" s="127" t="s">
        <v>3</v>
      </c>
      <c r="E82" s="127" t="s">
        <v>11</v>
      </c>
      <c r="F82" s="127" t="s">
        <v>280</v>
      </c>
      <c r="G82" s="128" t="s">
        <v>34</v>
      </c>
      <c r="I82" t="s">
        <v>52</v>
      </c>
      <c r="J82" s="128"/>
      <c r="K82" s="128">
        <v>19</v>
      </c>
      <c r="L82" s="128"/>
      <c r="M82" s="128">
        <v>1</v>
      </c>
      <c r="N82">
        <f>SUM(DataEntry[[#This Row],[Men]:[Girls]])</f>
        <v>20</v>
      </c>
      <c r="O82" s="128"/>
      <c r="P82" s="128">
        <v>19</v>
      </c>
      <c r="Q82" s="128"/>
      <c r="R82" s="128">
        <v>1</v>
      </c>
      <c r="S82">
        <f>SUM(DataEntry[[#This Row],[New_Men]:[New_Girls]])</f>
        <v>20</v>
      </c>
      <c r="T82" s="128"/>
      <c r="U82" s="128" t="s">
        <v>279</v>
      </c>
      <c r="V82" s="128"/>
      <c r="W82" s="125" t="str">
        <f>TEXT(DataEntry[[#This Row],[Date]],"mmm/yy")</f>
        <v>Feb/24</v>
      </c>
      <c r="X82" s="125" t="str">
        <f t="shared" si="1"/>
        <v>to validate</v>
      </c>
    </row>
    <row r="83" spans="1:24" ht="18" customHeight="1" x14ac:dyDescent="0.7">
      <c r="A83" s="126">
        <v>45345</v>
      </c>
      <c r="B83" s="124" t="s">
        <v>11</v>
      </c>
      <c r="C83" s="127" t="s">
        <v>46</v>
      </c>
      <c r="D83" s="127" t="s">
        <v>3</v>
      </c>
      <c r="E83" s="127" t="s">
        <v>11</v>
      </c>
      <c r="F83" s="127" t="s">
        <v>119</v>
      </c>
      <c r="G83" s="128" t="s">
        <v>34</v>
      </c>
      <c r="I83" t="s">
        <v>52</v>
      </c>
      <c r="J83" s="128">
        <v>4</v>
      </c>
      <c r="K83" s="128"/>
      <c r="L83" s="128">
        <v>19</v>
      </c>
      <c r="M83" s="128"/>
      <c r="N83">
        <f>SUM(DataEntry[[#This Row],[Men]:[Girls]])</f>
        <v>23</v>
      </c>
      <c r="O83" s="128">
        <v>4</v>
      </c>
      <c r="P83" s="128"/>
      <c r="Q83" s="128">
        <v>19</v>
      </c>
      <c r="R83" s="128"/>
      <c r="S83">
        <f>SUM(DataEntry[[#This Row],[New_Men]:[New_Girls]])</f>
        <v>23</v>
      </c>
      <c r="T83" s="128"/>
      <c r="U83" s="128" t="s">
        <v>278</v>
      </c>
      <c r="V83" s="128"/>
      <c r="W83" s="125" t="str">
        <f>TEXT(DataEntry[[#This Row],[Date]],"mmm/yy")</f>
        <v>Feb/24</v>
      </c>
      <c r="X83" s="125" t="str">
        <f t="shared" si="1"/>
        <v>to validate</v>
      </c>
    </row>
    <row r="84" spans="1:24" ht="18" customHeight="1" x14ac:dyDescent="0.7">
      <c r="A84" s="126">
        <v>45345</v>
      </c>
      <c r="B84" s="124" t="s">
        <v>11</v>
      </c>
      <c r="C84" s="127" t="s">
        <v>46</v>
      </c>
      <c r="D84" s="127" t="s">
        <v>3</v>
      </c>
      <c r="E84" s="127" t="s">
        <v>11</v>
      </c>
      <c r="F84" s="127" t="s">
        <v>253</v>
      </c>
      <c r="G84" s="128" t="s">
        <v>34</v>
      </c>
      <c r="I84" t="s">
        <v>52</v>
      </c>
      <c r="J84" s="128">
        <v>10</v>
      </c>
      <c r="K84" s="128">
        <v>10</v>
      </c>
      <c r="L84" s="128"/>
      <c r="M84" s="128"/>
      <c r="N84">
        <f>SUM(DataEntry[[#This Row],[Men]:[Girls]])</f>
        <v>20</v>
      </c>
      <c r="O84" s="128">
        <v>10</v>
      </c>
      <c r="P84" s="128">
        <v>10</v>
      </c>
      <c r="Q84" s="128"/>
      <c r="R84" s="128"/>
      <c r="S84">
        <f>SUM(DataEntry[[#This Row],[New_Men]:[New_Girls]])</f>
        <v>20</v>
      </c>
      <c r="T84" s="128"/>
      <c r="U84" s="128" t="s">
        <v>279</v>
      </c>
      <c r="V84" s="128"/>
      <c r="W84" s="125" t="str">
        <f>TEXT(DataEntry[[#This Row],[Date]],"mmm/yy")</f>
        <v>Feb/24</v>
      </c>
      <c r="X84" s="125" t="str">
        <f t="shared" si="1"/>
        <v>to validate</v>
      </c>
    </row>
    <row r="85" spans="1:24" ht="18" customHeight="1" x14ac:dyDescent="0.7">
      <c r="A85" s="126">
        <v>45346</v>
      </c>
      <c r="B85" s="124" t="s">
        <v>11</v>
      </c>
      <c r="C85" s="127" t="s">
        <v>46</v>
      </c>
      <c r="D85" s="127" t="s">
        <v>3</v>
      </c>
      <c r="E85" s="127" t="s">
        <v>11</v>
      </c>
      <c r="F85" s="127" t="s">
        <v>120</v>
      </c>
      <c r="G85" s="128" t="s">
        <v>34</v>
      </c>
      <c r="I85" t="s">
        <v>52</v>
      </c>
      <c r="J85" s="128">
        <v>18</v>
      </c>
      <c r="K85" s="128">
        <v>2</v>
      </c>
      <c r="L85" s="128"/>
      <c r="M85" s="128"/>
      <c r="N85">
        <f>SUM(DataEntry[[#This Row],[Men]:[Girls]])</f>
        <v>20</v>
      </c>
      <c r="O85" s="128">
        <v>18</v>
      </c>
      <c r="P85" s="128">
        <v>2</v>
      </c>
      <c r="Q85" s="128"/>
      <c r="R85" s="128"/>
      <c r="S85">
        <f>SUM(DataEntry[[#This Row],[New_Men]:[New_Girls]])</f>
        <v>20</v>
      </c>
      <c r="T85" s="128"/>
      <c r="U85" s="128" t="s">
        <v>279</v>
      </c>
      <c r="V85" s="128"/>
      <c r="W85" s="125" t="str">
        <f>TEXT(DataEntry[[#This Row],[Date]],"mmm/yy")</f>
        <v>Feb/24</v>
      </c>
      <c r="X85" s="125" t="str">
        <f t="shared" si="1"/>
        <v>to validate</v>
      </c>
    </row>
    <row r="86" spans="1:24" ht="18" customHeight="1" x14ac:dyDescent="0.7">
      <c r="A86" s="126">
        <v>45346</v>
      </c>
      <c r="B86" s="124" t="s">
        <v>11</v>
      </c>
      <c r="C86" s="127" t="s">
        <v>46</v>
      </c>
      <c r="D86" s="127" t="s">
        <v>3</v>
      </c>
      <c r="E86" s="127" t="s">
        <v>11</v>
      </c>
      <c r="F86" s="127" t="s">
        <v>253</v>
      </c>
      <c r="G86" s="128" t="s">
        <v>34</v>
      </c>
      <c r="I86" t="s">
        <v>52</v>
      </c>
      <c r="J86" s="128">
        <v>9</v>
      </c>
      <c r="K86" s="128">
        <v>1</v>
      </c>
      <c r="L86" s="128"/>
      <c r="M86" s="128"/>
      <c r="N86">
        <f>SUM(DataEntry[[#This Row],[Men]:[Girls]])</f>
        <v>10</v>
      </c>
      <c r="O86" s="128">
        <v>9</v>
      </c>
      <c r="P86" s="128">
        <v>1</v>
      </c>
      <c r="Q86" s="128"/>
      <c r="R86" s="128"/>
      <c r="S86">
        <f>SUM(DataEntry[[#This Row],[New_Men]:[New_Girls]])</f>
        <v>10</v>
      </c>
      <c r="T86" s="128"/>
      <c r="U86" s="128" t="s">
        <v>279</v>
      </c>
      <c r="V86" s="128"/>
      <c r="W86" s="125" t="str">
        <f>TEXT(DataEntry[[#This Row],[Date]],"mmm/yy")</f>
        <v>Feb/24</v>
      </c>
      <c r="X86" s="125" t="str">
        <f t="shared" si="1"/>
        <v>to validate</v>
      </c>
    </row>
    <row r="87" spans="1:24" ht="18" customHeight="1" x14ac:dyDescent="0.7">
      <c r="A87" s="126">
        <v>45346</v>
      </c>
      <c r="B87" s="124" t="s">
        <v>11</v>
      </c>
      <c r="C87" s="127" t="s">
        <v>46</v>
      </c>
      <c r="D87" s="127" t="s">
        <v>273</v>
      </c>
      <c r="E87" s="127" t="s">
        <v>9</v>
      </c>
      <c r="F87" s="127" t="s">
        <v>136</v>
      </c>
      <c r="G87" s="128" t="s">
        <v>34</v>
      </c>
      <c r="I87" t="s">
        <v>75</v>
      </c>
      <c r="J87" s="128"/>
      <c r="K87" s="128">
        <v>20</v>
      </c>
      <c r="L87" s="128"/>
      <c r="M87" s="128">
        <v>20</v>
      </c>
      <c r="N87">
        <f>SUM(DataEntry[[#This Row],[Men]:[Girls]])</f>
        <v>40</v>
      </c>
      <c r="O87" s="128"/>
      <c r="P87" s="128">
        <v>20</v>
      </c>
      <c r="Q87" s="128"/>
      <c r="R87" s="128">
        <v>20</v>
      </c>
      <c r="S87">
        <f>SUM(DataEntry[[#This Row],[New_Men]:[New_Girls]])</f>
        <v>40</v>
      </c>
      <c r="T87" s="128"/>
      <c r="U87" s="128" t="s">
        <v>281</v>
      </c>
      <c r="V87" s="128" t="s">
        <v>137</v>
      </c>
      <c r="W87" s="125" t="str">
        <f>TEXT(DataEntry[[#This Row],[Date]],"mmm/yy")</f>
        <v>Feb/24</v>
      </c>
      <c r="X87" s="125" t="str">
        <f t="shared" si="1"/>
        <v>to validate</v>
      </c>
    </row>
    <row r="88" spans="1:24" ht="18" customHeight="1" x14ac:dyDescent="0.7">
      <c r="A88" s="126">
        <v>45346</v>
      </c>
      <c r="B88" s="124" t="s">
        <v>11</v>
      </c>
      <c r="C88" s="127" t="s">
        <v>46</v>
      </c>
      <c r="D88" s="127" t="s">
        <v>273</v>
      </c>
      <c r="E88" s="127" t="s">
        <v>9</v>
      </c>
      <c r="F88" s="127" t="s">
        <v>136</v>
      </c>
      <c r="G88" s="128" t="s">
        <v>34</v>
      </c>
      <c r="I88" t="s">
        <v>75</v>
      </c>
      <c r="J88" s="128"/>
      <c r="K88" s="128">
        <v>22</v>
      </c>
      <c r="L88" s="128"/>
      <c r="M88" s="128">
        <v>18</v>
      </c>
      <c r="N88">
        <f>SUM(DataEntry[[#This Row],[Men]:[Girls]])</f>
        <v>40</v>
      </c>
      <c r="O88" s="128"/>
      <c r="P88" s="128">
        <v>18</v>
      </c>
      <c r="Q88" s="128"/>
      <c r="R88" s="128">
        <v>18</v>
      </c>
      <c r="S88">
        <f>SUM(DataEntry[[#This Row],[New_Men]:[New_Girls]])</f>
        <v>36</v>
      </c>
      <c r="T88" s="128"/>
      <c r="U88" s="128" t="s">
        <v>281</v>
      </c>
      <c r="V88" s="128" t="s">
        <v>282</v>
      </c>
      <c r="W88" s="125" t="str">
        <f>TEXT(DataEntry[[#This Row],[Date]],"mmm/yy")</f>
        <v>Feb/24</v>
      </c>
      <c r="X88" s="125" t="str">
        <f t="shared" si="1"/>
        <v>pass</v>
      </c>
    </row>
    <row r="89" spans="1:24" ht="18" customHeight="1" x14ac:dyDescent="0.7">
      <c r="A89" s="126">
        <v>45349</v>
      </c>
      <c r="B89" s="124" t="s">
        <v>11</v>
      </c>
      <c r="C89" s="127" t="s">
        <v>46</v>
      </c>
      <c r="D89" s="127" t="s">
        <v>273</v>
      </c>
      <c r="E89" s="127" t="s">
        <v>9</v>
      </c>
      <c r="F89" s="127" t="s">
        <v>136</v>
      </c>
      <c r="G89" s="128" t="s">
        <v>34</v>
      </c>
      <c r="I89" t="s">
        <v>75</v>
      </c>
      <c r="J89" s="128"/>
      <c r="K89" s="128">
        <v>14</v>
      </c>
      <c r="L89" s="128"/>
      <c r="M89" s="128">
        <v>9</v>
      </c>
      <c r="N89">
        <f>SUM(DataEntry[[#This Row],[Men]:[Girls]])</f>
        <v>23</v>
      </c>
      <c r="O89" s="128"/>
      <c r="P89" s="128">
        <v>8</v>
      </c>
      <c r="Q89" s="128"/>
      <c r="R89" s="128">
        <v>9</v>
      </c>
      <c r="S89">
        <f>SUM(DataEntry[[#This Row],[New_Men]:[New_Girls]])</f>
        <v>17</v>
      </c>
      <c r="T89" s="128"/>
      <c r="U89" s="128" t="s">
        <v>281</v>
      </c>
      <c r="V89" s="128" t="s">
        <v>283</v>
      </c>
      <c r="W89" s="125" t="str">
        <f>TEXT(DataEntry[[#This Row],[Date]],"mmm/yy")</f>
        <v>Feb/24</v>
      </c>
      <c r="X89" s="125" t="str">
        <f t="shared" si="1"/>
        <v>pass</v>
      </c>
    </row>
    <row r="90" spans="1:24" ht="18" customHeight="1" x14ac:dyDescent="0.7">
      <c r="A90" s="126">
        <v>45331</v>
      </c>
      <c r="B90" s="124" t="s">
        <v>11</v>
      </c>
      <c r="C90" s="127" t="s">
        <v>46</v>
      </c>
      <c r="D90" s="127" t="s">
        <v>11</v>
      </c>
      <c r="E90" s="127" t="s">
        <v>11</v>
      </c>
      <c r="F90" s="127" t="s">
        <v>284</v>
      </c>
      <c r="G90" s="128" t="s">
        <v>34</v>
      </c>
      <c r="I90" t="s">
        <v>77</v>
      </c>
      <c r="J90" s="128"/>
      <c r="K90" s="128"/>
      <c r="L90" s="128"/>
      <c r="M90" s="128">
        <v>1</v>
      </c>
      <c r="N90">
        <f>SUM(DataEntry[[#This Row],[Men]:[Girls]])</f>
        <v>1</v>
      </c>
      <c r="O90" s="128"/>
      <c r="P90" s="128"/>
      <c r="Q90" s="128"/>
      <c r="R90" s="128">
        <v>1</v>
      </c>
      <c r="S90">
        <f>SUM(DataEntry[[#This Row],[New_Men]:[New_Girls]])</f>
        <v>1</v>
      </c>
      <c r="T90" s="128"/>
      <c r="U90" s="128" t="s">
        <v>285</v>
      </c>
      <c r="V90" s="128" t="s">
        <v>286</v>
      </c>
      <c r="W90" s="125" t="str">
        <f>TEXT(DataEntry[[#This Row],[Date]],"mmm/yy")</f>
        <v>Feb/24</v>
      </c>
      <c r="X90" s="125" t="str">
        <f t="shared" si="1"/>
        <v>to validate</v>
      </c>
    </row>
    <row r="91" spans="1:24" ht="18" customHeight="1" x14ac:dyDescent="0.7">
      <c r="A91" s="126">
        <v>45335</v>
      </c>
      <c r="B91" s="124" t="s">
        <v>11</v>
      </c>
      <c r="C91" s="127" t="s">
        <v>46</v>
      </c>
      <c r="D91" s="127" t="s">
        <v>11</v>
      </c>
      <c r="E91" s="127" t="s">
        <v>11</v>
      </c>
      <c r="F91" s="127" t="s">
        <v>151</v>
      </c>
      <c r="G91" s="128" t="s">
        <v>34</v>
      </c>
      <c r="I91" t="s">
        <v>77</v>
      </c>
      <c r="J91" s="128"/>
      <c r="K91" s="128">
        <v>1</v>
      </c>
      <c r="L91" s="128"/>
      <c r="M91" s="128"/>
      <c r="N91">
        <f>SUM(DataEntry[[#This Row],[Men]:[Girls]])</f>
        <v>1</v>
      </c>
      <c r="O91" s="128"/>
      <c r="P91" s="128">
        <v>1</v>
      </c>
      <c r="Q91" s="128"/>
      <c r="R91" s="128"/>
      <c r="S91">
        <f>SUM(DataEntry[[#This Row],[New_Men]:[New_Girls]])</f>
        <v>1</v>
      </c>
      <c r="T91" s="128"/>
      <c r="U91" s="128" t="s">
        <v>285</v>
      </c>
      <c r="V91" s="128"/>
      <c r="W91" s="125" t="str">
        <f>TEXT(DataEntry[[#This Row],[Date]],"mmm/yy")</f>
        <v>Feb/24</v>
      </c>
      <c r="X91" s="125" t="str">
        <f t="shared" si="1"/>
        <v>to validate</v>
      </c>
    </row>
    <row r="92" spans="1:24" ht="18" customHeight="1" x14ac:dyDescent="0.7">
      <c r="A92" s="126">
        <v>45337</v>
      </c>
      <c r="B92" s="124" t="s">
        <v>11</v>
      </c>
      <c r="C92" s="127" t="s">
        <v>46</v>
      </c>
      <c r="D92" s="127" t="s">
        <v>11</v>
      </c>
      <c r="E92" s="127" t="s">
        <v>11</v>
      </c>
      <c r="F92" s="127" t="s">
        <v>284</v>
      </c>
      <c r="G92" s="128" t="s">
        <v>34</v>
      </c>
      <c r="I92" t="s">
        <v>79</v>
      </c>
      <c r="J92" s="128"/>
      <c r="K92" s="128">
        <v>1</v>
      </c>
      <c r="L92" s="128"/>
      <c r="M92" s="128"/>
      <c r="N92">
        <f>SUM(DataEntry[[#This Row],[Men]:[Girls]])</f>
        <v>1</v>
      </c>
      <c r="O92" s="128"/>
      <c r="P92" s="128">
        <v>1</v>
      </c>
      <c r="Q92" s="128"/>
      <c r="R92" s="128"/>
      <c r="S92">
        <f>SUM(DataEntry[[#This Row],[New_Men]:[New_Girls]])</f>
        <v>1</v>
      </c>
      <c r="T92" s="128"/>
      <c r="U92" s="128" t="s">
        <v>287</v>
      </c>
      <c r="V92" s="128"/>
      <c r="W92" s="125" t="str">
        <f>TEXT(DataEntry[[#This Row],[Date]],"mmm/yy")</f>
        <v>Feb/24</v>
      </c>
      <c r="X92" s="125" t="str">
        <f t="shared" si="1"/>
        <v>to validate</v>
      </c>
    </row>
    <row r="93" spans="1:24" ht="18" customHeight="1" x14ac:dyDescent="0.7">
      <c r="A93" s="126">
        <v>45338</v>
      </c>
      <c r="B93" s="124" t="s">
        <v>11</v>
      </c>
      <c r="C93" s="127" t="s">
        <v>46</v>
      </c>
      <c r="D93" s="127" t="s">
        <v>11</v>
      </c>
      <c r="E93" s="127" t="s">
        <v>11</v>
      </c>
      <c r="F93" s="127" t="s">
        <v>147</v>
      </c>
      <c r="G93" s="128" t="s">
        <v>34</v>
      </c>
      <c r="I93" t="s">
        <v>77</v>
      </c>
      <c r="J93" s="128"/>
      <c r="K93" s="128">
        <v>1</v>
      </c>
      <c r="L93" s="128"/>
      <c r="M93" s="128"/>
      <c r="N93">
        <f>SUM(DataEntry[[#This Row],[Men]:[Girls]])</f>
        <v>1</v>
      </c>
      <c r="O93" s="128"/>
      <c r="P93" s="128">
        <v>1</v>
      </c>
      <c r="Q93" s="128"/>
      <c r="R93" s="128"/>
      <c r="S93">
        <f>SUM(DataEntry[[#This Row],[New_Men]:[New_Girls]])</f>
        <v>1</v>
      </c>
      <c r="T93" s="128"/>
      <c r="U93" s="128" t="s">
        <v>285</v>
      </c>
      <c r="V93" s="128"/>
      <c r="W93" s="125" t="str">
        <f>TEXT(DataEntry[[#This Row],[Date]],"mmm/yy")</f>
        <v>Feb/24</v>
      </c>
      <c r="X93" s="125" t="str">
        <f t="shared" si="1"/>
        <v>to validate</v>
      </c>
    </row>
    <row r="94" spans="1:24" ht="18" customHeight="1" x14ac:dyDescent="0.7">
      <c r="A94" s="126">
        <v>45338</v>
      </c>
      <c r="B94" s="124" t="s">
        <v>11</v>
      </c>
      <c r="C94" s="127" t="s">
        <v>46</v>
      </c>
      <c r="D94" s="127" t="s">
        <v>11</v>
      </c>
      <c r="E94" s="127" t="s">
        <v>11</v>
      </c>
      <c r="F94" s="127" t="s">
        <v>147</v>
      </c>
      <c r="G94" s="128" t="s">
        <v>34</v>
      </c>
      <c r="I94" t="s">
        <v>79</v>
      </c>
      <c r="J94" s="128"/>
      <c r="K94" s="128">
        <v>1</v>
      </c>
      <c r="L94" s="128"/>
      <c r="M94" s="128"/>
      <c r="N94">
        <f>SUM(DataEntry[[#This Row],[Men]:[Girls]])</f>
        <v>1</v>
      </c>
      <c r="O94" s="128"/>
      <c r="P94" s="128">
        <v>1</v>
      </c>
      <c r="Q94" s="128"/>
      <c r="R94" s="128"/>
      <c r="S94">
        <f>SUM(DataEntry[[#This Row],[New_Men]:[New_Girls]])</f>
        <v>1</v>
      </c>
      <c r="T94" s="128"/>
      <c r="U94" s="128" t="s">
        <v>287</v>
      </c>
      <c r="V94" s="128"/>
      <c r="W94" s="125" t="str">
        <f>TEXT(DataEntry[[#This Row],[Date]],"mmm/yy")</f>
        <v>Feb/24</v>
      </c>
      <c r="X94" s="125" t="str">
        <f t="shared" si="1"/>
        <v>to validate</v>
      </c>
    </row>
    <row r="95" spans="1:24" ht="18" customHeight="1" x14ac:dyDescent="0.7">
      <c r="A95" s="126">
        <v>45341</v>
      </c>
      <c r="B95" s="124" t="s">
        <v>11</v>
      </c>
      <c r="C95" s="127" t="s">
        <v>46</v>
      </c>
      <c r="D95" s="127" t="s">
        <v>11</v>
      </c>
      <c r="E95" s="127" t="s">
        <v>11</v>
      </c>
      <c r="F95" s="127" t="s">
        <v>169</v>
      </c>
      <c r="G95" s="128" t="s">
        <v>34</v>
      </c>
      <c r="I95" t="s">
        <v>79</v>
      </c>
      <c r="J95" s="128"/>
      <c r="K95" s="128">
        <v>1</v>
      </c>
      <c r="L95" s="128"/>
      <c r="M95" s="128"/>
      <c r="N95">
        <f>SUM(DataEntry[[#This Row],[Men]:[Girls]])</f>
        <v>1</v>
      </c>
      <c r="O95" s="128"/>
      <c r="P95" s="128">
        <v>1</v>
      </c>
      <c r="Q95" s="128"/>
      <c r="R95" s="128"/>
      <c r="S95">
        <f>SUM(DataEntry[[#This Row],[New_Men]:[New_Girls]])</f>
        <v>1</v>
      </c>
      <c r="T95" s="128"/>
      <c r="U95" s="128" t="s">
        <v>288</v>
      </c>
      <c r="V95" s="128"/>
      <c r="W95" s="125" t="str">
        <f>TEXT(DataEntry[[#This Row],[Date]],"mmm/yy")</f>
        <v>Feb/24</v>
      </c>
      <c r="X95" s="125" t="str">
        <f t="shared" si="1"/>
        <v>to validate</v>
      </c>
    </row>
    <row r="96" spans="1:24" ht="18" customHeight="1" x14ac:dyDescent="0.7">
      <c r="A96" s="126">
        <v>45345</v>
      </c>
      <c r="B96" s="124" t="s">
        <v>11</v>
      </c>
      <c r="C96" s="127" t="s">
        <v>46</v>
      </c>
      <c r="D96" s="127" t="s">
        <v>11</v>
      </c>
      <c r="E96" s="127" t="s">
        <v>11</v>
      </c>
      <c r="F96" s="127" t="s">
        <v>149</v>
      </c>
      <c r="G96" s="128" t="s">
        <v>34</v>
      </c>
      <c r="I96" t="s">
        <v>79</v>
      </c>
      <c r="J96" s="128"/>
      <c r="K96" s="128">
        <v>1</v>
      </c>
      <c r="L96" s="128"/>
      <c r="M96" s="128"/>
      <c r="N96">
        <f>SUM(DataEntry[[#This Row],[Men]:[Girls]])</f>
        <v>1</v>
      </c>
      <c r="O96" s="128"/>
      <c r="P96" s="128">
        <v>1</v>
      </c>
      <c r="Q96" s="128"/>
      <c r="R96" s="128"/>
      <c r="S96">
        <f>SUM(DataEntry[[#This Row],[New_Men]:[New_Girls]])</f>
        <v>1</v>
      </c>
      <c r="T96" s="128"/>
      <c r="U96" s="128" t="s">
        <v>288</v>
      </c>
      <c r="V96" s="128"/>
      <c r="W96" s="125" t="str">
        <f>TEXT(DataEntry[[#This Row],[Date]],"mmm/yy")</f>
        <v>Feb/24</v>
      </c>
      <c r="X96" s="125" t="str">
        <f t="shared" si="1"/>
        <v>to validate</v>
      </c>
    </row>
    <row r="97" spans="1:24" ht="18" customHeight="1" x14ac:dyDescent="0.7">
      <c r="A97" s="126">
        <v>45345</v>
      </c>
      <c r="B97" s="124" t="s">
        <v>11</v>
      </c>
      <c r="C97" s="127" t="s">
        <v>46</v>
      </c>
      <c r="D97" s="127" t="s">
        <v>11</v>
      </c>
      <c r="E97" s="127" t="s">
        <v>11</v>
      </c>
      <c r="F97" s="127" t="s">
        <v>149</v>
      </c>
      <c r="G97" s="128" t="s">
        <v>34</v>
      </c>
      <c r="I97" t="s">
        <v>79</v>
      </c>
      <c r="J97" s="128"/>
      <c r="K97" s="128"/>
      <c r="L97" s="128"/>
      <c r="M97" s="128"/>
      <c r="N97">
        <f>SUM(DataEntry[[#This Row],[Men]:[Girls]])</f>
        <v>0</v>
      </c>
      <c r="O97" s="128"/>
      <c r="P97" s="128"/>
      <c r="Q97" s="128"/>
      <c r="R97" s="128">
        <v>1</v>
      </c>
      <c r="S97">
        <f>SUM(DataEntry[[#This Row],[New_Men]:[New_Girls]])</f>
        <v>1</v>
      </c>
      <c r="T97" s="128"/>
      <c r="U97" s="128" t="s">
        <v>287</v>
      </c>
      <c r="V97" s="128"/>
      <c r="W97" s="125" t="str">
        <f>TEXT(DataEntry[[#This Row],[Date]],"mmm/yy")</f>
        <v>Feb/24</v>
      </c>
      <c r="X97" s="125" t="str">
        <f t="shared" si="1"/>
        <v>to validate</v>
      </c>
    </row>
    <row r="98" spans="1:24" ht="18" customHeight="1" x14ac:dyDescent="0.7">
      <c r="A98" s="126">
        <v>45336</v>
      </c>
      <c r="B98" s="124" t="s">
        <v>11</v>
      </c>
      <c r="C98" s="127" t="s">
        <v>46</v>
      </c>
      <c r="D98" s="127" t="s">
        <v>11</v>
      </c>
      <c r="E98" s="127" t="s">
        <v>11</v>
      </c>
      <c r="F98" s="127" t="s">
        <v>151</v>
      </c>
      <c r="G98" s="128" t="s">
        <v>34</v>
      </c>
      <c r="I98" t="s">
        <v>52</v>
      </c>
      <c r="J98" s="128">
        <v>3</v>
      </c>
      <c r="K98" s="128">
        <v>25</v>
      </c>
      <c r="L98" s="128"/>
      <c r="M98" s="128"/>
      <c r="N98">
        <f>SUM(DataEntry[[#This Row],[Men]:[Girls]])</f>
        <v>28</v>
      </c>
      <c r="O98" s="128"/>
      <c r="P98" s="128"/>
      <c r="Q98" s="128"/>
      <c r="R98" s="128"/>
      <c r="S98">
        <f>SUM(DataEntry[[#This Row],[New_Men]:[New_Girls]])</f>
        <v>0</v>
      </c>
      <c r="T98" s="128"/>
      <c r="U98" s="128" t="s">
        <v>289</v>
      </c>
      <c r="V98" s="128"/>
      <c r="W98" s="125" t="str">
        <f>TEXT(DataEntry[[#This Row],[Date]],"mmm/yy")</f>
        <v>Feb/24</v>
      </c>
      <c r="X98" s="125" t="str">
        <f t="shared" si="1"/>
        <v>pass</v>
      </c>
    </row>
    <row r="99" spans="1:24" ht="18" customHeight="1" x14ac:dyDescent="0.7">
      <c r="A99" s="126">
        <v>45337</v>
      </c>
      <c r="B99" s="124" t="s">
        <v>11</v>
      </c>
      <c r="C99" s="127" t="s">
        <v>46</v>
      </c>
      <c r="D99" s="127" t="s">
        <v>11</v>
      </c>
      <c r="E99" s="127" t="s">
        <v>11</v>
      </c>
      <c r="F99" s="127" t="s">
        <v>164</v>
      </c>
      <c r="G99" s="128" t="s">
        <v>34</v>
      </c>
      <c r="I99" t="s">
        <v>52</v>
      </c>
      <c r="J99" s="128">
        <v>4</v>
      </c>
      <c r="K99" s="128">
        <v>6</v>
      </c>
      <c r="L99" s="128"/>
      <c r="M99" s="128"/>
      <c r="N99">
        <f>SUM(DataEntry[[#This Row],[Men]:[Girls]])</f>
        <v>10</v>
      </c>
      <c r="O99" s="128"/>
      <c r="P99" s="128"/>
      <c r="Q99" s="128"/>
      <c r="R99" s="128"/>
      <c r="S99">
        <f>SUM(DataEntry[[#This Row],[New_Men]:[New_Girls]])</f>
        <v>0</v>
      </c>
      <c r="T99" s="128"/>
      <c r="U99" s="128" t="s">
        <v>289</v>
      </c>
      <c r="V99" s="128"/>
      <c r="W99" s="125" t="str">
        <f>TEXT(DataEntry[[#This Row],[Date]],"mmm/yy")</f>
        <v>Feb/24</v>
      </c>
      <c r="X99" s="125" t="str">
        <f t="shared" si="1"/>
        <v>pass</v>
      </c>
    </row>
    <row r="100" spans="1:24" ht="18" customHeight="1" x14ac:dyDescent="0.7">
      <c r="A100" s="126">
        <v>45342</v>
      </c>
      <c r="B100" s="124" t="s">
        <v>11</v>
      </c>
      <c r="C100" s="127" t="s">
        <v>46</v>
      </c>
      <c r="D100" s="127" t="s">
        <v>11</v>
      </c>
      <c r="E100" s="127" t="s">
        <v>11</v>
      </c>
      <c r="F100" s="127" t="s">
        <v>149</v>
      </c>
      <c r="G100" s="128" t="s">
        <v>34</v>
      </c>
      <c r="I100" t="s">
        <v>52</v>
      </c>
      <c r="J100" s="128">
        <v>17</v>
      </c>
      <c r="K100" s="128"/>
      <c r="L100" s="128"/>
      <c r="M100" s="128"/>
      <c r="N100">
        <f>SUM(DataEntry[[#This Row],[Men]:[Girls]])</f>
        <v>17</v>
      </c>
      <c r="O100" s="128"/>
      <c r="P100" s="128"/>
      <c r="Q100" s="128"/>
      <c r="R100" s="128"/>
      <c r="S100">
        <f>SUM(DataEntry[[#This Row],[New_Men]:[New_Girls]])</f>
        <v>0</v>
      </c>
      <c r="T100" s="128"/>
      <c r="U100" s="128" t="s">
        <v>290</v>
      </c>
      <c r="V100" s="128"/>
      <c r="W100" s="125" t="str">
        <f>TEXT(DataEntry[[#This Row],[Date]],"mmm/yy")</f>
        <v>Feb/24</v>
      </c>
      <c r="X100" s="125" t="str">
        <f t="shared" si="1"/>
        <v>pass</v>
      </c>
    </row>
    <row r="101" spans="1:24" ht="18" customHeight="1" x14ac:dyDescent="0.7">
      <c r="A101" s="126">
        <v>45343</v>
      </c>
      <c r="B101" s="124" t="s">
        <v>11</v>
      </c>
      <c r="C101" s="127" t="s">
        <v>46</v>
      </c>
      <c r="D101" s="127" t="s">
        <v>11</v>
      </c>
      <c r="E101" s="127" t="s">
        <v>11</v>
      </c>
      <c r="F101" s="127" t="s">
        <v>174</v>
      </c>
      <c r="G101" s="128" t="s">
        <v>34</v>
      </c>
      <c r="I101" t="s">
        <v>52</v>
      </c>
      <c r="J101" s="128">
        <v>10</v>
      </c>
      <c r="K101" s="128">
        <v>10</v>
      </c>
      <c r="L101" s="128"/>
      <c r="M101" s="128"/>
      <c r="N101">
        <f>SUM(DataEntry[[#This Row],[Men]:[Girls]])</f>
        <v>20</v>
      </c>
      <c r="O101" s="128"/>
      <c r="P101" s="128"/>
      <c r="Q101" s="128"/>
      <c r="R101" s="128"/>
      <c r="S101">
        <f>SUM(DataEntry[[#This Row],[New_Men]:[New_Girls]])</f>
        <v>0</v>
      </c>
      <c r="T101" s="128"/>
      <c r="U101" s="128" t="s">
        <v>291</v>
      </c>
      <c r="V101" s="128"/>
      <c r="W101" s="125" t="str">
        <f>TEXT(DataEntry[[#This Row],[Date]],"mmm/yy")</f>
        <v>Feb/24</v>
      </c>
      <c r="X101" s="125" t="str">
        <f t="shared" si="1"/>
        <v>pass</v>
      </c>
    </row>
    <row r="102" spans="1:24" ht="18" customHeight="1" x14ac:dyDescent="0.7">
      <c r="A102" s="126">
        <v>45344</v>
      </c>
      <c r="B102" s="124" t="s">
        <v>11</v>
      </c>
      <c r="C102" s="127" t="s">
        <v>46</v>
      </c>
      <c r="D102" s="127" t="s">
        <v>11</v>
      </c>
      <c r="E102" s="127" t="s">
        <v>11</v>
      </c>
      <c r="F102" s="127" t="s">
        <v>147</v>
      </c>
      <c r="G102" s="128" t="s">
        <v>34</v>
      </c>
      <c r="I102" t="s">
        <v>52</v>
      </c>
      <c r="J102" s="128">
        <v>5</v>
      </c>
      <c r="K102" s="128">
        <v>19</v>
      </c>
      <c r="L102" s="128"/>
      <c r="M102" s="128"/>
      <c r="N102">
        <f>SUM(DataEntry[[#This Row],[Men]:[Girls]])</f>
        <v>24</v>
      </c>
      <c r="O102" s="128"/>
      <c r="P102" s="128"/>
      <c r="Q102" s="128"/>
      <c r="R102" s="128"/>
      <c r="S102">
        <f>SUM(DataEntry[[#This Row],[New_Men]:[New_Girls]])</f>
        <v>0</v>
      </c>
      <c r="T102" s="128"/>
      <c r="U102" s="128" t="s">
        <v>289</v>
      </c>
      <c r="V102" s="128"/>
      <c r="W102" s="125" t="str">
        <f>TEXT(DataEntry[[#This Row],[Date]],"mmm/yy")</f>
        <v>Feb/24</v>
      </c>
      <c r="X102" s="125" t="str">
        <f t="shared" si="1"/>
        <v>pass</v>
      </c>
    </row>
    <row r="103" spans="1:24" ht="18" customHeight="1" x14ac:dyDescent="0.7">
      <c r="A103" s="126">
        <v>45345</v>
      </c>
      <c r="B103" s="124" t="s">
        <v>11</v>
      </c>
      <c r="C103" s="127" t="s">
        <v>46</v>
      </c>
      <c r="D103" s="127" t="s">
        <v>11</v>
      </c>
      <c r="E103" s="127" t="s">
        <v>11</v>
      </c>
      <c r="F103" s="127" t="s">
        <v>175</v>
      </c>
      <c r="G103" s="128" t="s">
        <v>34</v>
      </c>
      <c r="I103" t="s">
        <v>52</v>
      </c>
      <c r="J103" s="128">
        <v>9</v>
      </c>
      <c r="K103" s="128">
        <v>29</v>
      </c>
      <c r="L103" s="128"/>
      <c r="M103" s="128"/>
      <c r="N103">
        <f>SUM(DataEntry[[#This Row],[Men]:[Girls]])</f>
        <v>38</v>
      </c>
      <c r="O103" s="128"/>
      <c r="P103" s="128"/>
      <c r="Q103" s="128"/>
      <c r="R103" s="128"/>
      <c r="S103">
        <f>SUM(DataEntry[[#This Row],[New_Men]:[New_Girls]])</f>
        <v>0</v>
      </c>
      <c r="T103" s="128"/>
      <c r="U103" s="128" t="s">
        <v>291</v>
      </c>
      <c r="V103" s="128"/>
      <c r="W103" s="125" t="str">
        <f>TEXT(DataEntry[[#This Row],[Date]],"mmm/yy")</f>
        <v>Feb/24</v>
      </c>
      <c r="X103" s="125" t="str">
        <f t="shared" si="1"/>
        <v>pass</v>
      </c>
    </row>
    <row r="104" spans="1:24" ht="18" customHeight="1" x14ac:dyDescent="0.7">
      <c r="A104" s="126">
        <v>45349</v>
      </c>
      <c r="B104" s="124" t="s">
        <v>11</v>
      </c>
      <c r="C104" s="127" t="s">
        <v>46</v>
      </c>
      <c r="D104" s="127" t="s">
        <v>11</v>
      </c>
      <c r="E104" s="127" t="s">
        <v>11</v>
      </c>
      <c r="F104" s="127" t="s">
        <v>292</v>
      </c>
      <c r="G104" s="128" t="s">
        <v>34</v>
      </c>
      <c r="I104" t="s">
        <v>52</v>
      </c>
      <c r="J104" s="128">
        <v>6</v>
      </c>
      <c r="K104" s="128">
        <v>12</v>
      </c>
      <c r="L104" s="128"/>
      <c r="M104" s="128"/>
      <c r="N104">
        <f>SUM(DataEntry[[#This Row],[Men]:[Girls]])</f>
        <v>18</v>
      </c>
      <c r="O104" s="128"/>
      <c r="P104" s="128"/>
      <c r="Q104" s="128"/>
      <c r="R104" s="128"/>
      <c r="S104">
        <f>SUM(DataEntry[[#This Row],[New_Men]:[New_Girls]])</f>
        <v>0</v>
      </c>
      <c r="T104" s="128"/>
      <c r="U104" s="128" t="s">
        <v>293</v>
      </c>
      <c r="V104" s="128"/>
      <c r="W104" s="125" t="str">
        <f>TEXT(DataEntry[[#This Row],[Date]],"mmm/yy")</f>
        <v>Feb/24</v>
      </c>
      <c r="X104" s="125" t="str">
        <f t="shared" si="1"/>
        <v>pass</v>
      </c>
    </row>
    <row r="105" spans="1:24" ht="18" customHeight="1" x14ac:dyDescent="0.7">
      <c r="A105" s="126">
        <v>45329</v>
      </c>
      <c r="B105" s="124" t="s">
        <v>11</v>
      </c>
      <c r="C105" s="127" t="s">
        <v>46</v>
      </c>
      <c r="D105" s="127" t="s">
        <v>11</v>
      </c>
      <c r="E105" s="127" t="s">
        <v>11</v>
      </c>
      <c r="F105" s="127" t="s">
        <v>294</v>
      </c>
      <c r="G105" s="128" t="s">
        <v>34</v>
      </c>
      <c r="I105" t="s">
        <v>52</v>
      </c>
      <c r="J105" s="128">
        <v>2</v>
      </c>
      <c r="K105" s="128">
        <v>16</v>
      </c>
      <c r="L105" s="128"/>
      <c r="M105" s="128"/>
      <c r="N105">
        <f>SUM(DataEntry[[#This Row],[Men]:[Girls]])</f>
        <v>18</v>
      </c>
      <c r="O105" s="128"/>
      <c r="P105" s="128"/>
      <c r="Q105" s="128"/>
      <c r="R105" s="128"/>
      <c r="S105">
        <f>SUM(DataEntry[[#This Row],[New_Men]:[New_Girls]])</f>
        <v>0</v>
      </c>
      <c r="T105" s="128"/>
      <c r="U105" s="128" t="s">
        <v>295</v>
      </c>
      <c r="V105" s="128"/>
      <c r="W105" s="125" t="str">
        <f>TEXT(DataEntry[[#This Row],[Date]],"mmm/yy")</f>
        <v>Feb/24</v>
      </c>
      <c r="X105" s="125" t="str">
        <f t="shared" si="1"/>
        <v>pass</v>
      </c>
    </row>
    <row r="106" spans="1:24" ht="18" customHeight="1" x14ac:dyDescent="0.7">
      <c r="A106" s="126">
        <v>45324</v>
      </c>
      <c r="B106" s="124" t="s">
        <v>11</v>
      </c>
      <c r="C106" s="127" t="s">
        <v>46</v>
      </c>
      <c r="D106" s="127" t="s">
        <v>11</v>
      </c>
      <c r="E106" s="127" t="s">
        <v>11</v>
      </c>
      <c r="F106" s="127" t="s">
        <v>168</v>
      </c>
      <c r="G106" s="128" t="s">
        <v>34</v>
      </c>
      <c r="I106" t="s">
        <v>52</v>
      </c>
      <c r="J106" s="128">
        <v>2</v>
      </c>
      <c r="K106" s="128">
        <v>1</v>
      </c>
      <c r="L106" s="128"/>
      <c r="M106" s="128"/>
      <c r="N106">
        <f>SUM(DataEntry[[#This Row],[Men]:[Girls]])</f>
        <v>3</v>
      </c>
      <c r="O106" s="128"/>
      <c r="P106" s="128"/>
      <c r="Q106" s="128"/>
      <c r="R106" s="128"/>
      <c r="S106">
        <f>SUM(DataEntry[[#This Row],[New_Men]:[New_Girls]])</f>
        <v>0</v>
      </c>
      <c r="T106" s="128"/>
      <c r="U106" s="128" t="s">
        <v>296</v>
      </c>
      <c r="V106" s="128"/>
      <c r="W106" s="125" t="str">
        <f>TEXT(DataEntry[[#This Row],[Date]],"mmm/yy")</f>
        <v>Feb/24</v>
      </c>
      <c r="X106" s="125" t="str">
        <f t="shared" si="1"/>
        <v>pass</v>
      </c>
    </row>
    <row r="107" spans="1:24" ht="18" customHeight="1" x14ac:dyDescent="0.7">
      <c r="A107" s="126">
        <v>45328</v>
      </c>
      <c r="B107" s="124" t="s">
        <v>11</v>
      </c>
      <c r="C107" s="127" t="s">
        <v>46</v>
      </c>
      <c r="D107" s="127" t="s">
        <v>11</v>
      </c>
      <c r="E107" s="127" t="s">
        <v>11</v>
      </c>
      <c r="F107" s="127" t="s">
        <v>169</v>
      </c>
      <c r="G107" s="128" t="s">
        <v>34</v>
      </c>
      <c r="I107" t="s">
        <v>52</v>
      </c>
      <c r="J107" s="128">
        <v>3</v>
      </c>
      <c r="K107" s="128">
        <v>1</v>
      </c>
      <c r="L107" s="128"/>
      <c r="M107" s="128"/>
      <c r="N107">
        <f>SUM(DataEntry[[#This Row],[Men]:[Girls]])</f>
        <v>4</v>
      </c>
      <c r="O107" s="128"/>
      <c r="P107" s="128"/>
      <c r="Q107" s="128"/>
      <c r="R107" s="128"/>
      <c r="S107">
        <f>SUM(DataEntry[[#This Row],[New_Men]:[New_Girls]])</f>
        <v>0</v>
      </c>
      <c r="T107" s="128"/>
      <c r="U107" s="128" t="s">
        <v>296</v>
      </c>
      <c r="V107" s="128"/>
      <c r="W107" s="125" t="str">
        <f>TEXT(DataEntry[[#This Row],[Date]],"mmm/yy")</f>
        <v>Feb/24</v>
      </c>
      <c r="X107" s="125" t="str">
        <f t="shared" si="1"/>
        <v>pass</v>
      </c>
    </row>
    <row r="108" spans="1:24" ht="18" customHeight="1" x14ac:dyDescent="0.7">
      <c r="A108" s="126">
        <v>45330</v>
      </c>
      <c r="B108" s="124" t="s">
        <v>11</v>
      </c>
      <c r="C108" s="127" t="s">
        <v>46</v>
      </c>
      <c r="D108" s="127" t="s">
        <v>11</v>
      </c>
      <c r="E108" s="127" t="s">
        <v>11</v>
      </c>
      <c r="F108" s="127" t="s">
        <v>164</v>
      </c>
      <c r="G108" s="128" t="s">
        <v>34</v>
      </c>
      <c r="I108" t="s">
        <v>52</v>
      </c>
      <c r="J108" s="128">
        <v>2</v>
      </c>
      <c r="K108" s="128">
        <v>1</v>
      </c>
      <c r="L108" s="128"/>
      <c r="M108" s="128"/>
      <c r="N108">
        <f>SUM(DataEntry[[#This Row],[Men]:[Girls]])</f>
        <v>3</v>
      </c>
      <c r="O108" s="128"/>
      <c r="P108" s="128"/>
      <c r="Q108" s="128"/>
      <c r="R108" s="128"/>
      <c r="S108">
        <f>SUM(DataEntry[[#This Row],[New_Men]:[New_Girls]])</f>
        <v>0</v>
      </c>
      <c r="T108" s="128"/>
      <c r="U108" s="128" t="s">
        <v>296</v>
      </c>
      <c r="V108" s="128"/>
      <c r="W108" s="125" t="str">
        <f>TEXT(DataEntry[[#This Row],[Date]],"mmm/yy")</f>
        <v>Feb/24</v>
      </c>
      <c r="X108" s="125" t="str">
        <f t="shared" si="1"/>
        <v>pass</v>
      </c>
    </row>
    <row r="109" spans="1:24" ht="18" customHeight="1" x14ac:dyDescent="0.7">
      <c r="A109" s="126">
        <v>45331</v>
      </c>
      <c r="B109" s="124" t="s">
        <v>11</v>
      </c>
      <c r="C109" s="127" t="s">
        <v>46</v>
      </c>
      <c r="D109" s="127" t="s">
        <v>11</v>
      </c>
      <c r="E109" s="127" t="s">
        <v>11</v>
      </c>
      <c r="F109" s="127" t="s">
        <v>297</v>
      </c>
      <c r="G109" s="128" t="s">
        <v>34</v>
      </c>
      <c r="I109" t="s">
        <v>66</v>
      </c>
      <c r="J109" s="128">
        <v>1</v>
      </c>
      <c r="K109" s="128">
        <v>2</v>
      </c>
      <c r="L109" s="128"/>
      <c r="M109" s="128"/>
      <c r="N109">
        <f>SUM(DataEntry[[#This Row],[Men]:[Girls]])</f>
        <v>3</v>
      </c>
      <c r="O109" s="128"/>
      <c r="P109" s="128"/>
      <c r="Q109" s="128"/>
      <c r="R109" s="128"/>
      <c r="S109">
        <f>SUM(DataEntry[[#This Row],[New_Men]:[New_Girls]])</f>
        <v>0</v>
      </c>
      <c r="T109" s="128"/>
      <c r="U109" s="128" t="s">
        <v>298</v>
      </c>
      <c r="V109" s="128"/>
      <c r="W109" s="125" t="str">
        <f>TEXT(DataEntry[[#This Row],[Date]],"mmm/yy")</f>
        <v>Feb/24</v>
      </c>
      <c r="X109" s="125" t="str">
        <f t="shared" si="1"/>
        <v>pass</v>
      </c>
    </row>
    <row r="110" spans="1:24" ht="18" customHeight="1" x14ac:dyDescent="0.7">
      <c r="A110" s="126">
        <v>45335</v>
      </c>
      <c r="B110" s="124" t="s">
        <v>11</v>
      </c>
      <c r="C110" s="127" t="s">
        <v>46</v>
      </c>
      <c r="D110" s="127" t="s">
        <v>11</v>
      </c>
      <c r="E110" s="127" t="s">
        <v>11</v>
      </c>
      <c r="F110" s="127" t="s">
        <v>147</v>
      </c>
      <c r="G110" s="128" t="s">
        <v>34</v>
      </c>
      <c r="I110" t="s">
        <v>52</v>
      </c>
      <c r="J110" s="128">
        <v>1</v>
      </c>
      <c r="K110" s="128">
        <v>1</v>
      </c>
      <c r="L110" s="128"/>
      <c r="M110" s="128"/>
      <c r="N110">
        <f>SUM(DataEntry[[#This Row],[Men]:[Girls]])</f>
        <v>2</v>
      </c>
      <c r="O110" s="128"/>
      <c r="P110" s="128"/>
      <c r="Q110" s="128"/>
      <c r="R110" s="128"/>
      <c r="S110">
        <f>SUM(DataEntry[[#This Row],[New_Men]:[New_Girls]])</f>
        <v>0</v>
      </c>
      <c r="T110" s="128"/>
      <c r="U110" s="128" t="s">
        <v>296</v>
      </c>
      <c r="V110" s="128"/>
      <c r="W110" s="125" t="str">
        <f>TEXT(DataEntry[[#This Row],[Date]],"mmm/yy")</f>
        <v>Feb/24</v>
      </c>
      <c r="X110" s="125" t="str">
        <f t="shared" si="1"/>
        <v>pass</v>
      </c>
    </row>
    <row r="111" spans="1:24" ht="18" customHeight="1" x14ac:dyDescent="0.7">
      <c r="A111" s="126">
        <v>45338</v>
      </c>
      <c r="B111" s="124" t="s">
        <v>11</v>
      </c>
      <c r="C111" s="127" t="s">
        <v>46</v>
      </c>
      <c r="D111" s="127" t="s">
        <v>11</v>
      </c>
      <c r="E111" s="127" t="s">
        <v>11</v>
      </c>
      <c r="F111" s="127" t="s">
        <v>149</v>
      </c>
      <c r="G111" s="128" t="s">
        <v>34</v>
      </c>
      <c r="I111" t="s">
        <v>66</v>
      </c>
      <c r="J111" s="128">
        <v>2</v>
      </c>
      <c r="K111" s="128">
        <v>2</v>
      </c>
      <c r="L111" s="128"/>
      <c r="M111" s="128"/>
      <c r="N111">
        <f>SUM(DataEntry[[#This Row],[Men]:[Girls]])</f>
        <v>4</v>
      </c>
      <c r="O111" s="128"/>
      <c r="P111" s="128"/>
      <c r="Q111" s="128"/>
      <c r="R111" s="128"/>
      <c r="S111">
        <f>SUM(DataEntry[[#This Row],[New_Men]:[New_Girls]])</f>
        <v>0</v>
      </c>
      <c r="T111" s="128"/>
      <c r="U111" s="128" t="s">
        <v>298</v>
      </c>
      <c r="V111" s="128"/>
      <c r="W111" s="125" t="str">
        <f>TEXT(DataEntry[[#This Row],[Date]],"mmm/yy")</f>
        <v>Feb/24</v>
      </c>
      <c r="X111" s="125" t="str">
        <f t="shared" si="1"/>
        <v>pass</v>
      </c>
    </row>
    <row r="112" spans="1:24" ht="18" customHeight="1" x14ac:dyDescent="0.7">
      <c r="A112" s="126">
        <v>45328</v>
      </c>
      <c r="B112" s="124" t="s">
        <v>11</v>
      </c>
      <c r="C112" s="127" t="s">
        <v>46</v>
      </c>
      <c r="D112" s="127" t="s">
        <v>11</v>
      </c>
      <c r="E112" s="127" t="s">
        <v>11</v>
      </c>
      <c r="F112" s="127" t="s">
        <v>299</v>
      </c>
      <c r="G112" s="128" t="s">
        <v>34</v>
      </c>
      <c r="I112" t="s">
        <v>75</v>
      </c>
      <c r="J112" s="128">
        <v>34</v>
      </c>
      <c r="K112" s="128">
        <v>22</v>
      </c>
      <c r="L112" s="128"/>
      <c r="M112" s="128"/>
      <c r="N112">
        <f>SUM(DataEntry[[#This Row],[Men]:[Girls]])</f>
        <v>56</v>
      </c>
      <c r="O112" s="128">
        <v>34</v>
      </c>
      <c r="P112" s="128">
        <v>22</v>
      </c>
      <c r="Q112" s="128"/>
      <c r="R112" s="128"/>
      <c r="S112">
        <f>SUM(DataEntry[[#This Row],[New_Men]:[New_Girls]])</f>
        <v>56</v>
      </c>
      <c r="T112" s="128"/>
      <c r="U112" s="128" t="s">
        <v>300</v>
      </c>
      <c r="V112" s="128"/>
      <c r="W112" s="125" t="str">
        <f>TEXT(DataEntry[[#This Row],[Date]],"mmm/yy")</f>
        <v>Feb/24</v>
      </c>
      <c r="X112" s="125" t="str">
        <f t="shared" si="1"/>
        <v>to validate</v>
      </c>
    </row>
    <row r="113" spans="1:24" ht="18" customHeight="1" x14ac:dyDescent="0.7">
      <c r="A113" s="126">
        <v>45329</v>
      </c>
      <c r="B113" s="124" t="s">
        <v>11</v>
      </c>
      <c r="C113" s="127" t="s">
        <v>46</v>
      </c>
      <c r="D113" s="127" t="s">
        <v>11</v>
      </c>
      <c r="E113" s="127" t="s">
        <v>11</v>
      </c>
      <c r="F113" s="127" t="s">
        <v>301</v>
      </c>
      <c r="G113" s="128" t="s">
        <v>34</v>
      </c>
      <c r="I113" t="s">
        <v>75</v>
      </c>
      <c r="J113" s="128"/>
      <c r="K113" s="128">
        <v>35</v>
      </c>
      <c r="L113" s="128"/>
      <c r="M113" s="128"/>
      <c r="N113">
        <f>SUM(DataEntry[[#This Row],[Men]:[Girls]])</f>
        <v>35</v>
      </c>
      <c r="O113" s="128"/>
      <c r="P113" s="128">
        <v>35</v>
      </c>
      <c r="Q113" s="128"/>
      <c r="R113" s="128"/>
      <c r="S113">
        <f>SUM(DataEntry[[#This Row],[New_Men]:[New_Girls]])</f>
        <v>35</v>
      </c>
      <c r="T113" s="128"/>
      <c r="U113" s="128" t="s">
        <v>302</v>
      </c>
      <c r="V113" s="128"/>
      <c r="W113" s="125" t="str">
        <f>TEXT(DataEntry[[#This Row],[Date]],"mmm/yy")</f>
        <v>Feb/24</v>
      </c>
      <c r="X113" s="125" t="str">
        <f t="shared" si="1"/>
        <v>to validate</v>
      </c>
    </row>
    <row r="114" spans="1:24" ht="18" customHeight="1" x14ac:dyDescent="0.7">
      <c r="A114" s="126">
        <v>45336</v>
      </c>
      <c r="B114" s="124" t="s">
        <v>11</v>
      </c>
      <c r="C114" s="127" t="s">
        <v>46</v>
      </c>
      <c r="D114" s="127" t="s">
        <v>11</v>
      </c>
      <c r="E114" s="127" t="s">
        <v>11</v>
      </c>
      <c r="F114" s="127" t="s">
        <v>151</v>
      </c>
      <c r="G114" s="128" t="s">
        <v>34</v>
      </c>
      <c r="I114" t="s">
        <v>75</v>
      </c>
      <c r="J114" s="128">
        <v>3</v>
      </c>
      <c r="K114" s="128">
        <v>25</v>
      </c>
      <c r="L114" s="128"/>
      <c r="M114" s="128"/>
      <c r="N114">
        <f>SUM(DataEntry[[#This Row],[Men]:[Girls]])</f>
        <v>28</v>
      </c>
      <c r="O114" s="128">
        <v>3</v>
      </c>
      <c r="P114" s="128">
        <v>25</v>
      </c>
      <c r="Q114" s="128"/>
      <c r="R114" s="128"/>
      <c r="S114">
        <f>SUM(DataEntry[[#This Row],[New_Men]:[New_Girls]])</f>
        <v>28</v>
      </c>
      <c r="T114" s="128"/>
      <c r="U114" s="128" t="s">
        <v>303</v>
      </c>
      <c r="V114" s="128"/>
      <c r="W114" s="125" t="str">
        <f>TEXT(DataEntry[[#This Row],[Date]],"mmm/yy")</f>
        <v>Feb/24</v>
      </c>
      <c r="X114" s="125" t="str">
        <f t="shared" si="1"/>
        <v>to validate</v>
      </c>
    </row>
    <row r="115" spans="1:24" ht="18" customHeight="1" x14ac:dyDescent="0.7">
      <c r="A115" s="126">
        <v>45337</v>
      </c>
      <c r="B115" s="124" t="s">
        <v>11</v>
      </c>
      <c r="C115" s="127" t="s">
        <v>46</v>
      </c>
      <c r="D115" s="127" t="s">
        <v>11</v>
      </c>
      <c r="E115" s="127" t="s">
        <v>11</v>
      </c>
      <c r="F115" s="127" t="s">
        <v>147</v>
      </c>
      <c r="G115" s="128" t="s">
        <v>34</v>
      </c>
      <c r="I115" t="s">
        <v>66</v>
      </c>
      <c r="J115" s="128">
        <v>1</v>
      </c>
      <c r="K115" s="128">
        <v>3</v>
      </c>
      <c r="L115" s="128"/>
      <c r="M115" s="128"/>
      <c r="N115">
        <f>SUM(DataEntry[[#This Row],[Men]:[Girls]])</f>
        <v>4</v>
      </c>
      <c r="O115" s="128"/>
      <c r="P115" s="128"/>
      <c r="Q115" s="128"/>
      <c r="R115" s="128"/>
      <c r="S115">
        <f>SUM(DataEntry[[#This Row],[New_Men]:[New_Girls]])</f>
        <v>0</v>
      </c>
      <c r="T115" s="128"/>
      <c r="U115" s="128" t="s">
        <v>304</v>
      </c>
      <c r="V115" s="128"/>
      <c r="W115" s="125" t="str">
        <f>TEXT(DataEntry[[#This Row],[Date]],"mmm/yy")</f>
        <v>Feb/24</v>
      </c>
      <c r="X115" s="125" t="str">
        <f t="shared" si="1"/>
        <v>pass</v>
      </c>
    </row>
    <row r="116" spans="1:24" ht="18" customHeight="1" x14ac:dyDescent="0.7">
      <c r="A116" s="126">
        <v>45338</v>
      </c>
      <c r="B116" s="124" t="s">
        <v>11</v>
      </c>
      <c r="C116" s="127" t="s">
        <v>46</v>
      </c>
      <c r="D116" s="127" t="s">
        <v>11</v>
      </c>
      <c r="E116" s="127" t="s">
        <v>11</v>
      </c>
      <c r="F116" s="127" t="s">
        <v>297</v>
      </c>
      <c r="G116" s="128" t="s">
        <v>34</v>
      </c>
      <c r="I116" t="s">
        <v>75</v>
      </c>
      <c r="J116" s="128"/>
      <c r="K116" s="128">
        <v>12</v>
      </c>
      <c r="L116" s="128"/>
      <c r="M116" s="128"/>
      <c r="N116">
        <f>SUM(DataEntry[[#This Row],[Men]:[Girls]])</f>
        <v>12</v>
      </c>
      <c r="O116" s="128"/>
      <c r="P116" s="128">
        <v>12</v>
      </c>
      <c r="Q116" s="128"/>
      <c r="R116" s="128"/>
      <c r="S116">
        <f>SUM(DataEntry[[#This Row],[New_Men]:[New_Girls]])</f>
        <v>12</v>
      </c>
      <c r="T116" s="128"/>
      <c r="U116" s="128" t="s">
        <v>303</v>
      </c>
      <c r="V116" s="128"/>
      <c r="W116" s="125" t="str">
        <f>TEXT(DataEntry[[#This Row],[Date]],"mmm/yy")</f>
        <v>Feb/24</v>
      </c>
      <c r="X116" s="125" t="str">
        <f t="shared" si="1"/>
        <v>to validate</v>
      </c>
    </row>
    <row r="117" spans="1:24" ht="18" customHeight="1" x14ac:dyDescent="0.7">
      <c r="A117" s="126">
        <v>45342</v>
      </c>
      <c r="B117" s="124" t="s">
        <v>11</v>
      </c>
      <c r="C117" s="127" t="s">
        <v>46</v>
      </c>
      <c r="D117" s="127" t="s">
        <v>11</v>
      </c>
      <c r="E117" s="127" t="s">
        <v>11</v>
      </c>
      <c r="F117" s="127" t="s">
        <v>305</v>
      </c>
      <c r="G117" s="128" t="s">
        <v>34</v>
      </c>
      <c r="I117" t="s">
        <v>75</v>
      </c>
      <c r="J117" s="128">
        <v>2</v>
      </c>
      <c r="K117" s="128">
        <v>32</v>
      </c>
      <c r="L117" s="128"/>
      <c r="M117" s="128"/>
      <c r="N117">
        <f>SUM(DataEntry[[#This Row],[Men]:[Girls]])</f>
        <v>34</v>
      </c>
      <c r="O117" s="128">
        <v>2</v>
      </c>
      <c r="P117" s="128">
        <v>32</v>
      </c>
      <c r="Q117" s="128"/>
      <c r="R117" s="128"/>
      <c r="S117">
        <f>SUM(DataEntry[[#This Row],[New_Men]:[New_Girls]])</f>
        <v>34</v>
      </c>
      <c r="T117" s="128"/>
      <c r="U117" s="128" t="s">
        <v>300</v>
      </c>
      <c r="V117" s="128"/>
      <c r="W117" s="125" t="str">
        <f>TEXT(DataEntry[[#This Row],[Date]],"mmm/yy")</f>
        <v>Feb/24</v>
      </c>
      <c r="X117" s="125" t="str">
        <f t="shared" si="1"/>
        <v>to validate</v>
      </c>
    </row>
    <row r="118" spans="1:24" ht="18" customHeight="1" x14ac:dyDescent="0.7">
      <c r="A118" s="126">
        <v>45344</v>
      </c>
      <c r="B118" s="124" t="s">
        <v>11</v>
      </c>
      <c r="C118" s="127" t="s">
        <v>46</v>
      </c>
      <c r="D118" s="127" t="s">
        <v>11</v>
      </c>
      <c r="E118" s="127" t="s">
        <v>11</v>
      </c>
      <c r="F118" s="127" t="s">
        <v>169</v>
      </c>
      <c r="G118" s="128" t="s">
        <v>34</v>
      </c>
      <c r="I118" t="s">
        <v>75</v>
      </c>
      <c r="J118" s="128">
        <v>6</v>
      </c>
      <c r="K118" s="128">
        <v>11</v>
      </c>
      <c r="L118" s="128">
        <v>1</v>
      </c>
      <c r="M118" s="128">
        <v>3</v>
      </c>
      <c r="N118">
        <f>SUM(DataEntry[[#This Row],[Men]:[Girls]])</f>
        <v>21</v>
      </c>
      <c r="O118" s="128">
        <v>6</v>
      </c>
      <c r="P118" s="128">
        <v>11</v>
      </c>
      <c r="Q118" s="128">
        <v>1</v>
      </c>
      <c r="R118" s="128">
        <v>3</v>
      </c>
      <c r="S118">
        <f>SUM(DataEntry[[#This Row],[New_Men]:[New_Girls]])</f>
        <v>21</v>
      </c>
      <c r="T118" s="128"/>
      <c r="U118" s="128" t="s">
        <v>303</v>
      </c>
      <c r="V118" s="128"/>
      <c r="W118" s="125" t="str">
        <f>TEXT(DataEntry[[#This Row],[Date]],"mmm/yy")</f>
        <v>Feb/24</v>
      </c>
      <c r="X118" s="125" t="str">
        <f t="shared" si="1"/>
        <v>to validate</v>
      </c>
    </row>
    <row r="119" spans="1:24" ht="18" customHeight="1" x14ac:dyDescent="0.7">
      <c r="A119" s="126">
        <v>45345</v>
      </c>
      <c r="B119" s="124" t="s">
        <v>11</v>
      </c>
      <c r="C119" s="127" t="s">
        <v>46</v>
      </c>
      <c r="D119" s="127" t="s">
        <v>11</v>
      </c>
      <c r="E119" s="127" t="s">
        <v>11</v>
      </c>
      <c r="F119" s="127" t="s">
        <v>175</v>
      </c>
      <c r="G119" s="128" t="s">
        <v>34</v>
      </c>
      <c r="I119" t="s">
        <v>75</v>
      </c>
      <c r="J119" s="128"/>
      <c r="K119" s="128">
        <v>20</v>
      </c>
      <c r="L119" s="128">
        <v>8</v>
      </c>
      <c r="M119" s="128">
        <v>10</v>
      </c>
      <c r="N119">
        <f>SUM(DataEntry[[#This Row],[Men]:[Girls]])</f>
        <v>38</v>
      </c>
      <c r="O119" s="128"/>
      <c r="P119" s="128">
        <v>20</v>
      </c>
      <c r="Q119" s="128">
        <v>8</v>
      </c>
      <c r="R119" s="128">
        <v>10</v>
      </c>
      <c r="S119">
        <f>SUM(DataEntry[[#This Row],[New_Men]:[New_Girls]])</f>
        <v>38</v>
      </c>
      <c r="T119" s="128"/>
      <c r="U119" s="128" t="s">
        <v>303</v>
      </c>
      <c r="V119" s="128"/>
      <c r="W119" s="125" t="str">
        <f>TEXT(DataEntry[[#This Row],[Date]],"mmm/yy")</f>
        <v>Feb/24</v>
      </c>
      <c r="X119" s="125" t="str">
        <f t="shared" si="1"/>
        <v>to validate</v>
      </c>
    </row>
    <row r="120" spans="1:24" ht="18" customHeight="1" x14ac:dyDescent="0.7">
      <c r="A120" s="126">
        <v>45349</v>
      </c>
      <c r="B120" s="124" t="s">
        <v>11</v>
      </c>
      <c r="C120" s="127" t="s">
        <v>46</v>
      </c>
      <c r="D120" s="127" t="s">
        <v>11</v>
      </c>
      <c r="E120" s="127" t="s">
        <v>11</v>
      </c>
      <c r="F120" s="127" t="s">
        <v>292</v>
      </c>
      <c r="G120" s="128" t="s">
        <v>34</v>
      </c>
      <c r="I120" t="s">
        <v>75</v>
      </c>
      <c r="J120" s="128">
        <v>4</v>
      </c>
      <c r="K120" s="128">
        <v>14</v>
      </c>
      <c r="L120" s="128"/>
      <c r="M120" s="128"/>
      <c r="N120">
        <f>SUM(DataEntry[[#This Row],[Men]:[Girls]])</f>
        <v>18</v>
      </c>
      <c r="O120" s="128">
        <v>4</v>
      </c>
      <c r="P120" s="128">
        <v>14</v>
      </c>
      <c r="Q120" s="128"/>
      <c r="R120" s="128"/>
      <c r="S120">
        <f>SUM(DataEntry[[#This Row],[New_Men]:[New_Girls]])</f>
        <v>18</v>
      </c>
      <c r="T120" s="128"/>
      <c r="U120" s="128" t="s">
        <v>303</v>
      </c>
      <c r="V120" s="128" t="s">
        <v>306</v>
      </c>
      <c r="W120" s="125" t="str">
        <f>TEXT(DataEntry[[#This Row],[Date]],"mmm/yy")</f>
        <v>Feb/24</v>
      </c>
      <c r="X120" s="125" t="str">
        <f t="shared" si="1"/>
        <v>to validate</v>
      </c>
    </row>
    <row r="121" spans="1:24" ht="18" customHeight="1" x14ac:dyDescent="0.7">
      <c r="A121" s="126">
        <v>45329</v>
      </c>
      <c r="B121" s="124" t="s">
        <v>11</v>
      </c>
      <c r="C121" s="127" t="s">
        <v>46</v>
      </c>
      <c r="D121" s="127" t="s">
        <v>17</v>
      </c>
      <c r="E121" s="127" t="s">
        <v>17</v>
      </c>
      <c r="F121" s="127" t="s">
        <v>153</v>
      </c>
      <c r="G121" s="128" t="s">
        <v>34</v>
      </c>
      <c r="I121" t="s">
        <v>75</v>
      </c>
      <c r="J121" s="128">
        <v>20</v>
      </c>
      <c r="K121" s="128">
        <v>56</v>
      </c>
      <c r="L121" s="128"/>
      <c r="M121" s="128"/>
      <c r="N121">
        <f>SUM(DataEntry[[#This Row],[Men]:[Girls]])</f>
        <v>76</v>
      </c>
      <c r="O121" s="128">
        <v>20</v>
      </c>
      <c r="P121" s="128">
        <v>56</v>
      </c>
      <c r="Q121" s="128"/>
      <c r="R121" s="128"/>
      <c r="S121">
        <f>SUM(DataEntry[[#This Row],[New_Men]:[New_Girls]])</f>
        <v>76</v>
      </c>
      <c r="T121" s="128">
        <v>2</v>
      </c>
      <c r="U121" s="128" t="s">
        <v>307</v>
      </c>
      <c r="V121" s="128" t="s">
        <v>308</v>
      </c>
      <c r="W121" s="125" t="str">
        <f>TEXT(DataEntry[[#This Row],[Date]],"mmm/yy")</f>
        <v>Feb/24</v>
      </c>
      <c r="X121" s="125" t="str">
        <f t="shared" si="1"/>
        <v>to validate</v>
      </c>
    </row>
    <row r="122" spans="1:24" ht="18" customHeight="1" x14ac:dyDescent="0.7">
      <c r="A122" s="126">
        <v>45331</v>
      </c>
      <c r="B122" s="124" t="s">
        <v>11</v>
      </c>
      <c r="C122" s="127" t="s">
        <v>46</v>
      </c>
      <c r="D122" s="127" t="s">
        <v>17</v>
      </c>
      <c r="E122" s="127" t="s">
        <v>17</v>
      </c>
      <c r="F122" s="127" t="s">
        <v>309</v>
      </c>
      <c r="G122" s="128" t="s">
        <v>34</v>
      </c>
      <c r="I122" t="s">
        <v>75</v>
      </c>
      <c r="J122" s="128">
        <v>33</v>
      </c>
      <c r="K122" s="128">
        <v>73</v>
      </c>
      <c r="L122" s="128"/>
      <c r="M122" s="128"/>
      <c r="N122">
        <f>SUM(DataEntry[[#This Row],[Men]:[Girls]])</f>
        <v>106</v>
      </c>
      <c r="O122" s="128">
        <v>33</v>
      </c>
      <c r="P122" s="128">
        <v>73</v>
      </c>
      <c r="Q122" s="128"/>
      <c r="R122" s="128"/>
      <c r="S122">
        <f>SUM(DataEntry[[#This Row],[New_Men]:[New_Girls]])</f>
        <v>106</v>
      </c>
      <c r="T122" s="128">
        <v>3</v>
      </c>
      <c r="U122" s="128" t="s">
        <v>307</v>
      </c>
      <c r="V122" s="128" t="s">
        <v>310</v>
      </c>
      <c r="W122" s="125" t="str">
        <f>TEXT(DataEntry[[#This Row],[Date]],"mmm/yy")</f>
        <v>Feb/24</v>
      </c>
      <c r="X122" s="125" t="str">
        <f t="shared" si="1"/>
        <v>to validate</v>
      </c>
    </row>
    <row r="123" spans="1:24" ht="18" customHeight="1" x14ac:dyDescent="0.7">
      <c r="A123" s="126">
        <v>45334</v>
      </c>
      <c r="B123" s="124" t="s">
        <v>11</v>
      </c>
      <c r="C123" s="127" t="s">
        <v>46</v>
      </c>
      <c r="D123" s="127" t="s">
        <v>17</v>
      </c>
      <c r="E123" s="127" t="s">
        <v>17</v>
      </c>
      <c r="F123" s="127" t="s">
        <v>309</v>
      </c>
      <c r="G123" s="128" t="s">
        <v>34</v>
      </c>
      <c r="I123" t="s">
        <v>75</v>
      </c>
      <c r="J123" s="128">
        <v>4</v>
      </c>
      <c r="K123" s="128">
        <v>8</v>
      </c>
      <c r="L123" s="128"/>
      <c r="M123" s="128"/>
      <c r="N123">
        <f>SUM(DataEntry[[#This Row],[Men]:[Girls]])</f>
        <v>12</v>
      </c>
      <c r="O123" s="128">
        <v>4</v>
      </c>
      <c r="P123" s="128">
        <v>8</v>
      </c>
      <c r="Q123" s="128"/>
      <c r="R123" s="128"/>
      <c r="S123">
        <f>SUM(DataEntry[[#This Row],[New_Men]:[New_Girls]])</f>
        <v>12</v>
      </c>
      <c r="T123" s="128"/>
      <c r="U123" s="128" t="s">
        <v>307</v>
      </c>
      <c r="V123" s="128"/>
      <c r="W123" s="125" t="str">
        <f>TEXT(DataEntry[[#This Row],[Date]],"mmm/yy")</f>
        <v>Feb/24</v>
      </c>
      <c r="X123" s="125" t="str">
        <f t="shared" si="1"/>
        <v>to validate</v>
      </c>
    </row>
    <row r="124" spans="1:24" ht="18" customHeight="1" x14ac:dyDescent="0.7">
      <c r="A124" s="126">
        <v>45335</v>
      </c>
      <c r="B124" s="124" t="s">
        <v>11</v>
      </c>
      <c r="C124" s="127" t="s">
        <v>46</v>
      </c>
      <c r="D124" s="127" t="s">
        <v>17</v>
      </c>
      <c r="E124" s="127" t="s">
        <v>17</v>
      </c>
      <c r="F124" s="127" t="s">
        <v>311</v>
      </c>
      <c r="G124" s="128" t="s">
        <v>34</v>
      </c>
      <c r="I124" t="s">
        <v>52</v>
      </c>
      <c r="J124" s="128">
        <v>8</v>
      </c>
      <c r="K124" s="128">
        <v>10</v>
      </c>
      <c r="L124" s="128"/>
      <c r="M124" s="128"/>
      <c r="N124">
        <f>SUM(DataEntry[[#This Row],[Men]:[Girls]])</f>
        <v>18</v>
      </c>
      <c r="O124" s="128">
        <v>8</v>
      </c>
      <c r="P124" s="128">
        <v>10</v>
      </c>
      <c r="Q124" s="128"/>
      <c r="R124" s="128"/>
      <c r="S124">
        <f>SUM(DataEntry[[#This Row],[New_Men]:[New_Girls]])</f>
        <v>18</v>
      </c>
      <c r="T124" s="128">
        <v>5</v>
      </c>
      <c r="U124" s="128" t="s">
        <v>312</v>
      </c>
      <c r="V124" s="128"/>
      <c r="W124" s="125" t="str">
        <f>TEXT(DataEntry[[#This Row],[Date]],"mmm/yy")</f>
        <v>Feb/24</v>
      </c>
      <c r="X124" s="125" t="str">
        <f t="shared" si="1"/>
        <v>to validate</v>
      </c>
    </row>
    <row r="125" spans="1:24" ht="18" customHeight="1" x14ac:dyDescent="0.7">
      <c r="A125" s="126">
        <v>45336</v>
      </c>
      <c r="B125" s="124" t="s">
        <v>11</v>
      </c>
      <c r="C125" s="127" t="s">
        <v>46</v>
      </c>
      <c r="D125" s="127" t="s">
        <v>17</v>
      </c>
      <c r="E125" s="127" t="s">
        <v>17</v>
      </c>
      <c r="F125" s="127" t="s">
        <v>157</v>
      </c>
      <c r="G125" s="128" t="s">
        <v>34</v>
      </c>
      <c r="I125" t="s">
        <v>52</v>
      </c>
      <c r="J125" s="128"/>
      <c r="K125" s="128">
        <v>48</v>
      </c>
      <c r="L125" s="128"/>
      <c r="M125" s="128"/>
      <c r="N125">
        <f>SUM(DataEntry[[#This Row],[Men]:[Girls]])</f>
        <v>48</v>
      </c>
      <c r="O125" s="128"/>
      <c r="P125" s="128">
        <v>48</v>
      </c>
      <c r="Q125" s="128"/>
      <c r="R125" s="128"/>
      <c r="S125">
        <f>SUM(DataEntry[[#This Row],[New_Men]:[New_Girls]])</f>
        <v>48</v>
      </c>
      <c r="T125" s="128"/>
      <c r="U125" s="128" t="s">
        <v>312</v>
      </c>
      <c r="V125" s="128"/>
      <c r="W125" s="125" t="str">
        <f>TEXT(DataEntry[[#This Row],[Date]],"mmm/yy")</f>
        <v>Feb/24</v>
      </c>
      <c r="X125" s="125" t="str">
        <f t="shared" si="1"/>
        <v>to validate</v>
      </c>
    </row>
    <row r="126" spans="1:24" ht="18" customHeight="1" x14ac:dyDescent="0.7">
      <c r="A126" s="126">
        <v>45338</v>
      </c>
      <c r="B126" s="124" t="s">
        <v>11</v>
      </c>
      <c r="C126" s="127" t="s">
        <v>46</v>
      </c>
      <c r="D126" s="127" t="s">
        <v>17</v>
      </c>
      <c r="E126" s="127" t="s">
        <v>17</v>
      </c>
      <c r="F126" s="127" t="s">
        <v>270</v>
      </c>
      <c r="G126" s="128" t="s">
        <v>34</v>
      </c>
      <c r="I126" t="s">
        <v>52</v>
      </c>
      <c r="J126" s="128"/>
      <c r="K126" s="128">
        <v>71</v>
      </c>
      <c r="L126" s="128"/>
      <c r="M126" s="128"/>
      <c r="N126">
        <f>SUM(DataEntry[[#This Row],[Men]:[Girls]])</f>
        <v>71</v>
      </c>
      <c r="O126" s="128"/>
      <c r="P126" s="128">
        <v>71</v>
      </c>
      <c r="Q126" s="128"/>
      <c r="R126" s="128"/>
      <c r="S126">
        <f>SUM(DataEntry[[#This Row],[New_Men]:[New_Girls]])</f>
        <v>71</v>
      </c>
      <c r="T126" s="128"/>
      <c r="U126" s="128" t="s">
        <v>313</v>
      </c>
      <c r="V126" s="128"/>
      <c r="W126" s="125" t="str">
        <f>TEXT(DataEntry[[#This Row],[Date]],"mmm/yy")</f>
        <v>Feb/24</v>
      </c>
      <c r="X126" s="125" t="str">
        <f t="shared" si="1"/>
        <v>to validate</v>
      </c>
    </row>
    <row r="127" spans="1:24" ht="18" customHeight="1" x14ac:dyDescent="0.7">
      <c r="A127" s="126">
        <v>45340</v>
      </c>
      <c r="B127" s="124" t="s">
        <v>11</v>
      </c>
      <c r="C127" s="127" t="s">
        <v>46</v>
      </c>
      <c r="D127" s="127" t="s">
        <v>17</v>
      </c>
      <c r="E127" s="127" t="s">
        <v>17</v>
      </c>
      <c r="F127" s="127" t="s">
        <v>314</v>
      </c>
      <c r="G127" s="128" t="s">
        <v>34</v>
      </c>
      <c r="I127" t="s">
        <v>52</v>
      </c>
      <c r="J127" s="128">
        <v>10</v>
      </c>
      <c r="K127" s="128">
        <v>20</v>
      </c>
      <c r="L127" s="128"/>
      <c r="M127" s="128"/>
      <c r="N127">
        <f>SUM(DataEntry[[#This Row],[Men]:[Girls]])</f>
        <v>30</v>
      </c>
      <c r="O127" s="128">
        <v>10</v>
      </c>
      <c r="P127" s="128">
        <v>20</v>
      </c>
      <c r="Q127" s="128"/>
      <c r="R127" s="128"/>
      <c r="S127">
        <f>SUM(DataEntry[[#This Row],[New_Men]:[New_Girls]])</f>
        <v>30</v>
      </c>
      <c r="T127" s="128"/>
      <c r="U127" s="128" t="s">
        <v>313</v>
      </c>
      <c r="V127" s="128"/>
      <c r="W127" s="125" t="str">
        <f>TEXT(DataEntry[[#This Row],[Date]],"mmm/yy")</f>
        <v>Feb/24</v>
      </c>
      <c r="X127" s="125" t="str">
        <f t="shared" si="1"/>
        <v>to validate</v>
      </c>
    </row>
    <row r="128" spans="1:24" ht="18" customHeight="1" x14ac:dyDescent="0.7">
      <c r="A128" s="126">
        <v>45341</v>
      </c>
      <c r="B128" s="124" t="s">
        <v>11</v>
      </c>
      <c r="C128" s="127" t="s">
        <v>46</v>
      </c>
      <c r="D128" s="127" t="s">
        <v>17</v>
      </c>
      <c r="E128" s="127" t="s">
        <v>17</v>
      </c>
      <c r="F128" s="127" t="s">
        <v>153</v>
      </c>
      <c r="G128" s="128" t="s">
        <v>34</v>
      </c>
      <c r="I128" t="s">
        <v>52</v>
      </c>
      <c r="J128" s="128">
        <v>4</v>
      </c>
      <c r="K128" s="128">
        <v>13</v>
      </c>
      <c r="L128" s="128"/>
      <c r="M128" s="128"/>
      <c r="N128">
        <f>SUM(DataEntry[[#This Row],[Men]:[Girls]])</f>
        <v>17</v>
      </c>
      <c r="O128" s="128">
        <v>4</v>
      </c>
      <c r="P128" s="128">
        <v>13</v>
      </c>
      <c r="Q128" s="128"/>
      <c r="R128" s="128"/>
      <c r="S128">
        <f>SUM(DataEntry[[#This Row],[New_Men]:[New_Girls]])</f>
        <v>17</v>
      </c>
      <c r="T128" s="128"/>
      <c r="U128" s="128" t="s">
        <v>313</v>
      </c>
      <c r="V128" s="128"/>
      <c r="W128" s="125" t="str">
        <f>TEXT(DataEntry[[#This Row],[Date]],"mmm/yy")</f>
        <v>Feb/24</v>
      </c>
      <c r="X128" s="125" t="str">
        <f t="shared" si="1"/>
        <v>to validate</v>
      </c>
    </row>
    <row r="129" spans="1:24" ht="18" customHeight="1" x14ac:dyDescent="0.7">
      <c r="A129" s="126">
        <v>45342</v>
      </c>
      <c r="B129" s="124" t="s">
        <v>11</v>
      </c>
      <c r="C129" s="127" t="s">
        <v>46</v>
      </c>
      <c r="D129" s="127" t="s">
        <v>17</v>
      </c>
      <c r="E129" s="127" t="s">
        <v>17</v>
      </c>
      <c r="F129" s="127" t="s">
        <v>144</v>
      </c>
      <c r="G129" s="128" t="s">
        <v>34</v>
      </c>
      <c r="I129" t="s">
        <v>52</v>
      </c>
      <c r="J129" s="128">
        <v>16</v>
      </c>
      <c r="K129" s="128">
        <v>44</v>
      </c>
      <c r="L129" s="128"/>
      <c r="M129" s="128"/>
      <c r="N129">
        <f>SUM(DataEntry[[#This Row],[Men]:[Girls]])</f>
        <v>60</v>
      </c>
      <c r="O129" s="128">
        <v>16</v>
      </c>
      <c r="P129" s="128">
        <v>44</v>
      </c>
      <c r="Q129" s="128"/>
      <c r="R129" s="128"/>
      <c r="S129">
        <f>SUM(DataEntry[[#This Row],[New_Men]:[New_Girls]])</f>
        <v>60</v>
      </c>
      <c r="T129" s="128"/>
      <c r="U129" s="128" t="s">
        <v>307</v>
      </c>
      <c r="V129" s="128"/>
      <c r="W129" s="125" t="str">
        <f>TEXT(DataEntry[[#This Row],[Date]],"mmm/yy")</f>
        <v>Feb/24</v>
      </c>
      <c r="X129" s="125" t="str">
        <f t="shared" si="1"/>
        <v>to validate</v>
      </c>
    </row>
    <row r="130" spans="1:24" ht="18" customHeight="1" x14ac:dyDescent="0.7">
      <c r="A130" s="126">
        <v>45343</v>
      </c>
      <c r="B130" s="124" t="s">
        <v>11</v>
      </c>
      <c r="C130" s="127" t="s">
        <v>46</v>
      </c>
      <c r="D130" s="127" t="s">
        <v>17</v>
      </c>
      <c r="E130" s="127" t="s">
        <v>17</v>
      </c>
      <c r="F130" s="127" t="s">
        <v>159</v>
      </c>
      <c r="G130" s="128" t="s">
        <v>34</v>
      </c>
      <c r="I130" t="s">
        <v>75</v>
      </c>
      <c r="J130" s="128">
        <v>11</v>
      </c>
      <c r="K130" s="128">
        <v>5</v>
      </c>
      <c r="L130" s="128"/>
      <c r="M130" s="128"/>
      <c r="N130">
        <f>SUM(DataEntry[[#This Row],[Men]:[Girls]])</f>
        <v>16</v>
      </c>
      <c r="O130" s="128">
        <v>11</v>
      </c>
      <c r="P130" s="128">
        <v>5</v>
      </c>
      <c r="Q130" s="128"/>
      <c r="R130" s="128"/>
      <c r="S130">
        <f>SUM(DataEntry[[#This Row],[New_Men]:[New_Girls]])</f>
        <v>16</v>
      </c>
      <c r="T130" s="128"/>
      <c r="U130" s="128" t="s">
        <v>313</v>
      </c>
      <c r="V130" s="128"/>
      <c r="W130" s="125" t="str">
        <f>TEXT(DataEntry[[#This Row],[Date]],"mmm/yy")</f>
        <v>Feb/24</v>
      </c>
      <c r="X130" s="125" t="str">
        <f t="shared" ref="X130:X133" si="2">IF(S130&lt;N130,"pass","to validate")</f>
        <v>to validate</v>
      </c>
    </row>
    <row r="131" spans="1:24" ht="18" customHeight="1" x14ac:dyDescent="0.7">
      <c r="A131" s="126">
        <v>45346</v>
      </c>
      <c r="B131" s="124" t="s">
        <v>11</v>
      </c>
      <c r="C131" s="127" t="s">
        <v>46</v>
      </c>
      <c r="D131" s="127" t="s">
        <v>17</v>
      </c>
      <c r="E131" s="127" t="s">
        <v>17</v>
      </c>
      <c r="F131" s="127" t="s">
        <v>269</v>
      </c>
      <c r="G131" s="128" t="s">
        <v>34</v>
      </c>
      <c r="I131" t="s">
        <v>52</v>
      </c>
      <c r="J131" s="128">
        <v>41</v>
      </c>
      <c r="K131" s="128">
        <v>18</v>
      </c>
      <c r="L131" s="128"/>
      <c r="M131" s="128"/>
      <c r="N131">
        <f>SUM(DataEntry[[#This Row],[Men]:[Girls]])</f>
        <v>59</v>
      </c>
      <c r="O131" s="128">
        <v>41</v>
      </c>
      <c r="P131" s="128">
        <v>18</v>
      </c>
      <c r="Q131" s="128"/>
      <c r="R131" s="128"/>
      <c r="S131">
        <f>SUM(DataEntry[[#This Row],[New_Men]:[New_Girls]])</f>
        <v>59</v>
      </c>
      <c r="T131" s="128"/>
      <c r="U131" s="128" t="s">
        <v>315</v>
      </c>
      <c r="V131" s="128"/>
      <c r="W131" s="125" t="str">
        <f>TEXT(DataEntry[[#This Row],[Date]],"mmm/yy")</f>
        <v>Feb/24</v>
      </c>
      <c r="X131" s="125" t="str">
        <f t="shared" si="2"/>
        <v>to validate</v>
      </c>
    </row>
    <row r="132" spans="1:24" ht="18" customHeight="1" x14ac:dyDescent="0.7">
      <c r="A132" s="126">
        <v>45348</v>
      </c>
      <c r="B132" s="124" t="s">
        <v>11</v>
      </c>
      <c r="C132" s="127" t="s">
        <v>46</v>
      </c>
      <c r="D132" s="127" t="s">
        <v>17</v>
      </c>
      <c r="E132" s="127" t="s">
        <v>17</v>
      </c>
      <c r="F132" s="127" t="s">
        <v>269</v>
      </c>
      <c r="G132" s="128" t="s">
        <v>34</v>
      </c>
      <c r="I132" t="s">
        <v>75</v>
      </c>
      <c r="J132" s="128"/>
      <c r="K132" s="128">
        <v>24</v>
      </c>
      <c r="L132" s="128"/>
      <c r="M132" s="128"/>
      <c r="N132">
        <f>SUM(DataEntry[[#This Row],[Men]:[Girls]])</f>
        <v>24</v>
      </c>
      <c r="O132" s="128"/>
      <c r="P132" s="128">
        <v>24</v>
      </c>
      <c r="Q132" s="128"/>
      <c r="R132" s="128"/>
      <c r="S132">
        <f>SUM(DataEntry[[#This Row],[New_Men]:[New_Girls]])</f>
        <v>24</v>
      </c>
      <c r="T132" s="128"/>
      <c r="U132" s="128" t="s">
        <v>313</v>
      </c>
      <c r="V132" s="128"/>
      <c r="W132" s="125" t="str">
        <f>TEXT(DataEntry[[#This Row],[Date]],"mmm/yy")</f>
        <v>Feb/24</v>
      </c>
      <c r="X132" s="125" t="str">
        <f t="shared" si="2"/>
        <v>to validate</v>
      </c>
    </row>
    <row r="133" spans="1:24" ht="18" customHeight="1" x14ac:dyDescent="0.7">
      <c r="A133" s="126">
        <v>45351</v>
      </c>
      <c r="B133" s="124" t="s">
        <v>11</v>
      </c>
      <c r="C133" s="127" t="s">
        <v>46</v>
      </c>
      <c r="D133" s="127" t="s">
        <v>17</v>
      </c>
      <c r="E133" s="127" t="s">
        <v>17</v>
      </c>
      <c r="F133" s="127" t="s">
        <v>157</v>
      </c>
      <c r="G133" s="128" t="s">
        <v>34</v>
      </c>
      <c r="I133" t="s">
        <v>52</v>
      </c>
      <c r="J133" s="128">
        <v>12</v>
      </c>
      <c r="K133" s="128">
        <v>8</v>
      </c>
      <c r="L133" s="128"/>
      <c r="M133" s="128"/>
      <c r="N133">
        <f>SUM(DataEntry[[#This Row],[Men]:[Girls]])</f>
        <v>20</v>
      </c>
      <c r="O133" s="128">
        <v>12</v>
      </c>
      <c r="P133" s="128">
        <v>8</v>
      </c>
      <c r="Q133" s="128"/>
      <c r="R133" s="128"/>
      <c r="S133">
        <f>SUM(DataEntry[[#This Row],[New_Men]:[New_Girls]])</f>
        <v>20</v>
      </c>
      <c r="T133" s="128"/>
      <c r="U133" s="128"/>
      <c r="V133" s="128"/>
      <c r="W133" s="125" t="str">
        <f>TEXT(DataEntry[[#This Row],[Date]],"mmm/yy")</f>
        <v>Feb/24</v>
      </c>
      <c r="X133" s="125" t="str">
        <f t="shared" si="2"/>
        <v>to validate</v>
      </c>
    </row>
  </sheetData>
  <dataValidations count="1">
    <dataValidation type="list" allowBlank="1" showInputMessage="1" showErrorMessage="1" sqref="I2:I133" xr:uid="{12FBF4AB-191C-41C5-8793-A18AC6D0C15D}">
      <formula1>OFFSET(StartPoing,MATCH($G2,MSector,0),2,COUNTIF(MSector,$G2))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12D171-1397-4A78-9120-F85E72D4F82E}">
          <x14:formula1>
            <xm:f>Sites!$AA$4:$AA$7</xm:f>
          </x14:formula1>
          <xm:sqref>H2:H64 G2:G133</xm:sqref>
        </x14:dataValidation>
        <x14:dataValidation type="list" allowBlank="1" showInputMessage="1" showErrorMessage="1" xr:uid="{F9C4D7FF-152E-4283-BAFE-38D39D12DA67}">
          <x14:formula1>
            <xm:f>OFFSET(Sites!$X$3,MATCH($C2,Sites!$X$4:$X$18,0),1,COUNTIF(Sites!$X$4:$X$18,$C2))</xm:f>
          </x14:formula1>
          <xm:sqref>D2:D64</xm:sqref>
        </x14:dataValidation>
        <x14:dataValidation type="list" allowBlank="1" showInputMessage="1" showErrorMessage="1" xr:uid="{2A0D8B25-95EE-434A-BBAD-C52A91670D0D}">
          <x14:formula1>
            <xm:f>Sites!$V$4:$V$5</xm:f>
          </x14:formula1>
          <xm:sqref>C2:C133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FA06-45A2-4C26-AC4F-574A919986C9}">
  <sheetPr codeName="Sheet6"/>
  <dimension ref="A3:G100"/>
  <sheetViews>
    <sheetView workbookViewId="0">
      <selection activeCell="E108" sqref="E108"/>
    </sheetView>
  </sheetViews>
  <sheetFormatPr defaultRowHeight="14.4" x14ac:dyDescent="0.3"/>
  <cols>
    <col min="1" max="1" width="12.5546875" bestFit="1" customWidth="1"/>
    <col min="2" max="2" width="11.33203125" bestFit="1" customWidth="1"/>
    <col min="3" max="3" width="14.21875" bestFit="1" customWidth="1"/>
    <col min="4" max="4" width="11.44140625" bestFit="1" customWidth="1"/>
    <col min="5" max="5" width="11" bestFit="1" customWidth="1"/>
    <col min="6" max="8" width="11.33203125" bestFit="1" customWidth="1"/>
    <col min="9" max="9" width="11" bestFit="1" customWidth="1"/>
    <col min="10" max="10" width="10.6640625" bestFit="1" customWidth="1"/>
    <col min="11" max="11" width="11.33203125" bestFit="1" customWidth="1"/>
    <col min="12" max="16" width="23.5546875" bestFit="1" customWidth="1"/>
    <col min="17" max="21" width="26.33203125" bestFit="1" customWidth="1"/>
    <col min="22" max="26" width="14.44140625" bestFit="1" customWidth="1"/>
    <col min="27" max="31" width="23.5546875" bestFit="1" customWidth="1"/>
    <col min="32" max="32" width="15.5546875" bestFit="1" customWidth="1"/>
    <col min="33" max="33" width="18.44140625" bestFit="1" customWidth="1"/>
    <col min="34" max="34" width="15.6640625" bestFit="1" customWidth="1"/>
    <col min="35" max="35" width="15.44140625" bestFit="1" customWidth="1"/>
    <col min="36" max="36" width="16.109375" bestFit="1" customWidth="1"/>
  </cols>
  <sheetData>
    <row r="3" spans="1:5" x14ac:dyDescent="0.3">
      <c r="A3" s="37" t="s">
        <v>2</v>
      </c>
      <c r="B3" t="s">
        <v>316</v>
      </c>
      <c r="C3" t="s">
        <v>317</v>
      </c>
      <c r="D3" t="s">
        <v>318</v>
      </c>
      <c r="E3" t="s">
        <v>319</v>
      </c>
    </row>
    <row r="4" spans="1:5" x14ac:dyDescent="0.3">
      <c r="A4" s="70" t="s">
        <v>3</v>
      </c>
      <c r="B4" s="131">
        <v>554</v>
      </c>
      <c r="C4" s="131">
        <v>1014</v>
      </c>
      <c r="D4" s="131">
        <v>394</v>
      </c>
      <c r="E4" s="131">
        <v>385</v>
      </c>
    </row>
    <row r="5" spans="1:5" x14ac:dyDescent="0.3">
      <c r="A5" s="70" t="s">
        <v>9</v>
      </c>
      <c r="B5" s="131"/>
      <c r="C5" s="131">
        <v>1</v>
      </c>
      <c r="D5" s="131"/>
      <c r="E5" s="131"/>
    </row>
    <row r="6" spans="1:5" x14ac:dyDescent="0.3">
      <c r="A6" s="70" t="s">
        <v>11</v>
      </c>
      <c r="B6" s="131">
        <v>401</v>
      </c>
      <c r="C6" s="131">
        <v>737</v>
      </c>
      <c r="D6" s="131">
        <v>9</v>
      </c>
      <c r="E6" s="131">
        <v>28</v>
      </c>
    </row>
    <row r="7" spans="1:5" x14ac:dyDescent="0.3">
      <c r="A7" s="70" t="s">
        <v>17</v>
      </c>
      <c r="B7" s="131">
        <v>282</v>
      </c>
      <c r="C7" s="131">
        <v>1238</v>
      </c>
      <c r="D7" s="131">
        <v>28</v>
      </c>
      <c r="E7" s="131">
        <v>98</v>
      </c>
    </row>
    <row r="8" spans="1:5" x14ac:dyDescent="0.3">
      <c r="A8" s="70" t="s">
        <v>273</v>
      </c>
      <c r="B8" s="131">
        <v>338</v>
      </c>
      <c r="C8" s="131">
        <v>471</v>
      </c>
      <c r="D8" s="131">
        <v>257</v>
      </c>
      <c r="E8" s="131">
        <v>309</v>
      </c>
    </row>
    <row r="9" spans="1:5" x14ac:dyDescent="0.3">
      <c r="A9" s="70" t="s">
        <v>276</v>
      </c>
      <c r="B9" s="131">
        <v>89</v>
      </c>
      <c r="C9" s="131">
        <v>170</v>
      </c>
      <c r="D9" s="131">
        <v>95</v>
      </c>
      <c r="E9" s="131">
        <v>116</v>
      </c>
    </row>
    <row r="10" spans="1:5" x14ac:dyDescent="0.3">
      <c r="A10" s="70" t="s">
        <v>7</v>
      </c>
      <c r="B10" s="131">
        <v>95</v>
      </c>
      <c r="C10" s="131">
        <v>107</v>
      </c>
      <c r="D10" s="131">
        <v>98</v>
      </c>
      <c r="E10" s="131">
        <v>92</v>
      </c>
    </row>
    <row r="11" spans="1:5" x14ac:dyDescent="0.3">
      <c r="A11" s="70" t="s">
        <v>18</v>
      </c>
      <c r="B11" s="131">
        <v>1759</v>
      </c>
      <c r="C11" s="131">
        <v>3738</v>
      </c>
      <c r="D11" s="131">
        <v>881</v>
      </c>
      <c r="E11" s="131">
        <v>1028</v>
      </c>
    </row>
    <row r="15" spans="1:5" x14ac:dyDescent="0.3">
      <c r="A15" s="37" t="s">
        <v>2</v>
      </c>
      <c r="B15" t="s">
        <v>316</v>
      </c>
      <c r="C15" t="s">
        <v>317</v>
      </c>
      <c r="D15" t="s">
        <v>318</v>
      </c>
      <c r="E15" t="s">
        <v>319</v>
      </c>
    </row>
    <row r="16" spans="1:5" x14ac:dyDescent="0.3">
      <c r="A16" s="70" t="s">
        <v>3</v>
      </c>
      <c r="B16" s="131">
        <v>554</v>
      </c>
      <c r="C16" s="131">
        <v>1014</v>
      </c>
      <c r="D16" s="131">
        <v>394</v>
      </c>
      <c r="E16" s="131">
        <v>385</v>
      </c>
    </row>
    <row r="17" spans="1:5" x14ac:dyDescent="0.3">
      <c r="A17" s="70" t="s">
        <v>9</v>
      </c>
      <c r="B17" s="131"/>
      <c r="C17" s="131">
        <v>1</v>
      </c>
      <c r="D17" s="131"/>
      <c r="E17" s="131"/>
    </row>
    <row r="18" spans="1:5" x14ac:dyDescent="0.3">
      <c r="A18" s="70" t="s">
        <v>11</v>
      </c>
      <c r="B18" s="131">
        <v>401</v>
      </c>
      <c r="C18" s="131">
        <v>737</v>
      </c>
      <c r="D18" s="131">
        <v>9</v>
      </c>
      <c r="E18" s="131">
        <v>28</v>
      </c>
    </row>
    <row r="19" spans="1:5" x14ac:dyDescent="0.3">
      <c r="A19" s="70" t="s">
        <v>17</v>
      </c>
      <c r="B19" s="131">
        <v>282</v>
      </c>
      <c r="C19" s="131">
        <v>1238</v>
      </c>
      <c r="D19" s="131">
        <v>28</v>
      </c>
      <c r="E19" s="131">
        <v>98</v>
      </c>
    </row>
    <row r="20" spans="1:5" x14ac:dyDescent="0.3">
      <c r="A20" s="70" t="s">
        <v>273</v>
      </c>
      <c r="B20" s="131">
        <v>338</v>
      </c>
      <c r="C20" s="131">
        <v>471</v>
      </c>
      <c r="D20" s="131">
        <v>257</v>
      </c>
      <c r="E20" s="131">
        <v>309</v>
      </c>
    </row>
    <row r="21" spans="1:5" x14ac:dyDescent="0.3">
      <c r="A21" s="70" t="s">
        <v>276</v>
      </c>
      <c r="B21" s="131">
        <v>89</v>
      </c>
      <c r="C21" s="131">
        <v>170</v>
      </c>
      <c r="D21" s="131">
        <v>95</v>
      </c>
      <c r="E21" s="131">
        <v>116</v>
      </c>
    </row>
    <row r="22" spans="1:5" x14ac:dyDescent="0.3">
      <c r="A22" s="70" t="s">
        <v>7</v>
      </c>
      <c r="B22" s="131">
        <v>95</v>
      </c>
      <c r="C22" s="131">
        <v>107</v>
      </c>
      <c r="D22" s="131">
        <v>98</v>
      </c>
      <c r="E22" s="131">
        <v>92</v>
      </c>
    </row>
    <row r="23" spans="1:5" x14ac:dyDescent="0.3">
      <c r="A23" s="70" t="s">
        <v>18</v>
      </c>
      <c r="B23" s="131">
        <v>1759</v>
      </c>
      <c r="C23" s="131">
        <v>3738</v>
      </c>
      <c r="D23" s="131">
        <v>881</v>
      </c>
      <c r="E23" s="131">
        <v>1028</v>
      </c>
    </row>
    <row r="27" spans="1:5" x14ac:dyDescent="0.3">
      <c r="A27" s="37" t="s">
        <v>2</v>
      </c>
      <c r="B27" t="s">
        <v>316</v>
      </c>
      <c r="C27" t="s">
        <v>317</v>
      </c>
      <c r="D27" t="s">
        <v>318</v>
      </c>
      <c r="E27" t="s">
        <v>319</v>
      </c>
    </row>
    <row r="28" spans="1:5" x14ac:dyDescent="0.3">
      <c r="A28" s="70" t="s">
        <v>3</v>
      </c>
      <c r="B28" s="131">
        <v>554</v>
      </c>
      <c r="C28" s="131">
        <v>1014</v>
      </c>
      <c r="D28" s="131">
        <v>394</v>
      </c>
      <c r="E28" s="131">
        <v>385</v>
      </c>
    </row>
    <row r="29" spans="1:5" x14ac:dyDescent="0.3">
      <c r="A29" s="70" t="s">
        <v>9</v>
      </c>
      <c r="B29" s="131"/>
      <c r="C29" s="131">
        <v>1</v>
      </c>
      <c r="D29" s="131"/>
      <c r="E29" s="131"/>
    </row>
    <row r="30" spans="1:5" x14ac:dyDescent="0.3">
      <c r="A30" s="70" t="s">
        <v>11</v>
      </c>
      <c r="B30" s="131">
        <v>401</v>
      </c>
      <c r="C30" s="131">
        <v>737</v>
      </c>
      <c r="D30" s="131">
        <v>9</v>
      </c>
      <c r="E30" s="131">
        <v>28</v>
      </c>
    </row>
    <row r="31" spans="1:5" x14ac:dyDescent="0.3">
      <c r="A31" s="70" t="s">
        <v>17</v>
      </c>
      <c r="B31" s="131">
        <v>282</v>
      </c>
      <c r="C31" s="131">
        <v>1238</v>
      </c>
      <c r="D31" s="131">
        <v>28</v>
      </c>
      <c r="E31" s="131">
        <v>98</v>
      </c>
    </row>
    <row r="32" spans="1:5" x14ac:dyDescent="0.3">
      <c r="A32" s="70" t="s">
        <v>273</v>
      </c>
      <c r="B32" s="131">
        <v>338</v>
      </c>
      <c r="C32" s="131">
        <v>471</v>
      </c>
      <c r="D32" s="131">
        <v>257</v>
      </c>
      <c r="E32" s="131">
        <v>309</v>
      </c>
    </row>
    <row r="33" spans="1:5" x14ac:dyDescent="0.3">
      <c r="A33" s="70" t="s">
        <v>276</v>
      </c>
      <c r="B33" s="131">
        <v>89</v>
      </c>
      <c r="C33" s="131">
        <v>170</v>
      </c>
      <c r="D33" s="131">
        <v>95</v>
      </c>
      <c r="E33" s="131">
        <v>116</v>
      </c>
    </row>
    <row r="34" spans="1:5" x14ac:dyDescent="0.3">
      <c r="A34" s="70" t="s">
        <v>7</v>
      </c>
      <c r="B34" s="131">
        <v>95</v>
      </c>
      <c r="C34" s="131">
        <v>107</v>
      </c>
      <c r="D34" s="131">
        <v>98</v>
      </c>
      <c r="E34" s="131">
        <v>92</v>
      </c>
    </row>
    <row r="35" spans="1:5" x14ac:dyDescent="0.3">
      <c r="A35" s="70" t="s">
        <v>18</v>
      </c>
      <c r="B35" s="131">
        <v>1759</v>
      </c>
      <c r="C35" s="131">
        <v>3738</v>
      </c>
      <c r="D35" s="131">
        <v>881</v>
      </c>
      <c r="E35" s="131">
        <v>1028</v>
      </c>
    </row>
    <row r="36" spans="1:5" x14ac:dyDescent="0.3">
      <c r="A36" s="70"/>
    </row>
    <row r="37" spans="1:5" x14ac:dyDescent="0.3">
      <c r="A37" s="70"/>
    </row>
    <row r="42" spans="1:5" x14ac:dyDescent="0.3">
      <c r="A42" s="37" t="s">
        <v>2</v>
      </c>
      <c r="B42" t="s">
        <v>316</v>
      </c>
      <c r="C42" t="s">
        <v>317</v>
      </c>
      <c r="D42" t="s">
        <v>318</v>
      </c>
      <c r="E42" t="s">
        <v>319</v>
      </c>
    </row>
    <row r="43" spans="1:5" x14ac:dyDescent="0.3">
      <c r="A43" s="70" t="s">
        <v>3</v>
      </c>
      <c r="B43" s="131">
        <v>554</v>
      </c>
      <c r="C43" s="131">
        <v>1014</v>
      </c>
      <c r="D43" s="131">
        <v>394</v>
      </c>
      <c r="E43" s="131">
        <v>385</v>
      </c>
    </row>
    <row r="44" spans="1:5" x14ac:dyDescent="0.3">
      <c r="A44" s="70" t="s">
        <v>9</v>
      </c>
      <c r="B44" s="131"/>
      <c r="C44" s="131">
        <v>1</v>
      </c>
      <c r="D44" s="131"/>
      <c r="E44" s="131"/>
    </row>
    <row r="45" spans="1:5" x14ac:dyDescent="0.3">
      <c r="A45" s="70" t="s">
        <v>11</v>
      </c>
      <c r="B45" s="131">
        <v>401</v>
      </c>
      <c r="C45" s="131">
        <v>737</v>
      </c>
      <c r="D45" s="131">
        <v>9</v>
      </c>
      <c r="E45" s="131">
        <v>28</v>
      </c>
    </row>
    <row r="46" spans="1:5" x14ac:dyDescent="0.3">
      <c r="A46" s="70" t="s">
        <v>17</v>
      </c>
      <c r="B46" s="131">
        <v>282</v>
      </c>
      <c r="C46" s="131">
        <v>1238</v>
      </c>
      <c r="D46" s="131">
        <v>28</v>
      </c>
      <c r="E46" s="131">
        <v>98</v>
      </c>
    </row>
    <row r="47" spans="1:5" x14ac:dyDescent="0.3">
      <c r="A47" s="70" t="s">
        <v>273</v>
      </c>
      <c r="B47" s="131">
        <v>338</v>
      </c>
      <c r="C47" s="131">
        <v>471</v>
      </c>
      <c r="D47" s="131">
        <v>257</v>
      </c>
      <c r="E47" s="131">
        <v>309</v>
      </c>
    </row>
    <row r="48" spans="1:5" x14ac:dyDescent="0.3">
      <c r="A48" s="70" t="s">
        <v>276</v>
      </c>
      <c r="B48" s="131">
        <v>89</v>
      </c>
      <c r="C48" s="131">
        <v>170</v>
      </c>
      <c r="D48" s="131">
        <v>95</v>
      </c>
      <c r="E48" s="131">
        <v>116</v>
      </c>
    </row>
    <row r="49" spans="1:5" x14ac:dyDescent="0.3">
      <c r="A49" s="70" t="s">
        <v>7</v>
      </c>
      <c r="B49" s="131">
        <v>95</v>
      </c>
      <c r="C49" s="131">
        <v>107</v>
      </c>
      <c r="D49" s="131">
        <v>98</v>
      </c>
      <c r="E49" s="131">
        <v>92</v>
      </c>
    </row>
    <row r="50" spans="1:5" x14ac:dyDescent="0.3">
      <c r="A50" s="70" t="s">
        <v>18</v>
      </c>
      <c r="B50" s="131">
        <v>1759</v>
      </c>
      <c r="C50" s="131">
        <v>3738</v>
      </c>
      <c r="D50" s="131">
        <v>881</v>
      </c>
      <c r="E50" s="131">
        <v>1028</v>
      </c>
    </row>
    <row r="55" spans="1:5" x14ac:dyDescent="0.3">
      <c r="A55" s="37" t="s">
        <v>2</v>
      </c>
      <c r="B55" t="s">
        <v>316</v>
      </c>
      <c r="C55" t="s">
        <v>317</v>
      </c>
      <c r="D55" t="s">
        <v>318</v>
      </c>
      <c r="E55" t="s">
        <v>319</v>
      </c>
    </row>
    <row r="56" spans="1:5" x14ac:dyDescent="0.3">
      <c r="A56" s="70" t="s">
        <v>3</v>
      </c>
      <c r="B56" s="131">
        <v>554</v>
      </c>
      <c r="C56" s="131">
        <v>1014</v>
      </c>
      <c r="D56" s="131">
        <v>394</v>
      </c>
      <c r="E56" s="131">
        <v>385</v>
      </c>
    </row>
    <row r="57" spans="1:5" x14ac:dyDescent="0.3">
      <c r="A57" s="70" t="s">
        <v>9</v>
      </c>
      <c r="B57" s="131"/>
      <c r="C57" s="131">
        <v>1</v>
      </c>
      <c r="D57" s="131"/>
      <c r="E57" s="131"/>
    </row>
    <row r="58" spans="1:5" x14ac:dyDescent="0.3">
      <c r="A58" s="70" t="s">
        <v>11</v>
      </c>
      <c r="B58" s="131">
        <v>401</v>
      </c>
      <c r="C58" s="131">
        <v>737</v>
      </c>
      <c r="D58" s="131">
        <v>9</v>
      </c>
      <c r="E58" s="131">
        <v>28</v>
      </c>
    </row>
    <row r="59" spans="1:5" x14ac:dyDescent="0.3">
      <c r="A59" s="70" t="s">
        <v>17</v>
      </c>
      <c r="B59" s="131">
        <v>282</v>
      </c>
      <c r="C59" s="131">
        <v>1238</v>
      </c>
      <c r="D59" s="131">
        <v>28</v>
      </c>
      <c r="E59" s="131">
        <v>98</v>
      </c>
    </row>
    <row r="60" spans="1:5" x14ac:dyDescent="0.3">
      <c r="A60" s="70" t="s">
        <v>273</v>
      </c>
      <c r="B60" s="131">
        <v>338</v>
      </c>
      <c r="C60" s="131">
        <v>471</v>
      </c>
      <c r="D60" s="131">
        <v>257</v>
      </c>
      <c r="E60" s="131">
        <v>309</v>
      </c>
    </row>
    <row r="61" spans="1:5" x14ac:dyDescent="0.3">
      <c r="A61" s="70" t="s">
        <v>276</v>
      </c>
      <c r="B61" s="131">
        <v>89</v>
      </c>
      <c r="C61" s="131">
        <v>170</v>
      </c>
      <c r="D61" s="131">
        <v>95</v>
      </c>
      <c r="E61" s="131">
        <v>116</v>
      </c>
    </row>
    <row r="62" spans="1:5" x14ac:dyDescent="0.3">
      <c r="A62" s="70" t="s">
        <v>7</v>
      </c>
      <c r="B62" s="131">
        <v>95</v>
      </c>
      <c r="C62" s="131">
        <v>107</v>
      </c>
      <c r="D62" s="131">
        <v>98</v>
      </c>
      <c r="E62" s="131">
        <v>92</v>
      </c>
    </row>
    <row r="63" spans="1:5" x14ac:dyDescent="0.3">
      <c r="A63" s="70" t="s">
        <v>18</v>
      </c>
      <c r="B63" s="131">
        <v>1759</v>
      </c>
      <c r="C63" s="131">
        <v>3738</v>
      </c>
      <c r="D63" s="131">
        <v>881</v>
      </c>
      <c r="E63" s="131">
        <v>1028</v>
      </c>
    </row>
    <row r="64" spans="1:5" x14ac:dyDescent="0.3">
      <c r="A64" s="70"/>
    </row>
    <row r="65" spans="1:6" x14ac:dyDescent="0.3">
      <c r="A65" s="70"/>
    </row>
    <row r="70" spans="1:6" x14ac:dyDescent="0.3">
      <c r="A70" s="37" t="s">
        <v>2</v>
      </c>
      <c r="B70" t="s">
        <v>316</v>
      </c>
      <c r="C70" t="s">
        <v>317</v>
      </c>
      <c r="D70" t="s">
        <v>318</v>
      </c>
      <c r="E70" t="s">
        <v>319</v>
      </c>
    </row>
    <row r="71" spans="1:6" x14ac:dyDescent="0.3">
      <c r="A71" s="70" t="s">
        <v>3</v>
      </c>
      <c r="B71" s="131">
        <v>554</v>
      </c>
      <c r="C71" s="131">
        <v>1014</v>
      </c>
      <c r="D71" s="131">
        <v>394</v>
      </c>
      <c r="E71" s="131">
        <v>385</v>
      </c>
    </row>
    <row r="72" spans="1:6" x14ac:dyDescent="0.3">
      <c r="A72" s="70" t="s">
        <v>9</v>
      </c>
      <c r="B72" s="131"/>
      <c r="C72" s="131">
        <v>1</v>
      </c>
      <c r="D72" s="131"/>
      <c r="E72" s="131"/>
    </row>
    <row r="73" spans="1:6" x14ac:dyDescent="0.3">
      <c r="A73" s="70" t="s">
        <v>11</v>
      </c>
      <c r="B73" s="131">
        <v>401</v>
      </c>
      <c r="C73" s="131">
        <v>737</v>
      </c>
      <c r="D73" s="131">
        <v>9</v>
      </c>
      <c r="E73" s="131">
        <v>28</v>
      </c>
    </row>
    <row r="74" spans="1:6" x14ac:dyDescent="0.3">
      <c r="A74" s="70" t="s">
        <v>17</v>
      </c>
      <c r="B74" s="131">
        <v>282</v>
      </c>
      <c r="C74" s="131">
        <v>1238</v>
      </c>
      <c r="D74" s="131">
        <v>28</v>
      </c>
      <c r="E74" s="131">
        <v>98</v>
      </c>
    </row>
    <row r="75" spans="1:6" x14ac:dyDescent="0.3">
      <c r="A75" s="70" t="s">
        <v>273</v>
      </c>
      <c r="B75" s="131">
        <v>338</v>
      </c>
      <c r="C75" s="131">
        <v>471</v>
      </c>
      <c r="D75" s="131">
        <v>257</v>
      </c>
      <c r="E75" s="131">
        <v>309</v>
      </c>
    </row>
    <row r="76" spans="1:6" x14ac:dyDescent="0.3">
      <c r="A76" s="70" t="s">
        <v>276</v>
      </c>
      <c r="B76" s="131">
        <v>89</v>
      </c>
      <c r="C76" s="131">
        <v>170</v>
      </c>
      <c r="D76" s="131">
        <v>95</v>
      </c>
      <c r="E76" s="131">
        <v>116</v>
      </c>
    </row>
    <row r="77" spans="1:6" x14ac:dyDescent="0.3">
      <c r="A77" s="70" t="s">
        <v>7</v>
      </c>
      <c r="B77" s="131">
        <v>95</v>
      </c>
      <c r="C77" s="131">
        <v>107</v>
      </c>
      <c r="D77" s="131">
        <v>98</v>
      </c>
      <c r="E77" s="131">
        <v>92</v>
      </c>
    </row>
    <row r="78" spans="1:6" x14ac:dyDescent="0.3">
      <c r="A78" s="70" t="s">
        <v>18</v>
      </c>
      <c r="B78" s="131">
        <v>1759</v>
      </c>
      <c r="C78" s="131">
        <v>3738</v>
      </c>
      <c r="D78" s="131">
        <v>881</v>
      </c>
      <c r="E78" s="131">
        <v>1028</v>
      </c>
    </row>
    <row r="80" spans="1:6" x14ac:dyDescent="0.3">
      <c r="A80" s="37" t="s">
        <v>2</v>
      </c>
      <c r="B80" t="s">
        <v>316</v>
      </c>
      <c r="C80" t="s">
        <v>317</v>
      </c>
      <c r="D80" t="s">
        <v>318</v>
      </c>
      <c r="E80" t="s">
        <v>319</v>
      </c>
      <c r="F80" t="s">
        <v>320</v>
      </c>
    </row>
    <row r="81" spans="1:7" x14ac:dyDescent="0.3">
      <c r="A81" s="70" t="s">
        <v>34</v>
      </c>
      <c r="B81" s="131">
        <v>864</v>
      </c>
      <c r="C81" s="131">
        <v>2650</v>
      </c>
      <c r="D81" s="131">
        <v>135</v>
      </c>
      <c r="E81" s="131">
        <v>285</v>
      </c>
      <c r="F81" s="131">
        <v>3934</v>
      </c>
    </row>
    <row r="82" spans="1:7" x14ac:dyDescent="0.3">
      <c r="A82" s="70" t="s">
        <v>30</v>
      </c>
      <c r="B82" s="131">
        <v>895</v>
      </c>
      <c r="C82" s="131">
        <v>1088</v>
      </c>
      <c r="D82" s="131">
        <v>746</v>
      </c>
      <c r="E82" s="131">
        <v>743</v>
      </c>
      <c r="F82" s="131">
        <v>3472</v>
      </c>
    </row>
    <row r="83" spans="1:7" x14ac:dyDescent="0.3">
      <c r="A83" s="70" t="s">
        <v>18</v>
      </c>
      <c r="B83" s="131">
        <v>1759</v>
      </c>
      <c r="C83" s="131">
        <v>3738</v>
      </c>
      <c r="D83" s="131">
        <v>881</v>
      </c>
      <c r="E83" s="131">
        <v>1028</v>
      </c>
      <c r="F83" s="131">
        <v>7406</v>
      </c>
    </row>
    <row r="95" spans="1:7" x14ac:dyDescent="0.3">
      <c r="A95" s="37" t="s">
        <v>321</v>
      </c>
      <c r="B95" t="s">
        <v>322</v>
      </c>
      <c r="C95" t="s">
        <v>316</v>
      </c>
      <c r="D95" t="s">
        <v>317</v>
      </c>
      <c r="E95" t="s">
        <v>318</v>
      </c>
      <c r="F95" t="s">
        <v>319</v>
      </c>
      <c r="G95" t="s">
        <v>320</v>
      </c>
    </row>
    <row r="96" spans="1:7" x14ac:dyDescent="0.3">
      <c r="A96" t="s">
        <v>325</v>
      </c>
      <c r="B96" s="131">
        <v>1</v>
      </c>
      <c r="C96" s="131"/>
      <c r="D96" s="131">
        <v>1</v>
      </c>
      <c r="E96" s="131"/>
      <c r="F96" s="131"/>
      <c r="G96" s="131">
        <v>1</v>
      </c>
    </row>
    <row r="97" spans="1:7" x14ac:dyDescent="0.3">
      <c r="A97" t="s">
        <v>323</v>
      </c>
      <c r="B97" s="131">
        <v>69</v>
      </c>
      <c r="C97" s="131">
        <v>1244</v>
      </c>
      <c r="D97" s="131">
        <v>1932</v>
      </c>
      <c r="E97" s="131">
        <v>798</v>
      </c>
      <c r="F97" s="131">
        <v>813</v>
      </c>
      <c r="G97" s="131">
        <v>4787</v>
      </c>
    </row>
    <row r="98" spans="1:7" x14ac:dyDescent="0.3">
      <c r="A98" t="s">
        <v>326</v>
      </c>
      <c r="B98" s="131">
        <v>13</v>
      </c>
      <c r="C98" s="131">
        <v>209</v>
      </c>
      <c r="D98" s="131">
        <v>535</v>
      </c>
      <c r="E98" s="131">
        <v>17</v>
      </c>
      <c r="F98" s="131">
        <v>53</v>
      </c>
      <c r="G98" s="131">
        <v>814</v>
      </c>
    </row>
    <row r="99" spans="1:7" x14ac:dyDescent="0.3">
      <c r="A99" t="s">
        <v>324</v>
      </c>
      <c r="B99" s="131">
        <v>49</v>
      </c>
      <c r="C99" s="131">
        <v>306</v>
      </c>
      <c r="D99" s="131">
        <v>1270</v>
      </c>
      <c r="E99" s="131">
        <v>66</v>
      </c>
      <c r="F99" s="131">
        <v>162</v>
      </c>
      <c r="G99" s="131">
        <v>1804</v>
      </c>
    </row>
    <row r="100" spans="1:7" x14ac:dyDescent="0.3">
      <c r="A100" t="s">
        <v>18</v>
      </c>
      <c r="B100" s="131">
        <v>132</v>
      </c>
      <c r="C100" s="131">
        <v>1759</v>
      </c>
      <c r="D100" s="131">
        <v>3738</v>
      </c>
      <c r="E100" s="131">
        <v>881</v>
      </c>
      <c r="F100" s="131">
        <v>1028</v>
      </c>
      <c r="G100" s="131">
        <v>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A427-C9E1-4C32-ABC2-8ECB3CC3FD33}">
  <dimension ref="B1:G9"/>
  <sheetViews>
    <sheetView showGridLines="0" workbookViewId="0">
      <selection activeCell="G14" sqref="G14"/>
    </sheetView>
  </sheetViews>
  <sheetFormatPr defaultRowHeight="14.4" x14ac:dyDescent="0.3"/>
  <cols>
    <col min="1" max="1" width="4.5546875" customWidth="1"/>
    <col min="2" max="2" width="57.109375" customWidth="1"/>
  </cols>
  <sheetData>
    <row r="1" spans="2:7" ht="15" thickBot="1" x14ac:dyDescent="0.35"/>
    <row r="2" spans="2:7" x14ac:dyDescent="0.3">
      <c r="B2" s="112" t="s">
        <v>327</v>
      </c>
      <c r="C2" s="113" t="s">
        <v>239</v>
      </c>
      <c r="D2" s="113" t="s">
        <v>240</v>
      </c>
      <c r="E2" s="113" t="s">
        <v>241</v>
      </c>
      <c r="F2" s="113" t="s">
        <v>242</v>
      </c>
      <c r="G2" s="114" t="s">
        <v>29</v>
      </c>
    </row>
    <row r="3" spans="2:7" x14ac:dyDescent="0.3">
      <c r="B3" s="111" t="s">
        <v>75</v>
      </c>
      <c r="C3" s="5">
        <v>77</v>
      </c>
      <c r="D3" s="5">
        <v>131</v>
      </c>
      <c r="E3" s="5">
        <v>24</v>
      </c>
      <c r="F3" s="5">
        <v>47</v>
      </c>
      <c r="G3" s="118">
        <f>SUM(C3:F3)</f>
        <v>279</v>
      </c>
    </row>
    <row r="4" spans="2:7" x14ac:dyDescent="0.3">
      <c r="B4" s="111" t="s">
        <v>81</v>
      </c>
      <c r="C4" s="5"/>
      <c r="D4" s="5">
        <v>4</v>
      </c>
      <c r="E4" s="5"/>
      <c r="F4" s="5"/>
      <c r="G4" s="118">
        <f t="shared" ref="G4:G8" si="0">SUM(C4:F4)</f>
        <v>4</v>
      </c>
    </row>
    <row r="5" spans="2:7" x14ac:dyDescent="0.3">
      <c r="B5" s="111" t="s">
        <v>63</v>
      </c>
      <c r="C5" s="5">
        <v>425</v>
      </c>
      <c r="D5" s="5">
        <v>1563</v>
      </c>
      <c r="E5" s="5">
        <v>43</v>
      </c>
      <c r="F5" s="5">
        <v>137</v>
      </c>
      <c r="G5" s="118">
        <f t="shared" si="0"/>
        <v>2168</v>
      </c>
    </row>
    <row r="6" spans="2:7" x14ac:dyDescent="0.3">
      <c r="B6" s="111" t="s">
        <v>77</v>
      </c>
      <c r="C6" s="5"/>
      <c r="D6" s="5">
        <v>5</v>
      </c>
      <c r="E6" s="5"/>
      <c r="F6" s="5">
        <v>1</v>
      </c>
      <c r="G6" s="118">
        <f t="shared" si="0"/>
        <v>6</v>
      </c>
    </row>
    <row r="7" spans="2:7" x14ac:dyDescent="0.3">
      <c r="B7" s="111" t="s">
        <v>79</v>
      </c>
      <c r="C7" s="5"/>
      <c r="D7" s="5">
        <v>6</v>
      </c>
      <c r="E7" s="5"/>
      <c r="F7" s="5"/>
      <c r="G7" s="118">
        <f t="shared" si="0"/>
        <v>6</v>
      </c>
    </row>
    <row r="8" spans="2:7" x14ac:dyDescent="0.3">
      <c r="B8" s="111" t="s">
        <v>52</v>
      </c>
      <c r="C8" s="5">
        <v>13</v>
      </c>
      <c r="D8" s="5">
        <v>97</v>
      </c>
      <c r="E8" s="5">
        <v>16</v>
      </c>
      <c r="F8" s="5">
        <v>30</v>
      </c>
      <c r="G8" s="118">
        <f t="shared" si="0"/>
        <v>156</v>
      </c>
    </row>
    <row r="9" spans="2:7" ht="15" thickBot="1" x14ac:dyDescent="0.35">
      <c r="B9" s="115" t="s">
        <v>29</v>
      </c>
      <c r="C9" s="116">
        <f>SUM(C3:C8)</f>
        <v>515</v>
      </c>
      <c r="D9" s="116">
        <f t="shared" ref="D9:G9" si="1">SUM(D3:D8)</f>
        <v>1806</v>
      </c>
      <c r="E9" s="116">
        <f t="shared" si="1"/>
        <v>83</v>
      </c>
      <c r="F9" s="116">
        <f t="shared" si="1"/>
        <v>215</v>
      </c>
      <c r="G9" s="117">
        <f t="shared" si="1"/>
        <v>2619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4184-9DB8-4307-93D7-76B60DBC0069}">
  <sheetPr codeName="Sheet3"/>
  <dimension ref="A3:F19"/>
  <sheetViews>
    <sheetView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3.5546875" bestFit="1" customWidth="1"/>
    <col min="4" max="4" width="26.6640625" bestFit="1" customWidth="1"/>
    <col min="5" max="5" width="12.6640625" bestFit="1" customWidth="1"/>
    <col min="6" max="6" width="13.44140625" bestFit="1" customWidth="1"/>
  </cols>
  <sheetData>
    <row r="3" spans="1:6" x14ac:dyDescent="0.3">
      <c r="A3" s="37" t="s">
        <v>2</v>
      </c>
      <c r="B3" t="s">
        <v>328</v>
      </c>
      <c r="C3" t="s">
        <v>329</v>
      </c>
      <c r="D3" t="s">
        <v>330</v>
      </c>
      <c r="E3" t="s">
        <v>331</v>
      </c>
      <c r="F3" t="s">
        <v>332</v>
      </c>
    </row>
    <row r="4" spans="1:6" x14ac:dyDescent="0.3">
      <c r="A4" s="70" t="s">
        <v>3</v>
      </c>
      <c r="B4">
        <v>888</v>
      </c>
      <c r="C4">
        <v>1151</v>
      </c>
      <c r="D4">
        <v>4</v>
      </c>
      <c r="E4">
        <v>4</v>
      </c>
    </row>
    <row r="5" spans="1:6" x14ac:dyDescent="0.3">
      <c r="A5" s="70" t="s">
        <v>4</v>
      </c>
      <c r="B5">
        <v>479</v>
      </c>
      <c r="C5">
        <v>479</v>
      </c>
      <c r="D5">
        <v>1</v>
      </c>
    </row>
    <row r="6" spans="1:6" x14ac:dyDescent="0.3">
      <c r="A6" s="70" t="s">
        <v>5</v>
      </c>
      <c r="B6">
        <v>2159</v>
      </c>
      <c r="C6">
        <v>2346</v>
      </c>
      <c r="D6">
        <v>15</v>
      </c>
      <c r="E6">
        <v>4</v>
      </c>
    </row>
    <row r="7" spans="1:6" x14ac:dyDescent="0.3">
      <c r="A7" s="70" t="s">
        <v>6</v>
      </c>
      <c r="B7">
        <v>47</v>
      </c>
      <c r="C7">
        <v>48</v>
      </c>
      <c r="D7">
        <v>1</v>
      </c>
    </row>
    <row r="8" spans="1:6" x14ac:dyDescent="0.3">
      <c r="A8" s="70" t="s">
        <v>7</v>
      </c>
      <c r="B8">
        <v>5244</v>
      </c>
      <c r="C8">
        <v>5903</v>
      </c>
      <c r="D8">
        <v>14</v>
      </c>
      <c r="E8">
        <v>6</v>
      </c>
    </row>
    <row r="9" spans="1:6" x14ac:dyDescent="0.3">
      <c r="A9" s="70" t="s">
        <v>8</v>
      </c>
      <c r="B9">
        <v>107</v>
      </c>
      <c r="C9">
        <v>173</v>
      </c>
      <c r="D9">
        <v>2</v>
      </c>
      <c r="E9">
        <v>1</v>
      </c>
    </row>
    <row r="10" spans="1:6" x14ac:dyDescent="0.3">
      <c r="A10" s="70" t="s">
        <v>9</v>
      </c>
      <c r="B10">
        <v>4694</v>
      </c>
      <c r="C10">
        <v>5446</v>
      </c>
      <c r="D10">
        <v>6</v>
      </c>
      <c r="E10">
        <v>3</v>
      </c>
      <c r="F10">
        <v>1</v>
      </c>
    </row>
    <row r="11" spans="1:6" x14ac:dyDescent="0.3">
      <c r="A11" s="70" t="s">
        <v>10</v>
      </c>
      <c r="B11">
        <v>456</v>
      </c>
      <c r="C11">
        <v>438</v>
      </c>
      <c r="D11">
        <v>1</v>
      </c>
    </row>
    <row r="12" spans="1:6" x14ac:dyDescent="0.3">
      <c r="A12" s="70" t="s">
        <v>11</v>
      </c>
      <c r="B12">
        <v>4706</v>
      </c>
      <c r="C12">
        <v>4784</v>
      </c>
      <c r="D12">
        <v>14</v>
      </c>
    </row>
    <row r="13" spans="1:6" x14ac:dyDescent="0.3">
      <c r="A13" s="70" t="s">
        <v>12</v>
      </c>
      <c r="B13">
        <v>892</v>
      </c>
      <c r="C13">
        <v>978</v>
      </c>
      <c r="D13">
        <v>6</v>
      </c>
      <c r="E13">
        <v>3</v>
      </c>
      <c r="F13">
        <v>3</v>
      </c>
    </row>
    <row r="14" spans="1:6" x14ac:dyDescent="0.3">
      <c r="A14" s="70" t="s">
        <v>13</v>
      </c>
      <c r="B14">
        <v>299</v>
      </c>
      <c r="C14">
        <v>355</v>
      </c>
      <c r="D14">
        <v>4</v>
      </c>
    </row>
    <row r="15" spans="1:6" x14ac:dyDescent="0.3">
      <c r="A15" s="70" t="s">
        <v>14</v>
      </c>
      <c r="B15">
        <v>289</v>
      </c>
      <c r="C15">
        <v>414</v>
      </c>
      <c r="D15">
        <v>3</v>
      </c>
      <c r="E15">
        <v>2</v>
      </c>
    </row>
    <row r="16" spans="1:6" x14ac:dyDescent="0.3">
      <c r="A16" s="70" t="s">
        <v>15</v>
      </c>
      <c r="B16">
        <v>554</v>
      </c>
      <c r="C16">
        <v>545</v>
      </c>
      <c r="D16">
        <v>4</v>
      </c>
    </row>
    <row r="17" spans="1:6" x14ac:dyDescent="0.3">
      <c r="A17" s="70" t="s">
        <v>16</v>
      </c>
      <c r="B17">
        <v>144</v>
      </c>
      <c r="C17">
        <v>166</v>
      </c>
      <c r="D17">
        <v>2</v>
      </c>
      <c r="E17">
        <v>1</v>
      </c>
    </row>
    <row r="18" spans="1:6" x14ac:dyDescent="0.3">
      <c r="A18" s="70" t="s">
        <v>17</v>
      </c>
      <c r="B18">
        <v>16511</v>
      </c>
      <c r="C18">
        <v>17777</v>
      </c>
      <c r="D18">
        <v>19</v>
      </c>
      <c r="E18">
        <v>2</v>
      </c>
      <c r="F18">
        <v>2</v>
      </c>
    </row>
    <row r="19" spans="1:6" x14ac:dyDescent="0.3">
      <c r="A19" s="70" t="s">
        <v>18</v>
      </c>
      <c r="B19">
        <v>37469</v>
      </c>
      <c r="C19">
        <v>41003</v>
      </c>
      <c r="D19">
        <v>96</v>
      </c>
      <c r="E19">
        <v>26</v>
      </c>
      <c r="F19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E93A7417-60CF-4622-99A1-8C046131171E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4FB3271F-B1B9-4668-8F7D-47016AF3BBF9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6FFAAA9C-0FAC-45B9-9142-9E2692FC6B9A}">
  <ds:schemaRefs>
    <ds:schemaRef ds:uri="http://gemini/pivotcustomization/LinkedTableUpdateMode"/>
  </ds:schemaRefs>
</ds:datastoreItem>
</file>

<file path=customXml/itemProps4.xml><?xml version="1.0" encoding="utf-8"?>
<ds:datastoreItem xmlns:ds="http://schemas.openxmlformats.org/officeDocument/2006/customXml" ds:itemID="{5F916FDF-F98D-4760-8C27-3AB04F0FEF6B}">
  <ds:schemaRefs/>
</ds:datastoreItem>
</file>

<file path=customXml/itemProps5.xml><?xml version="1.0" encoding="utf-8"?>
<ds:datastoreItem xmlns:ds="http://schemas.openxmlformats.org/officeDocument/2006/customXml" ds:itemID="{BDC2C395-F1F8-4C8E-A702-5A8894681CAB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3B6D8798-24AC-4AC0-A0A8-8C22D3226B1B}">
  <ds:schemaRefs/>
</ds:datastoreItem>
</file>

<file path=customXml/itemProps7.xml><?xml version="1.0" encoding="utf-8"?>
<ds:datastoreItem xmlns:ds="http://schemas.openxmlformats.org/officeDocument/2006/customXml" ds:itemID="{84FD1513-7413-427C-8308-B7331254D6C8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17C638F0-7407-4683-B7EE-047FD3C332F7}">
  <ds:schemaRefs/>
</ds:datastoreItem>
</file>

<file path=customXml/itemProps9.xml><?xml version="1.0" encoding="utf-8"?>
<ds:datastoreItem xmlns:ds="http://schemas.openxmlformats.org/officeDocument/2006/customXml" ds:itemID="{C35CD1F3-6C64-4A0C-ABD5-E2A73DB5D7C9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AE8DDD51-B05A-41C7-A7AB-3B68712D2DC2}">
  <ds:schemaRefs>
    <ds:schemaRef ds:uri="http://www.w3.org/2001/XMLSchema"/>
    <ds:schemaRef ds:uri="http://microsoft.data.visualization.Client.Excel/1.0"/>
  </ds:schemaRefs>
</ds:datastoreItem>
</file>

<file path=customXml/itemProps11.xml><?xml version="1.0" encoding="utf-8"?>
<ds:datastoreItem xmlns:ds="http://schemas.openxmlformats.org/officeDocument/2006/customXml" ds:itemID="{4DC62247-E1AD-4377-8BC2-3BE2CB687D70}">
  <ds:schemaRefs/>
</ds:datastoreItem>
</file>

<file path=customXml/itemProps12.xml><?xml version="1.0" encoding="utf-8"?>
<ds:datastoreItem xmlns:ds="http://schemas.openxmlformats.org/officeDocument/2006/customXml" ds:itemID="{58B28332-07FD-454E-A030-9F8ECCD5D01D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FC702063-E50C-46D8-8F44-909C7E060834}">
  <ds:schemaRefs/>
</ds:datastoreItem>
</file>

<file path=customXml/itemProps14.xml><?xml version="1.0" encoding="utf-8"?>
<ds:datastoreItem xmlns:ds="http://schemas.openxmlformats.org/officeDocument/2006/customXml" ds:itemID="{8E44F19F-8777-4A08-9172-2BDCE4787667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AE7412AA-9A0D-40A4-B836-FAA91C259E16}">
  <ds:schemaRefs>
    <ds:schemaRef ds:uri="http://www.w3.org/2001/XMLSchema"/>
    <ds:schemaRef ds:uri="http://microsoft.data.visualization.Client.Excel.PState/1.0"/>
  </ds:schemaRefs>
</ds:datastoreItem>
</file>

<file path=customXml/itemProps16.xml><?xml version="1.0" encoding="utf-8"?>
<ds:datastoreItem xmlns:ds="http://schemas.openxmlformats.org/officeDocument/2006/customXml" ds:itemID="{C587532C-5AAA-4112-A254-CB326319A0EF}">
  <ds:schemaRefs>
    <ds:schemaRef ds:uri="http://www.w3.org/2001/XMLSchema"/>
    <ds:schemaRef ds:uri="http://microsoft.data.visualization.engine.tours/1.0"/>
  </ds:schemaRefs>
</ds:datastoreItem>
</file>

<file path=customXml/itemProps17.xml><?xml version="1.0" encoding="utf-8"?>
<ds:datastoreItem xmlns:ds="http://schemas.openxmlformats.org/officeDocument/2006/customXml" ds:itemID="{5D961F4A-BB79-436B-8415-1C3CA0170610}">
  <ds:schemaRefs>
    <ds:schemaRef ds:uri="http://www.w3.org/2001/XMLSchema"/>
    <ds:schemaRef ds:uri="http://microsoft.data.visualization.Client.Excel.LState/1.0"/>
  </ds:schemaRefs>
</ds:datastoreItem>
</file>

<file path=customXml/itemProps18.xml><?xml version="1.0" encoding="utf-8"?>
<ds:datastoreItem xmlns:ds="http://schemas.openxmlformats.org/officeDocument/2006/customXml" ds:itemID="{7932750B-AF0B-45E8-81EF-8B9E2D93F7C2}">
  <ds:schemaRefs/>
</ds:datastoreItem>
</file>

<file path=customXml/itemProps19.xml><?xml version="1.0" encoding="utf-8"?>
<ds:datastoreItem xmlns:ds="http://schemas.openxmlformats.org/officeDocument/2006/customXml" ds:itemID="{B5A5B40F-357C-4000-955C-71E66B165705}">
  <ds:schemaRefs>
    <ds:schemaRef ds:uri="http://gemini/pivotcustomization/ClientWindowXML"/>
  </ds:schemaRefs>
</ds:datastoreItem>
</file>

<file path=customXml/itemProps20.xml><?xml version="1.0" encoding="utf-8"?>
<ds:datastoreItem xmlns:ds="http://schemas.openxmlformats.org/officeDocument/2006/customXml" ds:itemID="{19DB2515-3B44-403F-836F-589423F5148B}">
  <ds:schemaRefs>
    <ds:schemaRef ds:uri="http://gemini/pivotcustomization/TableXML_DataEntry"/>
  </ds:schemaRefs>
</ds:datastoreItem>
</file>

<file path=customXml/itemProps21.xml><?xml version="1.0" encoding="utf-8"?>
<ds:datastoreItem xmlns:ds="http://schemas.openxmlformats.org/officeDocument/2006/customXml" ds:itemID="{E640BBC2-C142-4A0C-924A-3B8FCA9032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Sheet2</vt:lpstr>
      <vt:lpstr>Sites</vt:lpstr>
      <vt:lpstr>Lashio</vt:lpstr>
      <vt:lpstr>Menu</vt:lpstr>
      <vt:lpstr>Sheet3</vt:lpstr>
      <vt:lpstr>Data Sheet</vt:lpstr>
      <vt:lpstr>summary</vt:lpstr>
      <vt:lpstr>1st report</vt:lpstr>
      <vt:lpstr>Sheet1</vt:lpstr>
      <vt:lpstr>ActivitiesName</vt:lpstr>
      <vt:lpstr>MSector</vt:lpstr>
      <vt:lpstr>StartPoing</vt:lpstr>
      <vt:lpstr>State</vt:lpstr>
      <vt:lpstr>township_start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 Min Thwin</dc:creator>
  <cp:keywords/>
  <dc:description/>
  <cp:lastModifiedBy>Ye Min Thwin</cp:lastModifiedBy>
  <cp:revision/>
  <dcterms:created xsi:type="dcterms:W3CDTF">2023-12-04T08:25:44Z</dcterms:created>
  <dcterms:modified xsi:type="dcterms:W3CDTF">2024-04-04T17:56:58Z</dcterms:modified>
  <cp:category/>
  <cp:contentStatus/>
</cp:coreProperties>
</file>